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MP - Méněpráce" sheetId="2" r:id="rId2"/>
    <sheet name="MP - Méněpráce_01" sheetId="3" r:id="rId3"/>
    <sheet name="VCP - Vícepráce" sheetId="4" r:id="rId4"/>
    <sheet name="MP - Méněpráce_02" sheetId="5" r:id="rId5"/>
    <sheet name="VCP - Vícepráce_01" sheetId="6" r:id="rId6"/>
    <sheet name="MP - Méněpráce_03" sheetId="7" r:id="rId7"/>
    <sheet name="VCP - Vícepráce_02" sheetId="8" r:id="rId8"/>
    <sheet name="MP - Méněpráce_04" sheetId="9" r:id="rId9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'MP - Méněpráce'!$C$122:$K$151</definedName>
    <definedName name="_xlnm.Print_Area" localSheetId="1">'MP - Méněpráce'!$C$4:$J$76,'MP - Méněpráce'!$C$82:$J$102,'MP - Méněpráce'!$C$108:$K$151</definedName>
    <definedName name="_xlnm.Print_Titles" localSheetId="1">'MP - Méněpráce'!$122:$122</definedName>
    <definedName name="_xlnm._FilterDatabase" localSheetId="2" hidden="1">'MP - Méněpráce_01'!$C$121:$K$128</definedName>
    <definedName name="_xlnm.Print_Area" localSheetId="2">'MP - Méněpráce_01'!$C$4:$J$76,'MP - Méněpráce_01'!$C$82:$J$101,'MP - Méněpráce_01'!$C$107:$K$128</definedName>
    <definedName name="_xlnm.Print_Titles" localSheetId="2">'MP - Méněpráce_01'!$121:$121</definedName>
    <definedName name="_xlnm._FilterDatabase" localSheetId="3" hidden="1">'VCP - Vícepráce'!$C$121:$K$127</definedName>
    <definedName name="_xlnm.Print_Area" localSheetId="3">'VCP - Vícepráce'!$C$4:$J$76,'VCP - Vícepráce'!$C$82:$J$101,'VCP - Vícepráce'!$C$107:$K$127</definedName>
    <definedName name="_xlnm.Print_Titles" localSheetId="3">'VCP - Vícepráce'!$121:$121</definedName>
    <definedName name="_xlnm._FilterDatabase" localSheetId="4" hidden="1">'MP - Méněpráce_02'!$C$121:$K$143</definedName>
    <definedName name="_xlnm.Print_Area" localSheetId="4">'MP - Méněpráce_02'!$C$4:$J$76,'MP - Méněpráce_02'!$C$82:$J$101,'MP - Méněpráce_02'!$C$107:$K$143</definedName>
    <definedName name="_xlnm.Print_Titles" localSheetId="4">'MP - Méněpráce_02'!$121:$121</definedName>
    <definedName name="_xlnm._FilterDatabase" localSheetId="5" hidden="1">'VCP - Vícepráce_01'!$C$120:$K$125</definedName>
    <definedName name="_xlnm.Print_Area" localSheetId="5">'VCP - Vícepráce_01'!$C$4:$J$76,'VCP - Vícepráce_01'!$C$82:$J$100,'VCP - Vícepráce_01'!$C$106:$K$125</definedName>
    <definedName name="_xlnm.Print_Titles" localSheetId="5">'VCP - Vícepráce_01'!$120:$120</definedName>
    <definedName name="_xlnm._FilterDatabase" localSheetId="6" hidden="1">'MP - Méněpráce_03'!$C$121:$K$126</definedName>
    <definedName name="_xlnm.Print_Area" localSheetId="6">'MP - Méněpráce_03'!$C$4:$J$76,'MP - Méněpráce_03'!$C$82:$J$101,'MP - Méněpráce_03'!$C$107:$K$126</definedName>
    <definedName name="_xlnm.Print_Titles" localSheetId="6">'MP - Méněpráce_03'!$121:$121</definedName>
    <definedName name="_xlnm._FilterDatabase" localSheetId="7" hidden="1">'VCP - Vícepráce_02'!$C$121:$K$127</definedName>
    <definedName name="_xlnm.Print_Area" localSheetId="7">'VCP - Vícepráce_02'!$C$4:$J$76,'VCP - Vícepráce_02'!$C$82:$J$101,'VCP - Vícepráce_02'!$C$107:$K$127</definedName>
    <definedName name="_xlnm.Print_Titles" localSheetId="7">'VCP - Vícepráce_02'!$121:$121</definedName>
    <definedName name="_xlnm._FilterDatabase" localSheetId="8" hidden="1">'MP - Méněpráce_04'!$C$121:$K$134</definedName>
    <definedName name="_xlnm.Print_Area" localSheetId="8">'MP - Méněpráce_04'!$C$4:$J$76,'MP - Méněpráce_04'!$C$82:$J$101,'MP - Méněpráce_04'!$C$107:$K$134</definedName>
    <definedName name="_xlnm.Print_Titles" localSheetId="8">'MP - Méněpráce_04'!$121:$121</definedName>
  </definedNames>
  <calcPr/>
</workbook>
</file>

<file path=xl/calcChain.xml><?xml version="1.0" encoding="utf-8"?>
<calcChain xmlns="http://schemas.openxmlformats.org/spreadsheetml/2006/main">
  <c i="9" l="1" r="T124"/>
  <c r="T123"/>
  <c r="T122"/>
  <c r="P124"/>
  <c r="P123"/>
  <c r="P122"/>
  <c i="1" r="AU107"/>
  <c i="9" r="J39"/>
  <c r="J38"/>
  <c i="1" r="AY107"/>
  <c i="9" r="J37"/>
  <c i="1" r="AX107"/>
  <c i="9"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110"/>
  <c i="8" r="J39"/>
  <c r="J38"/>
  <c i="1" r="AY105"/>
  <c i="8" r="J37"/>
  <c i="1" r="AX105"/>
  <c i="8" r="BI125"/>
  <c r="BH125"/>
  <c r="BG125"/>
  <c r="BF125"/>
  <c r="T125"/>
  <c r="T124"/>
  <c r="T123"/>
  <c r="T122"/>
  <c r="R125"/>
  <c r="R124"/>
  <c r="R123"/>
  <c r="R122"/>
  <c r="P125"/>
  <c r="P124"/>
  <c r="P123"/>
  <c r="P122"/>
  <c i="1" r="AU105"/>
  <c i="8" r="F116"/>
  <c r="E114"/>
  <c r="F91"/>
  <c r="E89"/>
  <c r="J26"/>
  <c r="E26"/>
  <c r="J119"/>
  <c r="J25"/>
  <c r="J23"/>
  <c r="E23"/>
  <c r="J93"/>
  <c r="J22"/>
  <c r="J20"/>
  <c r="E20"/>
  <c r="F119"/>
  <c r="J19"/>
  <c r="J17"/>
  <c r="E17"/>
  <c r="F93"/>
  <c r="J16"/>
  <c r="J14"/>
  <c r="J116"/>
  <c r="E7"/>
  <c r="E110"/>
  <c i="7" r="J39"/>
  <c r="J38"/>
  <c i="1" r="AY104"/>
  <c i="7" r="J37"/>
  <c i="1" r="AX104"/>
  <c i="7" r="BI125"/>
  <c r="BH125"/>
  <c r="BG125"/>
  <c r="BF125"/>
  <c r="T125"/>
  <c r="T124"/>
  <c r="T123"/>
  <c r="T122"/>
  <c r="R125"/>
  <c r="R124"/>
  <c r="R123"/>
  <c r="R122"/>
  <c r="P125"/>
  <c r="P124"/>
  <c r="P123"/>
  <c r="P122"/>
  <c i="1" r="AU104"/>
  <c i="7" r="F116"/>
  <c r="E114"/>
  <c r="F91"/>
  <c r="E89"/>
  <c r="J26"/>
  <c r="E26"/>
  <c r="J119"/>
  <c r="J25"/>
  <c r="J23"/>
  <c r="E23"/>
  <c r="J118"/>
  <c r="J22"/>
  <c r="J20"/>
  <c r="E20"/>
  <c r="F94"/>
  <c r="J19"/>
  <c r="J17"/>
  <c r="E17"/>
  <c r="F93"/>
  <c r="J16"/>
  <c r="J14"/>
  <c r="J116"/>
  <c r="E7"/>
  <c r="E85"/>
  <c i="6" r="J39"/>
  <c r="J38"/>
  <c i="1" r="AY102"/>
  <c i="6" r="J37"/>
  <c i="1" r="AX102"/>
  <c i="6" r="BI123"/>
  <c r="BH123"/>
  <c r="BG123"/>
  <c r="BF123"/>
  <c r="T123"/>
  <c r="T122"/>
  <c r="T121"/>
  <c r="R123"/>
  <c r="R122"/>
  <c r="R121"/>
  <c r="P123"/>
  <c r="P122"/>
  <c r="P121"/>
  <c i="1" r="AU102"/>
  <c i="6" r="F115"/>
  <c r="E113"/>
  <c r="F91"/>
  <c r="E89"/>
  <c r="J26"/>
  <c r="E26"/>
  <c r="J94"/>
  <c r="J25"/>
  <c r="J23"/>
  <c r="E23"/>
  <c r="J117"/>
  <c r="J22"/>
  <c r="J20"/>
  <c r="E20"/>
  <c r="F94"/>
  <c r="J19"/>
  <c r="J17"/>
  <c r="E17"/>
  <c r="F117"/>
  <c r="J16"/>
  <c r="J14"/>
  <c r="J91"/>
  <c r="E7"/>
  <c r="E85"/>
  <c i="5" r="J39"/>
  <c r="J38"/>
  <c i="1" r="AY101"/>
  <c i="5" r="J37"/>
  <c i="1" r="AX101"/>
  <c i="5"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93"/>
  <c r="J22"/>
  <c r="J20"/>
  <c r="E20"/>
  <c r="F119"/>
  <c r="J19"/>
  <c r="J17"/>
  <c r="E17"/>
  <c r="F118"/>
  <c r="J16"/>
  <c r="J14"/>
  <c r="J116"/>
  <c r="E7"/>
  <c r="E85"/>
  <c i="4" r="J39"/>
  <c r="J38"/>
  <c i="1" r="AY99"/>
  <c i="4" r="J37"/>
  <c i="1" r="AX99"/>
  <c i="4" r="BI125"/>
  <c r="BH125"/>
  <c r="BG125"/>
  <c r="BF125"/>
  <c r="T125"/>
  <c r="T124"/>
  <c r="T123"/>
  <c r="T122"/>
  <c r="R125"/>
  <c r="R124"/>
  <c r="R123"/>
  <c r="R122"/>
  <c r="P125"/>
  <c r="P124"/>
  <c r="P123"/>
  <c r="P122"/>
  <c i="1" r="AU99"/>
  <c i="4"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110"/>
  <c i="3" r="J39"/>
  <c r="J38"/>
  <c i="1" r="AY98"/>
  <c i="3" r="J37"/>
  <c i="1" r="AX98"/>
  <c i="3" r="BI125"/>
  <c r="BH125"/>
  <c r="BG125"/>
  <c r="BF125"/>
  <c r="T125"/>
  <c r="T124"/>
  <c r="T123"/>
  <c r="T122"/>
  <c r="R125"/>
  <c r="R124"/>
  <c r="R123"/>
  <c r="R122"/>
  <c r="P125"/>
  <c r="P124"/>
  <c r="P123"/>
  <c r="P122"/>
  <c i="1" r="AU98"/>
  <c i="3" r="F116"/>
  <c r="E114"/>
  <c r="F91"/>
  <c r="E89"/>
  <c r="J26"/>
  <c r="E26"/>
  <c r="J119"/>
  <c r="J25"/>
  <c r="J23"/>
  <c r="E23"/>
  <c r="J93"/>
  <c r="J22"/>
  <c r="J20"/>
  <c r="E20"/>
  <c r="F119"/>
  <c r="J19"/>
  <c r="J17"/>
  <c r="E17"/>
  <c r="F118"/>
  <c r="J16"/>
  <c r="J14"/>
  <c r="J116"/>
  <c r="E7"/>
  <c r="E110"/>
  <c i="2" r="J39"/>
  <c r="J38"/>
  <c i="1" r="AY96"/>
  <c i="2" r="J37"/>
  <c i="1" r="AX96"/>
  <c i="2"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93"/>
  <c r="J22"/>
  <c r="J20"/>
  <c r="E20"/>
  <c r="F94"/>
  <c r="J19"/>
  <c r="J17"/>
  <c r="E17"/>
  <c r="F93"/>
  <c r="J16"/>
  <c r="J14"/>
  <c r="J91"/>
  <c r="E7"/>
  <c r="E85"/>
  <c i="1" r="L90"/>
  <c r="AM90"/>
  <c r="AM89"/>
  <c r="L89"/>
  <c r="AM87"/>
  <c r="L87"/>
  <c r="L85"/>
  <c r="L84"/>
  <c i="2" r="F39"/>
  <c i="1" r="AS95"/>
  <c r="AS106"/>
  <c i="3" r="F37"/>
  <c i="1" r="BB98"/>
  <c i="5" r="J135"/>
  <c i="7" r="F39"/>
  <c i="1" r="BD104"/>
  <c i="9" r="J131"/>
  <c i="6" r="F38"/>
  <c i="1" r="BC102"/>
  <c i="2" r="F36"/>
  <c i="3" r="F36"/>
  <c i="1" r="BA98"/>
  <c i="5" r="BK130"/>
  <c i="7" r="J36"/>
  <c i="1" r="AW104"/>
  <c i="2" r="BK137"/>
  <c r="BK132"/>
  <c i="4" r="J125"/>
  <c i="5" r="J125"/>
  <c i="7" r="F37"/>
  <c i="1" r="BB104"/>
  <c i="9" r="J125"/>
  <c i="2" r="J137"/>
  <c r="BK145"/>
  <c r="BK139"/>
  <c r="J129"/>
  <c i="1" r="AS97"/>
  <c i="3" r="F39"/>
  <c i="1" r="BD98"/>
  <c i="4" r="F37"/>
  <c i="1" r="BB99"/>
  <c i="6" r="BK123"/>
  <c i="7" r="BK125"/>
  <c i="8" r="BK125"/>
  <c r="F37"/>
  <c i="1" r="BB105"/>
  <c i="2" r="F37"/>
  <c i="5" r="BK125"/>
  <c i="6" r="F36"/>
  <c i="1" r="BA102"/>
  <c i="2" r="J149"/>
  <c r="BK143"/>
  <c r="BK126"/>
  <c r="J132"/>
  <c i="4" r="BK125"/>
  <c i="5" r="BK140"/>
  <c i="7" r="J125"/>
  <c i="8" r="F39"/>
  <c i="1" r="BD105"/>
  <c i="2" r="BK129"/>
  <c r="J145"/>
  <c r="J143"/>
  <c r="J139"/>
  <c r="J126"/>
  <c r="BK149"/>
  <c i="1" r="AS103"/>
  <c i="4" r="F38"/>
  <c i="1" r="BC99"/>
  <c i="5" r="BK135"/>
  <c i="6" r="F39"/>
  <c i="1" r="BD102"/>
  <c i="7" r="F38"/>
  <c i="1" r="BC104"/>
  <c i="9" r="BK131"/>
  <c r="BK125"/>
  <c i="4" r="J36"/>
  <c i="1" r="AW99"/>
  <c i="8" r="J125"/>
  <c i="9" r="BK127"/>
  <c i="2" r="J36"/>
  <c i="3" r="BK125"/>
  <c i="4" r="F39"/>
  <c i="1" r="BD99"/>
  <c i="6" r="J123"/>
  <c i="8" r="F38"/>
  <c i="1" r="BC105"/>
  <c i="2" r="F38"/>
  <c i="1" r="AS100"/>
  <c i="3" r="J125"/>
  <c r="F38"/>
  <c i="1" r="BC98"/>
  <c i="5" r="J140"/>
  <c r="J130"/>
  <c i="6" r="F37"/>
  <c i="1" r="BB102"/>
  <c i="8" r="J36"/>
  <c i="1" r="AW105"/>
  <c i="9" r="J127"/>
  <c i="1" r="AU106"/>
  <c i="5" l="1" r="BK124"/>
  <c r="BK123"/>
  <c r="J123"/>
  <c r="J99"/>
  <c i="2" r="T125"/>
  <c r="T124"/>
  <c r="T123"/>
  <c r="R125"/>
  <c r="R124"/>
  <c r="R123"/>
  <c i="5" r="T124"/>
  <c r="T123"/>
  <c r="T122"/>
  <c i="2" r="P125"/>
  <c r="P124"/>
  <c r="P123"/>
  <c i="1" r="AU96"/>
  <c i="9" r="BK124"/>
  <c r="BK123"/>
  <c r="J123"/>
  <c r="J99"/>
  <c i="5" r="R124"/>
  <c r="R123"/>
  <c r="R122"/>
  <c i="9" r="R124"/>
  <c r="R123"/>
  <c r="R122"/>
  <c i="2" r="BK125"/>
  <c r="BK124"/>
  <c r="J124"/>
  <c r="J99"/>
  <c i="5" r="P124"/>
  <c r="P123"/>
  <c r="P122"/>
  <c i="1" r="AU101"/>
  <c i="4" r="BK124"/>
  <c r="J124"/>
  <c r="J100"/>
  <c i="2" r="BK148"/>
  <c r="J148"/>
  <c r="J101"/>
  <c i="7" r="BK124"/>
  <c r="J124"/>
  <c r="J100"/>
  <c i="8" r="BK124"/>
  <c r="J124"/>
  <c r="J100"/>
  <c i="6" r="BK122"/>
  <c r="BK121"/>
  <c r="J121"/>
  <c r="J98"/>
  <c i="3" r="BK124"/>
  <c r="J124"/>
  <c r="J100"/>
  <c i="9" r="E85"/>
  <c r="J91"/>
  <c r="F93"/>
  <c r="J93"/>
  <c r="F94"/>
  <c r="J94"/>
  <c r="BE125"/>
  <c r="BE127"/>
  <c r="BE131"/>
  <c i="8" r="E85"/>
  <c r="J94"/>
  <c r="F94"/>
  <c r="J118"/>
  <c r="F118"/>
  <c r="J91"/>
  <c r="BE125"/>
  <c i="7" r="J93"/>
  <c r="E110"/>
  <c r="F118"/>
  <c i="6" r="J122"/>
  <c r="J99"/>
  <c i="7" r="J91"/>
  <c r="F119"/>
  <c r="J94"/>
  <c r="BE125"/>
  <c i="6" r="J118"/>
  <c r="F118"/>
  <c r="J115"/>
  <c r="J93"/>
  <c i="5" r="BK122"/>
  <c r="J122"/>
  <c r="J98"/>
  <c r="J124"/>
  <c r="J100"/>
  <c i="6" r="E109"/>
  <c r="F93"/>
  <c r="BE123"/>
  <c i="5" r="J91"/>
  <c r="J94"/>
  <c r="J118"/>
  <c r="BE125"/>
  <c i="4" r="BK123"/>
  <c r="J123"/>
  <c r="J99"/>
  <c i="5" r="E110"/>
  <c r="BE135"/>
  <c r="F94"/>
  <c r="F93"/>
  <c r="BE140"/>
  <c r="BE130"/>
  <c i="4" r="E85"/>
  <c r="F94"/>
  <c r="J94"/>
  <c r="J93"/>
  <c r="F93"/>
  <c r="BE125"/>
  <c r="J91"/>
  <c i="3" r="J94"/>
  <c r="E85"/>
  <c r="F93"/>
  <c r="F94"/>
  <c r="J118"/>
  <c r="BE125"/>
  <c r="J91"/>
  <c i="1" r="BC96"/>
  <c i="2" r="BE129"/>
  <c r="BE132"/>
  <c r="J94"/>
  <c r="E111"/>
  <c r="J117"/>
  <c r="F119"/>
  <c r="J119"/>
  <c r="F120"/>
  <c r="BE126"/>
  <c r="BE137"/>
  <c r="BE139"/>
  <c r="BE143"/>
  <c r="BE145"/>
  <c i="1" r="BA96"/>
  <c r="BB96"/>
  <c r="AW96"/>
  <c i="2" r="BE149"/>
  <c i="1" r="BD96"/>
  <c r="AU95"/>
  <c r="AU100"/>
  <c r="BB95"/>
  <c r="AX95"/>
  <c r="BD97"/>
  <c i="5" r="F37"/>
  <c i="1" r="BB101"/>
  <c r="BB100"/>
  <c r="AX100"/>
  <c i="8" r="F36"/>
  <c i="1" r="BA105"/>
  <c i="9" r="F37"/>
  <c i="1" r="BB107"/>
  <c r="BB106"/>
  <c r="AX106"/>
  <c r="AU97"/>
  <c r="BA95"/>
  <c r="AW95"/>
  <c r="BB97"/>
  <c i="5" r="F36"/>
  <c i="1" r="BA101"/>
  <c r="BA100"/>
  <c r="AW100"/>
  <c i="7" r="F36"/>
  <c i="1" r="BA104"/>
  <c i="9" r="J36"/>
  <c i="1" r="AW107"/>
  <c i="3" r="J35"/>
  <c i="1" r="AV98"/>
  <c i="5" r="F38"/>
  <c i="1" r="BC101"/>
  <c r="BC100"/>
  <c r="AY100"/>
  <c i="7" r="J35"/>
  <c i="1" r="AV104"/>
  <c r="AT104"/>
  <c i="9" r="F38"/>
  <c i="1" r="BC107"/>
  <c r="BC106"/>
  <c r="AY106"/>
  <c r="AU103"/>
  <c r="AS94"/>
  <c r="BC97"/>
  <c i="4" r="F36"/>
  <c i="1" r="BA99"/>
  <c r="BA97"/>
  <c r="AW97"/>
  <c i="5" r="F39"/>
  <c i="1" r="BD101"/>
  <c r="BD100"/>
  <c i="6" r="J36"/>
  <c i="1" r="AW102"/>
  <c r="BD103"/>
  <c r="BB103"/>
  <c r="BD95"/>
  <c i="4" r="J35"/>
  <c i="1" r="AV99"/>
  <c r="AT99"/>
  <c i="8" r="F35"/>
  <c i="1" r="AZ105"/>
  <c r="BC95"/>
  <c r="AY95"/>
  <c i="3" r="J36"/>
  <c i="1" r="AW98"/>
  <c i="5" r="J36"/>
  <c i="1" r="AW101"/>
  <c i="6" r="J35"/>
  <c i="1" r="AV102"/>
  <c i="6" r="J32"/>
  <c i="1" r="BC103"/>
  <c i="9" r="F36"/>
  <c i="1" r="BA107"/>
  <c r="BA106"/>
  <c r="AW106"/>
  <c i="9" r="F39"/>
  <c i="1" r="BD107"/>
  <c r="BD106"/>
  <c i="2" l="1" r="J125"/>
  <c r="J100"/>
  <c r="BK123"/>
  <c r="J123"/>
  <c r="J98"/>
  <c i="8" r="BK123"/>
  <c r="J123"/>
  <c r="J99"/>
  <c i="3" r="BK123"/>
  <c r="J123"/>
  <c r="J99"/>
  <c i="9" r="BK122"/>
  <c r="J122"/>
  <c r="J124"/>
  <c r="J100"/>
  <c i="7" r="BK123"/>
  <c r="J123"/>
  <c r="J99"/>
  <c i="1" r="AG102"/>
  <c i="6" r="J41"/>
  <c i="4" r="BK122"/>
  <c r="J122"/>
  <c i="1" r="AU94"/>
  <c i="9" r="J32"/>
  <c i="1" r="AG107"/>
  <c r="AG106"/>
  <c i="2" r="J35"/>
  <c i="1" r="AV96"/>
  <c r="AT96"/>
  <c i="9" r="J35"/>
  <c i="1" r="AV107"/>
  <c r="AT107"/>
  <c r="AN107"/>
  <c i="3" r="F35"/>
  <c i="1" r="AZ98"/>
  <c i="5" r="F35"/>
  <c i="1" r="AZ101"/>
  <c r="BB94"/>
  <c r="W31"/>
  <c i="2" r="F35"/>
  <c i="1" r="AZ96"/>
  <c r="AZ95"/>
  <c r="AV95"/>
  <c r="AT95"/>
  <c i="6" r="F35"/>
  <c i="1" r="AZ102"/>
  <c i="2" r="J32"/>
  <c i="1" r="AG96"/>
  <c r="AG95"/>
  <c i="4" r="F35"/>
  <c i="1" r="AZ99"/>
  <c i="7" r="F35"/>
  <c i="1" r="AZ104"/>
  <c r="AZ103"/>
  <c r="AV103"/>
  <c r="BC94"/>
  <c r="W32"/>
  <c r="AT98"/>
  <c i="5" r="J32"/>
  <c i="1" r="AG101"/>
  <c r="AG100"/>
  <c r="AY103"/>
  <c r="AX97"/>
  <c r="AY97"/>
  <c i="4" r="J32"/>
  <c i="1" r="AG99"/>
  <c r="AT102"/>
  <c r="AN102"/>
  <c r="AX103"/>
  <c i="9" r="F35"/>
  <c i="1" r="AZ107"/>
  <c r="AZ106"/>
  <c r="AV106"/>
  <c r="AT106"/>
  <c r="AN106"/>
  <c i="5" r="J35"/>
  <c i="1" r="AV101"/>
  <c r="AT101"/>
  <c i="8" r="J35"/>
  <c i="1" r="AV105"/>
  <c r="AT105"/>
  <c r="BD94"/>
  <c r="W33"/>
  <c r="BA103"/>
  <c r="AW103"/>
  <c i="7" l="1" r="BK122"/>
  <c r="J122"/>
  <c i="9" r="J98"/>
  <c i="8" r="BK122"/>
  <c r="J122"/>
  <c r="J98"/>
  <c i="3" r="BK122"/>
  <c r="J122"/>
  <c i="9" r="J41"/>
  <c i="1" r="AN101"/>
  <c i="4" r="J41"/>
  <c i="1" r="AN99"/>
  <c i="4" r="J98"/>
  <c i="5" r="J41"/>
  <c i="1" r="AN96"/>
  <c r="AN95"/>
  <c i="2" r="J41"/>
  <c i="1" r="AT103"/>
  <c i="7" r="J32"/>
  <c i="1" r="AG104"/>
  <c r="AX94"/>
  <c i="3" r="J32"/>
  <c i="1" r="AG98"/>
  <c r="AY94"/>
  <c r="AZ97"/>
  <c r="AV97"/>
  <c r="AT97"/>
  <c r="BA94"/>
  <c r="W30"/>
  <c r="AZ100"/>
  <c r="AV100"/>
  <c r="AT100"/>
  <c r="AN100"/>
  <c i="7" l="1" r="J98"/>
  <c r="J41"/>
  <c i="3" r="J98"/>
  <c r="J41"/>
  <c i="1" r="AN104"/>
  <c r="AN98"/>
  <c r="AG97"/>
  <c r="AN97"/>
  <c i="8" r="J32"/>
  <c i="1" r="AG105"/>
  <c r="AG103"/>
  <c r="AN103"/>
  <c r="AW94"/>
  <c r="AK30"/>
  <c r="AZ94"/>
  <c r="W29"/>
  <c i="8" l="1" r="J41"/>
  <c i="1" r="AN105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<sst xmlns="http://schemas.openxmlformats.org/spreadsheetml/2006/main">
  <si>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</si>
  <si>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</si>
  <si>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</si>
  <si>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</si>
  <si>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</si>
  <si>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{6fc89eb2-de56-4070-9c4e-67f415393116}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</si>
  <si>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</si>
  <si>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</si>
  <si>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</si>
  <si>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</si>
  <si>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</si>
  <si>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0,001</t>
  </si>
  <si>
    <t>Kód:</t>
  </si>
  <si>
    <t>51117</t>
  </si>
  <si>
    <t>Stavba:</t>
  </si>
  <si>
    <t>Dodatek č.1</t>
  </si>
  <si>
    <t>KSO:</t>
  </si>
  <si>
    <t>CC-CZ:</t>
  </si>
  <si>
    <t>Místo:</t>
  </si>
  <si>
    <t xml:space="preserve"> </t>
  </si>
  <si>
    <t>Datum:</t>
  </si>
  <si>
    <t>25. 7. 2024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</si>
  <si>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</si>
  <si>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</si>
  <si>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</si>
  <si>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</si>
  <si>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</si>
  <si>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</si>
  <si>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</si>
  <si>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</si>
  <si>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</si>
  <si>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</si>
  <si>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</si>
  <si>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</si>
  <si>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</si>
  <si>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</si>
  <si>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</si>
  <si>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</si>
  <si>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</si>
  <si>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</si>
  <si>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</si>
  <si>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</si>
  <si>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</si>
  <si>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</si>
  <si>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</si>
  <si>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</si>
  <si>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</si>
  <si>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</si>
  <si>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</si>
  <si>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</si>
  <si>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</si>
  <si>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</si>
  <si>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</si>
  <si>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</si>
  <si>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</si>
  <si>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</si>
  <si>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</si>
  <si>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</si>
  <si>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</si>
  <si>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</si>
  <si>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</si>
  <si>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</si>
  <si>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</si>
  <si>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</si>
  <si>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</si>
  <si>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</si>
  <si>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</si>
  <si>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</si>
  <si>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</si>
  <si>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</si>
  <si>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</si>
  <si>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</si>
  <si>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</si>
  <si>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</si>
  <si>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ZL1</t>
  </si>
  <si>
    <t>Parkoviště komunikace A,B - neprovedené práce na sanaci</t>
  </si>
  <si>
    <t>STA</t>
  </si>
  <si>
    <t>1</t>
  </si>
  <si>
    <t>{d6bcd34a-8ba7-4654-890f-441ce86be6d9}</t>
  </si>
  <si>
    <t>2</t>
  </si>
  <si>
    <t>/</t>
  </si>
  <si>
    <t>MP</t>
  </si>
  <si>
    <t>Méněpráce</t>
  </si>
  <si>
    <t>Soupis</t>
  </si>
  <si>
    <t>{75e7dcec-e72a-42a7-964a-b1a10921a586}</t>
  </si>
  <si>
    <t>ZL2</t>
  </si>
  <si>
    <t>Parkoviště komunikace A,B - změna podkladní vrstvy</t>
  </si>
  <si>
    <t>{0363474c-3902-432a-8808-9c57ddc563f7}</t>
  </si>
  <si>
    <t>{8d752e4d-d9bd-4511-8a40-6fe6b22496cd}</t>
  </si>
  <si>
    <t>VCP</t>
  </si>
  <si>
    <t>Vícepráce</t>
  </si>
  <si>
    <t>{32341c20-aa0c-4c6c-a666-2c2307fe5eab}</t>
  </si>
  <si>
    <t>ZL3</t>
  </si>
  <si>
    <t>Dešťová kanalizace - zýsyp ŠD, odpočet odvozu výkopku</t>
  </si>
  <si>
    <t>{42d9230a-3305-4eff-aee7-c83fa8b9056b}</t>
  </si>
  <si>
    <t>{4defdb62-8577-47ad-98e7-c76408d25501}</t>
  </si>
  <si>
    <t>{3e6c53b4-3731-4779-a872-aa71b6d105be}</t>
  </si>
  <si>
    <t>ZL4</t>
  </si>
  <si>
    <t>Dešťová komunikace - změna provedení lapače</t>
  </si>
  <si>
    <t>{9848003f-4d5f-4524-9282-6267f06cfda2}</t>
  </si>
  <si>
    <t>{d4dbd124-3030-457e-874e-a300cb84e836}</t>
  </si>
  <si>
    <t>{bd90196b-62cc-4993-8193-194d60bb92bc}</t>
  </si>
  <si>
    <t>ZL5</t>
  </si>
  <si>
    <t>Neprovedené přesuny zeminy na skládku</t>
  </si>
  <si>
    <t>{bcfb1786-ee16-4db7-a28f-deba2d68cf32}</t>
  </si>
  <si>
    <t>{af692aa1-46e8-478d-900f-9e713a79f0e1}</t>
  </si>
  <si>
    <t>KRYCÍ LIST SOUPISU PRACÍ</t>
  </si>
  <si>
    <t>Objekt:</t>
  </si>
  <si>
    <t>ZL1 - Parkoviště komunikace A,B - neprovedené práce na sanaci</t>
  </si>
  <si>
    <t>Soupis:</t>
  </si>
  <si>
    <t>MP - Méněpráce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</si>
  <si>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</si>
  <si>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</si>
  <si>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</si>
  <si>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</si>
  <si>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</si>
  <si>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</si>
  <si>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</si>
  <si>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</si>
  <si>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</si>
  <si>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</si>
  <si>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</si>
  <si>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</si>
  <si>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</si>
  <si>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</si>
  <si>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</si>
  <si>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</si>
  <si>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</si>
  <si>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</si>
  <si>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</si>
  <si>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</si>
  <si>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</si>
  <si>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</si>
  <si>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</si>
  <si>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</si>
  <si>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</si>
  <si>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</si>
  <si>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122251106</t>
  </si>
  <si>
    <t>Odkopávky a prokopávky nezapažené v hornině třídy těžitelnosti I skupiny 3 objem do 5000 m3 strojně</t>
  </si>
  <si>
    <t>m3</t>
  </si>
  <si>
    <t>dle SoD</t>
  </si>
  <si>
    <t>4</t>
  </si>
  <si>
    <t>2093668165</t>
  </si>
  <si>
    <t>PP</t>
  </si>
  <si>
    <t>VV</t>
  </si>
  <si>
    <t>-408</t>
  </si>
  <si>
    <t>162751117</t>
  </si>
  <si>
    <t>Vodorovné přemístění přes 9 000 do 10000 m výkopku/sypaniny z horniny třídy těžitelnosti I skupiny 1 až 3</t>
  </si>
  <si>
    <t>-1858075347</t>
  </si>
  <si>
    <t>3</t>
  </si>
  <si>
    <t>162751119</t>
  </si>
  <si>
    <t>Příplatek k vodorovnému přemístění výkopku/sypaniny z horniny třídy těžitelnosti I skupiny 1 až 3 ZKD 1000 m přes 10000 m</t>
  </si>
  <si>
    <t>-1627213344</t>
  </si>
  <si>
    <t>"na skládku do vzdálenosti 4km"</t>
  </si>
  <si>
    <t>-408*4</t>
  </si>
  <si>
    <t>Součet</t>
  </si>
  <si>
    <t>9</t>
  </si>
  <si>
    <t>167151111</t>
  </si>
  <si>
    <t>Nakládání výkopku z hornin třídy těžitelnosti I skupiny 1 až 3 přes 100 m3</t>
  </si>
  <si>
    <t>1504223733</t>
  </si>
  <si>
    <t>5</t>
  </si>
  <si>
    <t>171201231</t>
  </si>
  <si>
    <t>Poplatek za uložení zeminy a kamení na recyklační skládce (skládkovné) kód odpadu 17 05 04</t>
  </si>
  <si>
    <t>t</t>
  </si>
  <si>
    <t>-1990438778</t>
  </si>
  <si>
    <t>-408*1,9</t>
  </si>
  <si>
    <t>6</t>
  </si>
  <si>
    <t>171251201</t>
  </si>
  <si>
    <t>Uložení sypaniny na skládky nebo meziskládky</t>
  </si>
  <si>
    <t>-1098301983</t>
  </si>
  <si>
    <t>7</t>
  </si>
  <si>
    <t>181951112</t>
  </si>
  <si>
    <t>Úprava pláně v hornině třídy těžitelnosti I skupiny 1 až 3 se zhutněním strojně</t>
  </si>
  <si>
    <t>m2</t>
  </si>
  <si>
    <t>2067377592</t>
  </si>
  <si>
    <t>"parkoviště dle SoD"-1360,0</t>
  </si>
  <si>
    <t>Komunikace pozemní</t>
  </si>
  <si>
    <t>8</t>
  </si>
  <si>
    <t>M</t>
  </si>
  <si>
    <t>58344197</t>
  </si>
  <si>
    <t>štěrkodrť frakce 0/63</t>
  </si>
  <si>
    <t>-1211408023</t>
  </si>
  <si>
    <t>"parkoviště dle SoD"-816</t>
  </si>
  <si>
    <t>ZL2 - Parkoviště komunikace A,B - změna podkladní vrstvy</t>
  </si>
  <si>
    <t>564851111</t>
  </si>
  <si>
    <t>Podklad ze štěrkodrtě ŠD plochy přes 100 m2 tl 150 mm</t>
  </si>
  <si>
    <t>-917739240</t>
  </si>
  <si>
    <t>"parkoviště vpravo i vlevo dle SoD" -1302,61</t>
  </si>
  <si>
    <t>VCP - Vícepráce</t>
  </si>
  <si>
    <t>565231112</t>
  </si>
  <si>
    <t>Podklad ze štěrku částečně zpevněného cementovou maltou ŠCM tl 200 mm</t>
  </si>
  <si>
    <t>CS ÚRS 2024 02</t>
  </si>
  <si>
    <t>859589523</t>
  </si>
  <si>
    <t>Podklad ze štěrku částečně zpevněného cementovou maltou ŠCM s rozprostřením a s hutněním, po zhutnění tl. 200 mm</t>
  </si>
  <si>
    <t>Online PSC</t>
  </si>
  <si>
    <t>https://podminky.urs.cz/item/CS_URS_2024_02/565231112</t>
  </si>
  <si>
    <t>ZL3 - Dešťová kanalizace - zýsyp ŠD, odpočet odvozu výkopku</t>
  </si>
  <si>
    <t>1718637437</t>
  </si>
  <si>
    <t>"výměra dle SoD" -463,814</t>
  </si>
  <si>
    <t xml:space="preserve">rýhy+odkop-zásyp </t>
  </si>
  <si>
    <t>1543116016</t>
  </si>
  <si>
    <t>"výměra dle SoD" -2782,884</t>
  </si>
  <si>
    <t>odvoz*6</t>
  </si>
  <si>
    <t>171201221</t>
  </si>
  <si>
    <t>Poplatek za uložení na skládce (skládkovné) zeminy a kamení kód odpadu 17 05 04 - ZEMINA</t>
  </si>
  <si>
    <t>1077571996</t>
  </si>
  <si>
    <t>Poplatek za uložení na skládce (skládkovné) zeminy a kamení kód odpadu 17 05 04</t>
  </si>
  <si>
    <t>"výměra dle SoD" -858,056</t>
  </si>
  <si>
    <t>odvoz*1,85</t>
  </si>
  <si>
    <t>-297229673</t>
  </si>
  <si>
    <t>1 - Zemní práce</t>
  </si>
  <si>
    <t>58344171</t>
  </si>
  <si>
    <t>štěrkodrť frakce 0/32</t>
  </si>
  <si>
    <t>-740612065</t>
  </si>
  <si>
    <t>"zásyp*2" 443,356*2</t>
  </si>
  <si>
    <t>ZL4 - Dešťová komunikace - změna provedení lapače</t>
  </si>
  <si>
    <t>PSV - Práce a dodávky PSV</t>
  </si>
  <si>
    <t xml:space="preserve">    721 - Zdravotechnika - vnitřní kanalizace</t>
  </si>
  <si>
    <t>PSV</t>
  </si>
  <si>
    <t>Práce a dodávky PSV</t>
  </si>
  <si>
    <t>721</t>
  </si>
  <si>
    <t>Zdravotechnika - vnitřní kanalizace</t>
  </si>
  <si>
    <t>721241102</t>
  </si>
  <si>
    <t>Lapač střešních splavenin z litiny DN 125</t>
  </si>
  <si>
    <t>kus</t>
  </si>
  <si>
    <t>16</t>
  </si>
  <si>
    <t>328091179</t>
  </si>
  <si>
    <t>721242105.OSM</t>
  </si>
  <si>
    <t>Lapač střešních splavenin z PP KV se zápachovou klapkou a lapacím košem DN 110</t>
  </si>
  <si>
    <t>991634278</t>
  </si>
  <si>
    <t>https://podminky.urs.cz/item/CS_URS_2024_02/721242105.OSM</t>
  </si>
  <si>
    <t>ZL5 - Neprovedené přesuny zeminy na skládku</t>
  </si>
  <si>
    <t>1724003977</t>
  </si>
  <si>
    <t>727709665</t>
  </si>
  <si>
    <t>-301,479*6</t>
  </si>
  <si>
    <t>183740026</t>
  </si>
  <si>
    <t>-301,479*1,85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</si>
</sst>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565231112" TargetMode="External" /><Relationship Id="rId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1242105.OSM" TargetMode="External" /><Relationship Id="rId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6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S5" s="17" t="s">
        <v>6</v>
      </c>
    </row>
    <row r="6" s="1" customFormat="1" ht="36.96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8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S6" s="17" t="s">
        <v>6</v>
      </c>
    </row>
    <row r="7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6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26" t="s">
        <v>21</v>
      </c>
      <c r="AO8" s="22"/>
      <c r="AP8" s="22"/>
      <c r="AQ8" s="22"/>
      <c r="AR8" s="20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="1" customFormat="1" ht="18.48" customHeight="1">
      <c r="B11" s="21"/>
      <c r="C11" s="22"/>
      <c r="D11" s="22"/>
      <c r="E11" s="26" t="s">
        <v>19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24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="1" customFormat="1" ht="12" customHeight="1">
      <c r="B13" s="21"/>
      <c r="C13" s="22"/>
      <c r="D13" s="29" t="s">
        <v>25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>
      <c r="B14" s="21"/>
      <c r="C14" s="22"/>
      <c r="D14" s="22"/>
      <c r="E14" s="26" t="s">
        <v>19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24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="1" customFormat="1" ht="12" customHeight="1">
      <c r="B16" s="21"/>
      <c r="C16" s="22"/>
      <c r="D16" s="29" t="s">
        <v>26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6" t="s">
        <v>1</v>
      </c>
      <c r="AO16" s="22"/>
      <c r="AP16" s="22"/>
      <c r="AQ16" s="22"/>
      <c r="AR16" s="20"/>
      <c r="BS16" s="17" t="s">
        <v>4</v>
      </c>
    </row>
    <row r="17" s="1" customFormat="1" ht="18.48" customHeight="1">
      <c r="B17" s="21"/>
      <c r="C17" s="22"/>
      <c r="D17" s="22"/>
      <c r="E17" s="26" t="s">
        <v>19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24</v>
      </c>
      <c r="AL17" s="22"/>
      <c r="AM17" s="22"/>
      <c r="AN17" s="26" t="s">
        <v>1</v>
      </c>
      <c r="AO17" s="22"/>
      <c r="AP17" s="22"/>
      <c r="AQ17" s="22"/>
      <c r="AR17" s="20"/>
      <c r="BS17" s="17" t="s">
        <v>27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="1" customFormat="1" ht="12" customHeight="1">
      <c r="B19" s="21"/>
      <c r="C19" s="22"/>
      <c r="D19" s="29" t="s">
        <v>28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6</v>
      </c>
    </row>
    <row r="20" s="1" customFormat="1" ht="18.48" customHeight="1">
      <c r="B20" s="21"/>
      <c r="C20" s="22"/>
      <c r="D20" s="22"/>
      <c r="E20" s="26" t="s">
        <v>19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24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27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="1" customFormat="1" ht="12" customHeight="1">
      <c r="B22" s="21"/>
      <c r="C22" s="22"/>
      <c r="D22" s="29" t="s">
        <v>29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="1" customFormat="1" ht="16.5" customHeight="1">
      <c r="B23" s="21"/>
      <c r="C23" s="22"/>
      <c r="D23" s="22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2"/>
      <c r="AP23" s="22"/>
      <c r="AQ23" s="22"/>
      <c r="AR23" s="20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="1" customFormat="1" ht="6.96" customHeight="1">
      <c r="B25" s="21"/>
      <c r="C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2"/>
      <c r="AQ25" s="22"/>
      <c r="AR25" s="20"/>
    </row>
    <row r="26" s="2" customFormat="1" ht="25.92" customHeight="1">
      <c r="A26" s="32"/>
      <c r="B26" s="33"/>
      <c r="C26" s="34"/>
      <c r="D26" s="35" t="s">
        <v>30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-1129.4300000000001</v>
      </c>
      <c r="AL26" s="36"/>
      <c r="AM26" s="36"/>
      <c r="AN26" s="36"/>
      <c r="AO26" s="36"/>
      <c r="AP26" s="34"/>
      <c r="AQ26" s="34"/>
      <c r="AR26" s="38"/>
      <c r="BE26" s="32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32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31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32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33</v>
      </c>
      <c r="AL28" s="39"/>
      <c r="AM28" s="39"/>
      <c r="AN28" s="39"/>
      <c r="AO28" s="39"/>
      <c r="AP28" s="34"/>
      <c r="AQ28" s="34"/>
      <c r="AR28" s="38"/>
      <c r="BE28" s="32"/>
    </row>
    <row r="29" s="3" customFormat="1" ht="14.4" customHeight="1">
      <c r="A29" s="3"/>
      <c r="B29" s="40"/>
      <c r="C29" s="41"/>
      <c r="D29" s="29" t="s">
        <v>34</v>
      </c>
      <c r="E29" s="41"/>
      <c r="F29" s="29" t="s">
        <v>35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-1129.4300000000001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-237.18000000000001</v>
      </c>
      <c r="AL29" s="41"/>
      <c r="AM29" s="41"/>
      <c r="AN29" s="41"/>
      <c r="AO29" s="41"/>
      <c r="AP29" s="41"/>
      <c r="AQ29" s="41"/>
      <c r="AR29" s="44"/>
      <c r="BE29" s="3"/>
    </row>
    <row r="30" s="3" customFormat="1" ht="14.4" customHeight="1">
      <c r="A30" s="3"/>
      <c r="B30" s="40"/>
      <c r="C30" s="41"/>
      <c r="D30" s="41"/>
      <c r="E30" s="41"/>
      <c r="F30" s="29" t="s">
        <v>36</v>
      </c>
      <c r="G30" s="41"/>
      <c r="H30" s="41"/>
      <c r="I30" s="41"/>
      <c r="J30" s="41"/>
      <c r="K30" s="41"/>
      <c r="L30" s="42">
        <v>0.12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0</v>
      </c>
      <c r="AL30" s="41"/>
      <c r="AM30" s="41"/>
      <c r="AN30" s="41"/>
      <c r="AO30" s="41"/>
      <c r="AP30" s="41"/>
      <c r="AQ30" s="41"/>
      <c r="AR30" s="44"/>
      <c r="BE30" s="3"/>
    </row>
    <row r="31" hidden="1" s="3" customFormat="1" ht="14.4" customHeight="1">
      <c r="A31" s="3"/>
      <c r="B31" s="40"/>
      <c r="C31" s="41"/>
      <c r="D31" s="41"/>
      <c r="E31" s="41"/>
      <c r="F31" s="29" t="s">
        <v>37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3"/>
    </row>
    <row r="32" hidden="1" s="3" customFormat="1" ht="14.4" customHeight="1">
      <c r="A32" s="3"/>
      <c r="B32" s="40"/>
      <c r="C32" s="41"/>
      <c r="D32" s="41"/>
      <c r="E32" s="41"/>
      <c r="F32" s="29" t="s">
        <v>38</v>
      </c>
      <c r="G32" s="41"/>
      <c r="H32" s="41"/>
      <c r="I32" s="41"/>
      <c r="J32" s="41"/>
      <c r="K32" s="41"/>
      <c r="L32" s="42">
        <v>0.12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3"/>
    </row>
    <row r="33" hidden="1" s="3" customFormat="1" ht="14.4" customHeight="1">
      <c r="A33" s="3"/>
      <c r="B33" s="40"/>
      <c r="C33" s="41"/>
      <c r="D33" s="41"/>
      <c r="E33" s="41"/>
      <c r="F33" s="29" t="s">
        <v>39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3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32"/>
    </row>
    <row r="35" s="2" customFormat="1" ht="25.92" customHeight="1">
      <c r="A35" s="32"/>
      <c r="B35" s="33"/>
      <c r="C35" s="45"/>
      <c r="D35" s="46" t="s">
        <v>40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41</v>
      </c>
      <c r="U35" s="47"/>
      <c r="V35" s="47"/>
      <c r="W35" s="47"/>
      <c r="X35" s="49" t="s">
        <v>42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-1366.6100000000001</v>
      </c>
      <c r="AL35" s="47"/>
      <c r="AM35" s="47"/>
      <c r="AN35" s="47"/>
      <c r="AO35" s="51"/>
      <c r="AP35" s="45"/>
      <c r="AQ35" s="45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2"/>
      <c r="C49" s="53"/>
      <c r="D49" s="54" t="s">
        <v>43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44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2"/>
      <c r="B60" s="33"/>
      <c r="C60" s="34"/>
      <c r="D60" s="57" t="s">
        <v>45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7" t="s">
        <v>46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7" t="s">
        <v>45</v>
      </c>
      <c r="AI60" s="36"/>
      <c r="AJ60" s="36"/>
      <c r="AK60" s="36"/>
      <c r="AL60" s="36"/>
      <c r="AM60" s="57" t="s">
        <v>46</v>
      </c>
      <c r="AN60" s="36"/>
      <c r="AO60" s="36"/>
      <c r="AP60" s="34"/>
      <c r="AQ60" s="34"/>
      <c r="AR60" s="38"/>
      <c r="BE60" s="3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2"/>
      <c r="B64" s="33"/>
      <c r="C64" s="34"/>
      <c r="D64" s="54" t="s">
        <v>47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48</v>
      </c>
      <c r="AI64" s="58"/>
      <c r="AJ64" s="58"/>
      <c r="AK64" s="58"/>
      <c r="AL64" s="58"/>
      <c r="AM64" s="58"/>
      <c r="AN64" s="58"/>
      <c r="AO64" s="58"/>
      <c r="AP64" s="34"/>
      <c r="AQ64" s="34"/>
      <c r="AR64" s="38"/>
      <c r="BE64" s="3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2"/>
      <c r="B75" s="33"/>
      <c r="C75" s="34"/>
      <c r="D75" s="57" t="s">
        <v>45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7" t="s">
        <v>46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7" t="s">
        <v>45</v>
      </c>
      <c r="AI75" s="36"/>
      <c r="AJ75" s="36"/>
      <c r="AK75" s="36"/>
      <c r="AL75" s="36"/>
      <c r="AM75" s="57" t="s">
        <v>46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2"/>
    </row>
    <row r="81" s="2" customFormat="1" ht="6.96" customHeight="1">
      <c r="A81" s="32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2"/>
    </row>
    <row r="82" s="2" customFormat="1" ht="24.96" customHeight="1">
      <c r="A82" s="32"/>
      <c r="B82" s="33"/>
      <c r="C82" s="23" t="s">
        <v>49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3"/>
      <c r="C84" s="29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51117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  <c r="BE84" s="4"/>
    </row>
    <row r="85" s="5" customFormat="1" ht="36.96" customHeight="1">
      <c r="A85" s="5"/>
      <c r="B85" s="66"/>
      <c r="C85" s="67" t="s">
        <v>14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Dodatek č.1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9" t="s">
        <v>18</v>
      </c>
      <c r="D87" s="34"/>
      <c r="E87" s="34"/>
      <c r="F87" s="34"/>
      <c r="G87" s="34"/>
      <c r="H87" s="34"/>
      <c r="I87" s="34"/>
      <c r="J87" s="34"/>
      <c r="K87" s="34"/>
      <c r="L87" s="71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9" t="s">
        <v>20</v>
      </c>
      <c r="AJ87" s="34"/>
      <c r="AK87" s="34"/>
      <c r="AL87" s="34"/>
      <c r="AM87" s="72" t="str">
        <f>IF(AN8= "","",AN8)</f>
        <v>25. 7. 2024</v>
      </c>
      <c r="AN87" s="72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9" t="s">
        <v>22</v>
      </c>
      <c r="D89" s="34"/>
      <c r="E89" s="34"/>
      <c r="F89" s="34"/>
      <c r="G89" s="34"/>
      <c r="H89" s="34"/>
      <c r="I89" s="34"/>
      <c r="J89" s="34"/>
      <c r="K89" s="34"/>
      <c r="L89" s="6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9" t="s">
        <v>26</v>
      </c>
      <c r="AJ89" s="34"/>
      <c r="AK89" s="34"/>
      <c r="AL89" s="34"/>
      <c r="AM89" s="73" t="str">
        <f>IF(E17="","",E17)</f>
        <v xml:space="preserve"> </v>
      </c>
      <c r="AN89" s="64"/>
      <c r="AO89" s="64"/>
      <c r="AP89" s="64"/>
      <c r="AQ89" s="34"/>
      <c r="AR89" s="38"/>
      <c r="AS89" s="74" t="s">
        <v>50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  <c r="BE89" s="32"/>
    </row>
    <row r="90" s="2" customFormat="1" ht="15.15" customHeight="1">
      <c r="A90" s="32"/>
      <c r="B90" s="33"/>
      <c r="C90" s="29" t="s">
        <v>25</v>
      </c>
      <c r="D90" s="34"/>
      <c r="E90" s="34"/>
      <c r="F90" s="34"/>
      <c r="G90" s="34"/>
      <c r="H90" s="34"/>
      <c r="I90" s="34"/>
      <c r="J90" s="34"/>
      <c r="K90" s="34"/>
      <c r="L90" s="64" t="str">
        <f>IF(E14="","",E14)</f>
        <v xml:space="preserve"> 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9" t="s">
        <v>28</v>
      </c>
      <c r="AJ90" s="34"/>
      <c r="AK90" s="34"/>
      <c r="AL90" s="34"/>
      <c r="AM90" s="73" t="str">
        <f>IF(E20="","",E20)</f>
        <v xml:space="preserve"> </v>
      </c>
      <c r="AN90" s="64"/>
      <c r="AO90" s="64"/>
      <c r="AP90" s="64"/>
      <c r="AQ90" s="34"/>
      <c r="AR90" s="38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  <c r="BE91" s="32"/>
    </row>
    <row r="92" s="2" customFormat="1" ht="29.28" customHeight="1">
      <c r="A92" s="32"/>
      <c r="B92" s="33"/>
      <c r="C92" s="86" t="s">
        <v>51</v>
      </c>
      <c r="D92" s="87"/>
      <c r="E92" s="87"/>
      <c r="F92" s="87"/>
      <c r="G92" s="87"/>
      <c r="H92" s="88"/>
      <c r="I92" s="89" t="s">
        <v>52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53</v>
      </c>
      <c r="AH92" s="87"/>
      <c r="AI92" s="87"/>
      <c r="AJ92" s="87"/>
      <c r="AK92" s="87"/>
      <c r="AL92" s="87"/>
      <c r="AM92" s="87"/>
      <c r="AN92" s="89" t="s">
        <v>54</v>
      </c>
      <c r="AO92" s="87"/>
      <c r="AP92" s="91"/>
      <c r="AQ92" s="92" t="s">
        <v>55</v>
      </c>
      <c r="AR92" s="38"/>
      <c r="AS92" s="93" t="s">
        <v>56</v>
      </c>
      <c r="AT92" s="94" t="s">
        <v>57</v>
      </c>
      <c r="AU92" s="94" t="s">
        <v>58</v>
      </c>
      <c r="AV92" s="94" t="s">
        <v>59</v>
      </c>
      <c r="AW92" s="94" t="s">
        <v>60</v>
      </c>
      <c r="AX92" s="94" t="s">
        <v>61</v>
      </c>
      <c r="AY92" s="94" t="s">
        <v>62</v>
      </c>
      <c r="AZ92" s="94" t="s">
        <v>63</v>
      </c>
      <c r="BA92" s="94" t="s">
        <v>64</v>
      </c>
      <c r="BB92" s="94" t="s">
        <v>65</v>
      </c>
      <c r="BC92" s="94" t="s">
        <v>66</v>
      </c>
      <c r="BD92" s="95" t="s">
        <v>67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  <c r="BE93" s="32"/>
    </row>
    <row r="94" s="6" customFormat="1" ht="32.4" customHeight="1">
      <c r="A94" s="6"/>
      <c r="B94" s="99"/>
      <c r="C94" s="100" t="s">
        <v>68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ROUND(AG95+AG97+AG100+AG103+AG106,2)</f>
        <v>-1129.4300000000001</v>
      </c>
      <c r="AH94" s="102"/>
      <c r="AI94" s="102"/>
      <c r="AJ94" s="102"/>
      <c r="AK94" s="102"/>
      <c r="AL94" s="102"/>
      <c r="AM94" s="102"/>
      <c r="AN94" s="103">
        <f>SUM(AG94,AT94)</f>
        <v>-1366.6100000000001</v>
      </c>
      <c r="AO94" s="103"/>
      <c r="AP94" s="103"/>
      <c r="AQ94" s="104" t="s">
        <v>1</v>
      </c>
      <c r="AR94" s="105"/>
      <c r="AS94" s="106">
        <f>ROUND(AS95+AS97+AS100+AS103+AS106,2)</f>
        <v>0</v>
      </c>
      <c r="AT94" s="107">
        <f>ROUND(SUM(AV94:AW94),2)</f>
        <v>-237.18000000000001</v>
      </c>
      <c r="AU94" s="108">
        <f>ROUND(AU95+AU97+AU100+AU103+AU106,5)</f>
        <v>28.2882</v>
      </c>
      <c r="AV94" s="107">
        <f>ROUND(AZ94*L29,2)</f>
        <v>-237.18000000000001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ROUND(AZ95+AZ97+AZ100+AZ103+AZ106,2)</f>
        <v>-1129.4300000000001</v>
      </c>
      <c r="BA94" s="107">
        <f>ROUND(BA95+BA97+BA100+BA103+BA106,2)</f>
        <v>0</v>
      </c>
      <c r="BB94" s="107">
        <f>ROUND(BB95+BB97+BB100+BB103+BB106,2)</f>
        <v>0</v>
      </c>
      <c r="BC94" s="107">
        <f>ROUND(BC95+BC97+BC100+BC103+BC106,2)</f>
        <v>0</v>
      </c>
      <c r="BD94" s="109">
        <f>ROUND(BD95+BD97+BD100+BD103+BD106,2)</f>
        <v>0</v>
      </c>
      <c r="BE94" s="6"/>
      <c r="BS94" s="110" t="s">
        <v>69</v>
      </c>
      <c r="BT94" s="110" t="s">
        <v>70</v>
      </c>
      <c r="BU94" s="111" t="s">
        <v>71</v>
      </c>
      <c r="BV94" s="110" t="s">
        <v>72</v>
      </c>
      <c r="BW94" s="110" t="s">
        <v>5</v>
      </c>
      <c r="BX94" s="110" t="s">
        <v>73</v>
      </c>
      <c r="CL94" s="110" t="s">
        <v>1</v>
      </c>
    </row>
    <row r="95" s="7" customFormat="1" ht="24.75" customHeight="1">
      <c r="A95" s="7"/>
      <c r="B95" s="112"/>
      <c r="C95" s="113"/>
      <c r="D95" s="114" t="s">
        <v>74</v>
      </c>
      <c r="E95" s="114"/>
      <c r="F95" s="114"/>
      <c r="G95" s="114"/>
      <c r="H95" s="114"/>
      <c r="I95" s="115"/>
      <c r="J95" s="114" t="s">
        <v>75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6">
        <f>ROUND(AG96,2)</f>
        <v>-612548.21999999997</v>
      </c>
      <c r="AH95" s="115"/>
      <c r="AI95" s="115"/>
      <c r="AJ95" s="115"/>
      <c r="AK95" s="115"/>
      <c r="AL95" s="115"/>
      <c r="AM95" s="115"/>
      <c r="AN95" s="117">
        <f>SUM(AG95,AT95)</f>
        <v>-741183.34999999998</v>
      </c>
      <c r="AO95" s="115"/>
      <c r="AP95" s="115"/>
      <c r="AQ95" s="118" t="s">
        <v>76</v>
      </c>
      <c r="AR95" s="119"/>
      <c r="AS95" s="120">
        <f>ROUND(AS96,2)</f>
        <v>0</v>
      </c>
      <c r="AT95" s="121">
        <f>ROUND(SUM(AV95:AW95),2)</f>
        <v>-128635.13000000001</v>
      </c>
      <c r="AU95" s="122">
        <f>ROUND(AU96,5)</f>
        <v>0</v>
      </c>
      <c r="AV95" s="121">
        <f>ROUND(AZ95*L29,2)</f>
        <v>-128635.13000000001</v>
      </c>
      <c r="AW95" s="121">
        <f>ROUND(BA95*L30,2)</f>
        <v>0</v>
      </c>
      <c r="AX95" s="121">
        <f>ROUND(BB95*L29,2)</f>
        <v>0</v>
      </c>
      <c r="AY95" s="121">
        <f>ROUND(BC95*L30,2)</f>
        <v>0</v>
      </c>
      <c r="AZ95" s="121">
        <f>ROUND(AZ96,2)</f>
        <v>-612548.21999999997</v>
      </c>
      <c r="BA95" s="121">
        <f>ROUND(BA96,2)</f>
        <v>0</v>
      </c>
      <c r="BB95" s="121">
        <f>ROUND(BB96,2)</f>
        <v>0</v>
      </c>
      <c r="BC95" s="121">
        <f>ROUND(BC96,2)</f>
        <v>0</v>
      </c>
      <c r="BD95" s="123">
        <f>ROUND(BD96,2)</f>
        <v>0</v>
      </c>
      <c r="BE95" s="7"/>
      <c r="BS95" s="124" t="s">
        <v>69</v>
      </c>
      <c r="BT95" s="124" t="s">
        <v>77</v>
      </c>
      <c r="BU95" s="124" t="s">
        <v>71</v>
      </c>
      <c r="BV95" s="124" t="s">
        <v>72</v>
      </c>
      <c r="BW95" s="124" t="s">
        <v>78</v>
      </c>
      <c r="BX95" s="124" t="s">
        <v>5</v>
      </c>
      <c r="CL95" s="124" t="s">
        <v>1</v>
      </c>
      <c r="CM95" s="124" t="s">
        <v>79</v>
      </c>
    </row>
    <row r="96" s="4" customFormat="1" ht="16.5" customHeight="1">
      <c r="A96" s="125" t="s">
        <v>80</v>
      </c>
      <c r="B96" s="63"/>
      <c r="C96" s="126"/>
      <c r="D96" s="126"/>
      <c r="E96" s="127" t="s">
        <v>81</v>
      </c>
      <c r="F96" s="127"/>
      <c r="G96" s="127"/>
      <c r="H96" s="127"/>
      <c r="I96" s="127"/>
      <c r="J96" s="126"/>
      <c r="K96" s="127" t="s">
        <v>82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8">
        <f>'MP - Méněpráce'!J32</f>
        <v>-612548.21999999997</v>
      </c>
      <c r="AH96" s="126"/>
      <c r="AI96" s="126"/>
      <c r="AJ96" s="126"/>
      <c r="AK96" s="126"/>
      <c r="AL96" s="126"/>
      <c r="AM96" s="126"/>
      <c r="AN96" s="128">
        <f>SUM(AG96,AT96)</f>
        <v>-741183.34999999998</v>
      </c>
      <c r="AO96" s="126"/>
      <c r="AP96" s="126"/>
      <c r="AQ96" s="129" t="s">
        <v>83</v>
      </c>
      <c r="AR96" s="65"/>
      <c r="AS96" s="130">
        <v>0</v>
      </c>
      <c r="AT96" s="131">
        <f>ROUND(SUM(AV96:AW96),2)</f>
        <v>-128635.13000000001</v>
      </c>
      <c r="AU96" s="132">
        <f>'MP - Méněpráce'!P123</f>
        <v>0</v>
      </c>
      <c r="AV96" s="131">
        <f>'MP - Méněpráce'!J35</f>
        <v>-128635.13000000001</v>
      </c>
      <c r="AW96" s="131">
        <f>'MP - Méněpráce'!J36</f>
        <v>0</v>
      </c>
      <c r="AX96" s="131">
        <f>'MP - Méněpráce'!J37</f>
        <v>0</v>
      </c>
      <c r="AY96" s="131">
        <f>'MP - Méněpráce'!J38</f>
        <v>0</v>
      </c>
      <c r="AZ96" s="131">
        <f>'MP - Méněpráce'!F35</f>
        <v>-612548.21999999997</v>
      </c>
      <c r="BA96" s="131">
        <f>'MP - Méněpráce'!F36</f>
        <v>0</v>
      </c>
      <c r="BB96" s="131">
        <f>'MP - Méněpráce'!F37</f>
        <v>0</v>
      </c>
      <c r="BC96" s="131">
        <f>'MP - Méněpráce'!F38</f>
        <v>0</v>
      </c>
      <c r="BD96" s="133">
        <f>'MP - Méněpráce'!F39</f>
        <v>0</v>
      </c>
      <c r="BE96" s="4"/>
      <c r="BT96" s="134" t="s">
        <v>79</v>
      </c>
      <c r="BV96" s="134" t="s">
        <v>72</v>
      </c>
      <c r="BW96" s="134" t="s">
        <v>84</v>
      </c>
      <c r="BX96" s="134" t="s">
        <v>78</v>
      </c>
      <c r="CL96" s="134" t="s">
        <v>1</v>
      </c>
    </row>
    <row r="97" s="7" customFormat="1" ht="24.75" customHeight="1">
      <c r="A97" s="7"/>
      <c r="B97" s="112"/>
      <c r="C97" s="113"/>
      <c r="D97" s="114" t="s">
        <v>85</v>
      </c>
      <c r="E97" s="114"/>
      <c r="F97" s="114"/>
      <c r="G97" s="114"/>
      <c r="H97" s="114"/>
      <c r="I97" s="115"/>
      <c r="J97" s="114" t="s">
        <v>86</v>
      </c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6">
        <f>ROUND(SUM(AG98:AG99),2)</f>
        <v>617554.37</v>
      </c>
      <c r="AH97" s="115"/>
      <c r="AI97" s="115"/>
      <c r="AJ97" s="115"/>
      <c r="AK97" s="115"/>
      <c r="AL97" s="115"/>
      <c r="AM97" s="115"/>
      <c r="AN97" s="117">
        <f>SUM(AG97,AT97)</f>
        <v>747240.79000000004</v>
      </c>
      <c r="AO97" s="115"/>
      <c r="AP97" s="115"/>
      <c r="AQ97" s="118" t="s">
        <v>76</v>
      </c>
      <c r="AR97" s="119"/>
      <c r="AS97" s="120">
        <f>ROUND(SUM(AS98:AS99),2)</f>
        <v>0</v>
      </c>
      <c r="AT97" s="121">
        <f>ROUND(SUM(AV97:AW97),2)</f>
        <v>129686.42</v>
      </c>
      <c r="AU97" s="122">
        <f>ROUND(SUM(AU98:AU99),5)</f>
        <v>26.052199999999999</v>
      </c>
      <c r="AV97" s="121">
        <f>ROUND(AZ97*L29,2)</f>
        <v>129686.42</v>
      </c>
      <c r="AW97" s="121">
        <f>ROUND(BA97*L30,2)</f>
        <v>0</v>
      </c>
      <c r="AX97" s="121">
        <f>ROUND(BB97*L29,2)</f>
        <v>0</v>
      </c>
      <c r="AY97" s="121">
        <f>ROUND(BC97*L30,2)</f>
        <v>0</v>
      </c>
      <c r="AZ97" s="121">
        <f>ROUND(SUM(AZ98:AZ99),2)</f>
        <v>617554.37</v>
      </c>
      <c r="BA97" s="121">
        <f>ROUND(SUM(BA98:BA99),2)</f>
        <v>0</v>
      </c>
      <c r="BB97" s="121">
        <f>ROUND(SUM(BB98:BB99),2)</f>
        <v>0</v>
      </c>
      <c r="BC97" s="121">
        <f>ROUND(SUM(BC98:BC99),2)</f>
        <v>0</v>
      </c>
      <c r="BD97" s="123">
        <f>ROUND(SUM(BD98:BD99),2)</f>
        <v>0</v>
      </c>
      <c r="BE97" s="7"/>
      <c r="BS97" s="124" t="s">
        <v>69</v>
      </c>
      <c r="BT97" s="124" t="s">
        <v>77</v>
      </c>
      <c r="BU97" s="124" t="s">
        <v>71</v>
      </c>
      <c r="BV97" s="124" t="s">
        <v>72</v>
      </c>
      <c r="BW97" s="124" t="s">
        <v>87</v>
      </c>
      <c r="BX97" s="124" t="s">
        <v>5</v>
      </c>
      <c r="CL97" s="124" t="s">
        <v>1</v>
      </c>
      <c r="CM97" s="124" t="s">
        <v>79</v>
      </c>
    </row>
    <row r="98" s="4" customFormat="1" ht="16.5" customHeight="1">
      <c r="A98" s="125" t="s">
        <v>80</v>
      </c>
      <c r="B98" s="63"/>
      <c r="C98" s="126"/>
      <c r="D98" s="126"/>
      <c r="E98" s="127" t="s">
        <v>81</v>
      </c>
      <c r="F98" s="127"/>
      <c r="G98" s="127"/>
      <c r="H98" s="127"/>
      <c r="I98" s="127"/>
      <c r="J98" s="126"/>
      <c r="K98" s="127" t="s">
        <v>82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8">
        <f>'MP - Méněpráce_01'!J32</f>
        <v>-209602.98000000001</v>
      </c>
      <c r="AH98" s="126"/>
      <c r="AI98" s="126"/>
      <c r="AJ98" s="126"/>
      <c r="AK98" s="126"/>
      <c r="AL98" s="126"/>
      <c r="AM98" s="126"/>
      <c r="AN98" s="128">
        <f>SUM(AG98,AT98)</f>
        <v>-253619.61000000002</v>
      </c>
      <c r="AO98" s="126"/>
      <c r="AP98" s="126"/>
      <c r="AQ98" s="129" t="s">
        <v>83</v>
      </c>
      <c r="AR98" s="65"/>
      <c r="AS98" s="130">
        <v>0</v>
      </c>
      <c r="AT98" s="131">
        <f>ROUND(SUM(AV98:AW98),2)</f>
        <v>-44016.629999999997</v>
      </c>
      <c r="AU98" s="132">
        <f>'MP - Méněpráce_01'!P122</f>
        <v>-33.867859999999993</v>
      </c>
      <c r="AV98" s="131">
        <f>'MP - Méněpráce_01'!J35</f>
        <v>-44016.629999999997</v>
      </c>
      <c r="AW98" s="131">
        <f>'MP - Méněpráce_01'!J36</f>
        <v>0</v>
      </c>
      <c r="AX98" s="131">
        <f>'MP - Méněpráce_01'!J37</f>
        <v>0</v>
      </c>
      <c r="AY98" s="131">
        <f>'MP - Méněpráce_01'!J38</f>
        <v>0</v>
      </c>
      <c r="AZ98" s="131">
        <f>'MP - Méněpráce_01'!F35</f>
        <v>-209602.98000000001</v>
      </c>
      <c r="BA98" s="131">
        <f>'MP - Méněpráce_01'!F36</f>
        <v>0</v>
      </c>
      <c r="BB98" s="131">
        <f>'MP - Méněpráce_01'!F37</f>
        <v>0</v>
      </c>
      <c r="BC98" s="131">
        <f>'MP - Méněpráce_01'!F38</f>
        <v>0</v>
      </c>
      <c r="BD98" s="133">
        <f>'MP - Méněpráce_01'!F39</f>
        <v>0</v>
      </c>
      <c r="BE98" s="4"/>
      <c r="BT98" s="134" t="s">
        <v>79</v>
      </c>
      <c r="BV98" s="134" t="s">
        <v>72</v>
      </c>
      <c r="BW98" s="134" t="s">
        <v>88</v>
      </c>
      <c r="BX98" s="134" t="s">
        <v>87</v>
      </c>
      <c r="CL98" s="134" t="s">
        <v>1</v>
      </c>
    </row>
    <row r="99" s="4" customFormat="1" ht="16.5" customHeight="1">
      <c r="A99" s="125" t="s">
        <v>80</v>
      </c>
      <c r="B99" s="63"/>
      <c r="C99" s="126"/>
      <c r="D99" s="126"/>
      <c r="E99" s="127" t="s">
        <v>89</v>
      </c>
      <c r="F99" s="127"/>
      <c r="G99" s="127"/>
      <c r="H99" s="127"/>
      <c r="I99" s="127"/>
      <c r="J99" s="126"/>
      <c r="K99" s="127" t="s">
        <v>90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8">
        <f>'VCP - Vícepráce'!J32</f>
        <v>827157.34999999998</v>
      </c>
      <c r="AH99" s="126"/>
      <c r="AI99" s="126"/>
      <c r="AJ99" s="126"/>
      <c r="AK99" s="126"/>
      <c r="AL99" s="126"/>
      <c r="AM99" s="126"/>
      <c r="AN99" s="128">
        <f>SUM(AG99,AT99)</f>
        <v>1000860.39</v>
      </c>
      <c r="AO99" s="126"/>
      <c r="AP99" s="126"/>
      <c r="AQ99" s="129" t="s">
        <v>83</v>
      </c>
      <c r="AR99" s="65"/>
      <c r="AS99" s="130">
        <v>0</v>
      </c>
      <c r="AT99" s="131">
        <f>ROUND(SUM(AV99:AW99),2)</f>
        <v>173703.04000000001</v>
      </c>
      <c r="AU99" s="132">
        <f>'VCP - Vícepráce'!P122</f>
        <v>59.920059999999992</v>
      </c>
      <c r="AV99" s="131">
        <f>'VCP - Vícepráce'!J35</f>
        <v>173703.04000000001</v>
      </c>
      <c r="AW99" s="131">
        <f>'VCP - Vícepráce'!J36</f>
        <v>0</v>
      </c>
      <c r="AX99" s="131">
        <f>'VCP - Vícepráce'!J37</f>
        <v>0</v>
      </c>
      <c r="AY99" s="131">
        <f>'VCP - Vícepráce'!J38</f>
        <v>0</v>
      </c>
      <c r="AZ99" s="131">
        <f>'VCP - Vícepráce'!F35</f>
        <v>827157.34999999998</v>
      </c>
      <c r="BA99" s="131">
        <f>'VCP - Vícepráce'!F36</f>
        <v>0</v>
      </c>
      <c r="BB99" s="131">
        <f>'VCP - Vícepráce'!F37</f>
        <v>0</v>
      </c>
      <c r="BC99" s="131">
        <f>'VCP - Vícepráce'!F38</f>
        <v>0</v>
      </c>
      <c r="BD99" s="133">
        <f>'VCP - Vícepráce'!F39</f>
        <v>0</v>
      </c>
      <c r="BE99" s="4"/>
      <c r="BT99" s="134" t="s">
        <v>79</v>
      </c>
      <c r="BV99" s="134" t="s">
        <v>72</v>
      </c>
      <c r="BW99" s="134" t="s">
        <v>91</v>
      </c>
      <c r="BX99" s="134" t="s">
        <v>87</v>
      </c>
      <c r="CL99" s="134" t="s">
        <v>1</v>
      </c>
    </row>
    <row r="100" s="7" customFormat="1" ht="24.75" customHeight="1">
      <c r="A100" s="7"/>
      <c r="B100" s="112"/>
      <c r="C100" s="113"/>
      <c r="D100" s="114" t="s">
        <v>92</v>
      </c>
      <c r="E100" s="114"/>
      <c r="F100" s="114"/>
      <c r="G100" s="114"/>
      <c r="H100" s="114"/>
      <c r="I100" s="115"/>
      <c r="J100" s="114" t="s">
        <v>93</v>
      </c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6">
        <f>ROUND(SUM(AG101:AG102),2)</f>
        <v>191259.22</v>
      </c>
      <c r="AH100" s="115"/>
      <c r="AI100" s="115"/>
      <c r="AJ100" s="115"/>
      <c r="AK100" s="115"/>
      <c r="AL100" s="115"/>
      <c r="AM100" s="115"/>
      <c r="AN100" s="117">
        <f>SUM(AG100,AT100)</f>
        <v>231423.66</v>
      </c>
      <c r="AO100" s="115"/>
      <c r="AP100" s="115"/>
      <c r="AQ100" s="118" t="s">
        <v>76</v>
      </c>
      <c r="AR100" s="119"/>
      <c r="AS100" s="120">
        <f>ROUND(SUM(AS101:AS102),2)</f>
        <v>0</v>
      </c>
      <c r="AT100" s="121">
        <f>ROUND(SUM(AV100:AW100),2)</f>
        <v>40164.440000000002</v>
      </c>
      <c r="AU100" s="122">
        <f>ROUND(SUM(AU101:AU102),5)</f>
        <v>0</v>
      </c>
      <c r="AV100" s="121">
        <f>ROUND(AZ100*L29,2)</f>
        <v>40164.440000000002</v>
      </c>
      <c r="AW100" s="121">
        <f>ROUND(BA100*L30,2)</f>
        <v>0</v>
      </c>
      <c r="AX100" s="121">
        <f>ROUND(BB100*L29,2)</f>
        <v>0</v>
      </c>
      <c r="AY100" s="121">
        <f>ROUND(BC100*L30,2)</f>
        <v>0</v>
      </c>
      <c r="AZ100" s="121">
        <f>ROUND(SUM(AZ101:AZ102),2)</f>
        <v>191259.22</v>
      </c>
      <c r="BA100" s="121">
        <f>ROUND(SUM(BA101:BA102),2)</f>
        <v>0</v>
      </c>
      <c r="BB100" s="121">
        <f>ROUND(SUM(BB101:BB102),2)</f>
        <v>0</v>
      </c>
      <c r="BC100" s="121">
        <f>ROUND(SUM(BC101:BC102),2)</f>
        <v>0</v>
      </c>
      <c r="BD100" s="123">
        <f>ROUND(SUM(BD101:BD102),2)</f>
        <v>0</v>
      </c>
      <c r="BE100" s="7"/>
      <c r="BS100" s="124" t="s">
        <v>69</v>
      </c>
      <c r="BT100" s="124" t="s">
        <v>77</v>
      </c>
      <c r="BU100" s="124" t="s">
        <v>71</v>
      </c>
      <c r="BV100" s="124" t="s">
        <v>72</v>
      </c>
      <c r="BW100" s="124" t="s">
        <v>94</v>
      </c>
      <c r="BX100" s="124" t="s">
        <v>5</v>
      </c>
      <c r="CL100" s="124" t="s">
        <v>1</v>
      </c>
      <c r="CM100" s="124" t="s">
        <v>79</v>
      </c>
    </row>
    <row r="101" s="4" customFormat="1" ht="16.5" customHeight="1">
      <c r="A101" s="125" t="s">
        <v>80</v>
      </c>
      <c r="B101" s="63"/>
      <c r="C101" s="126"/>
      <c r="D101" s="126"/>
      <c r="E101" s="127" t="s">
        <v>81</v>
      </c>
      <c r="F101" s="127"/>
      <c r="G101" s="127"/>
      <c r="H101" s="127"/>
      <c r="I101" s="127"/>
      <c r="J101" s="126"/>
      <c r="K101" s="127" t="s">
        <v>82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8">
        <f>'MP - Méněpráce_02'!J32</f>
        <v>-282244.98999999999</v>
      </c>
      <c r="AH101" s="126"/>
      <c r="AI101" s="126"/>
      <c r="AJ101" s="126"/>
      <c r="AK101" s="126"/>
      <c r="AL101" s="126"/>
      <c r="AM101" s="126"/>
      <c r="AN101" s="128">
        <f>SUM(AG101,AT101)</f>
        <v>-341516.44</v>
      </c>
      <c r="AO101" s="126"/>
      <c r="AP101" s="126"/>
      <c r="AQ101" s="129" t="s">
        <v>83</v>
      </c>
      <c r="AR101" s="65"/>
      <c r="AS101" s="130">
        <v>0</v>
      </c>
      <c r="AT101" s="131">
        <f>ROUND(SUM(AV101:AW101),2)</f>
        <v>-59271.449999999997</v>
      </c>
      <c r="AU101" s="132">
        <f>'MP - Méněpráce_02'!P122</f>
        <v>0</v>
      </c>
      <c r="AV101" s="131">
        <f>'MP - Méněpráce_02'!J35</f>
        <v>-59271.449999999997</v>
      </c>
      <c r="AW101" s="131">
        <f>'MP - Méněpráce_02'!J36</f>
        <v>0</v>
      </c>
      <c r="AX101" s="131">
        <f>'MP - Méněpráce_02'!J37</f>
        <v>0</v>
      </c>
      <c r="AY101" s="131">
        <f>'MP - Méněpráce_02'!J38</f>
        <v>0</v>
      </c>
      <c r="AZ101" s="131">
        <f>'MP - Méněpráce_02'!F35</f>
        <v>-282244.98999999999</v>
      </c>
      <c r="BA101" s="131">
        <f>'MP - Méněpráce_02'!F36</f>
        <v>0</v>
      </c>
      <c r="BB101" s="131">
        <f>'MP - Méněpráce_02'!F37</f>
        <v>0</v>
      </c>
      <c r="BC101" s="131">
        <f>'MP - Méněpráce_02'!F38</f>
        <v>0</v>
      </c>
      <c r="BD101" s="133">
        <f>'MP - Méněpráce_02'!F39</f>
        <v>0</v>
      </c>
      <c r="BE101" s="4"/>
      <c r="BT101" s="134" t="s">
        <v>79</v>
      </c>
      <c r="BV101" s="134" t="s">
        <v>72</v>
      </c>
      <c r="BW101" s="134" t="s">
        <v>95</v>
      </c>
      <c r="BX101" s="134" t="s">
        <v>94</v>
      </c>
      <c r="CL101" s="134" t="s">
        <v>1</v>
      </c>
    </row>
    <row r="102" s="4" customFormat="1" ht="16.5" customHeight="1">
      <c r="A102" s="125" t="s">
        <v>80</v>
      </c>
      <c r="B102" s="63"/>
      <c r="C102" s="126"/>
      <c r="D102" s="126"/>
      <c r="E102" s="127" t="s">
        <v>89</v>
      </c>
      <c r="F102" s="127"/>
      <c r="G102" s="127"/>
      <c r="H102" s="127"/>
      <c r="I102" s="127"/>
      <c r="J102" s="126"/>
      <c r="K102" s="127" t="s">
        <v>90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8">
        <f>'VCP - Vícepráce_01'!J32</f>
        <v>473504.21000000002</v>
      </c>
      <c r="AH102" s="126"/>
      <c r="AI102" s="126"/>
      <c r="AJ102" s="126"/>
      <c r="AK102" s="126"/>
      <c r="AL102" s="126"/>
      <c r="AM102" s="126"/>
      <c r="AN102" s="128">
        <f>SUM(AG102,AT102)</f>
        <v>572940.09000000008</v>
      </c>
      <c r="AO102" s="126"/>
      <c r="AP102" s="126"/>
      <c r="AQ102" s="129" t="s">
        <v>83</v>
      </c>
      <c r="AR102" s="65"/>
      <c r="AS102" s="130">
        <v>0</v>
      </c>
      <c r="AT102" s="131">
        <f>ROUND(SUM(AV102:AW102),2)</f>
        <v>99435.880000000005</v>
      </c>
      <c r="AU102" s="132">
        <f>'VCP - Vícepráce_01'!P121</f>
        <v>0</v>
      </c>
      <c r="AV102" s="131">
        <f>'VCP - Vícepráce_01'!J35</f>
        <v>99435.880000000005</v>
      </c>
      <c r="AW102" s="131">
        <f>'VCP - Vícepráce_01'!J36</f>
        <v>0</v>
      </c>
      <c r="AX102" s="131">
        <f>'VCP - Vícepráce_01'!J37</f>
        <v>0</v>
      </c>
      <c r="AY102" s="131">
        <f>'VCP - Vícepráce_01'!J38</f>
        <v>0</v>
      </c>
      <c r="AZ102" s="131">
        <f>'VCP - Vícepráce_01'!F35</f>
        <v>473504.21000000002</v>
      </c>
      <c r="BA102" s="131">
        <f>'VCP - Vícepráce_01'!F36</f>
        <v>0</v>
      </c>
      <c r="BB102" s="131">
        <f>'VCP - Vícepráce_01'!F37</f>
        <v>0</v>
      </c>
      <c r="BC102" s="131">
        <f>'VCP - Vícepráce_01'!F38</f>
        <v>0</v>
      </c>
      <c r="BD102" s="133">
        <f>'VCP - Vícepráce_01'!F39</f>
        <v>0</v>
      </c>
      <c r="BE102" s="4"/>
      <c r="BT102" s="134" t="s">
        <v>79</v>
      </c>
      <c r="BV102" s="134" t="s">
        <v>72</v>
      </c>
      <c r="BW102" s="134" t="s">
        <v>96</v>
      </c>
      <c r="BX102" s="134" t="s">
        <v>94</v>
      </c>
      <c r="CL102" s="134" t="s">
        <v>1</v>
      </c>
    </row>
    <row r="103" s="7" customFormat="1" ht="24.75" customHeight="1">
      <c r="A103" s="7"/>
      <c r="B103" s="112"/>
      <c r="C103" s="113"/>
      <c r="D103" s="114" t="s">
        <v>97</v>
      </c>
      <c r="E103" s="114"/>
      <c r="F103" s="114"/>
      <c r="G103" s="114"/>
      <c r="H103" s="114"/>
      <c r="I103" s="115"/>
      <c r="J103" s="114" t="s">
        <v>98</v>
      </c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6">
        <f>ROUND(SUM(AG104:AG105),2)</f>
        <v>-16986.639999999999</v>
      </c>
      <c r="AH103" s="115"/>
      <c r="AI103" s="115"/>
      <c r="AJ103" s="115"/>
      <c r="AK103" s="115"/>
      <c r="AL103" s="115"/>
      <c r="AM103" s="115"/>
      <c r="AN103" s="117">
        <f>SUM(AG103,AT103)</f>
        <v>-20553.829999999998</v>
      </c>
      <c r="AO103" s="115"/>
      <c r="AP103" s="115"/>
      <c r="AQ103" s="118" t="s">
        <v>76</v>
      </c>
      <c r="AR103" s="119"/>
      <c r="AS103" s="120">
        <f>ROUND(SUM(AS104:AS105),2)</f>
        <v>0</v>
      </c>
      <c r="AT103" s="121">
        <f>ROUND(SUM(AV103:AW103),2)</f>
        <v>-3567.1900000000001</v>
      </c>
      <c r="AU103" s="122">
        <f>ROUND(SUM(AU104:AU105),5)</f>
        <v>2.2360000000000002</v>
      </c>
      <c r="AV103" s="121">
        <f>ROUND(AZ103*L29,2)</f>
        <v>-3567.1900000000001</v>
      </c>
      <c r="AW103" s="121">
        <f>ROUND(BA103*L30,2)</f>
        <v>0</v>
      </c>
      <c r="AX103" s="121">
        <f>ROUND(BB103*L29,2)</f>
        <v>0</v>
      </c>
      <c r="AY103" s="121">
        <f>ROUND(BC103*L30,2)</f>
        <v>0</v>
      </c>
      <c r="AZ103" s="121">
        <f>ROUND(SUM(AZ104:AZ105),2)</f>
        <v>-16986.639999999999</v>
      </c>
      <c r="BA103" s="121">
        <f>ROUND(SUM(BA104:BA105),2)</f>
        <v>0</v>
      </c>
      <c r="BB103" s="121">
        <f>ROUND(SUM(BB104:BB105),2)</f>
        <v>0</v>
      </c>
      <c r="BC103" s="121">
        <f>ROUND(SUM(BC104:BC105),2)</f>
        <v>0</v>
      </c>
      <c r="BD103" s="123">
        <f>ROUND(SUM(BD104:BD105),2)</f>
        <v>0</v>
      </c>
      <c r="BE103" s="7"/>
      <c r="BS103" s="124" t="s">
        <v>69</v>
      </c>
      <c r="BT103" s="124" t="s">
        <v>77</v>
      </c>
      <c r="BU103" s="124" t="s">
        <v>71</v>
      </c>
      <c r="BV103" s="124" t="s">
        <v>72</v>
      </c>
      <c r="BW103" s="124" t="s">
        <v>99</v>
      </c>
      <c r="BX103" s="124" t="s">
        <v>5</v>
      </c>
      <c r="CL103" s="124" t="s">
        <v>1</v>
      </c>
      <c r="CM103" s="124" t="s">
        <v>79</v>
      </c>
    </row>
    <row r="104" s="4" customFormat="1" ht="16.5" customHeight="1">
      <c r="A104" s="125" t="s">
        <v>80</v>
      </c>
      <c r="B104" s="63"/>
      <c r="C104" s="126"/>
      <c r="D104" s="126"/>
      <c r="E104" s="127" t="s">
        <v>81</v>
      </c>
      <c r="F104" s="127"/>
      <c r="G104" s="127"/>
      <c r="H104" s="127"/>
      <c r="I104" s="127"/>
      <c r="J104" s="126"/>
      <c r="K104" s="127" t="s">
        <v>82</v>
      </c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8">
        <f>'MP - Méněpráce_03'!J32</f>
        <v>-20496.32</v>
      </c>
      <c r="AH104" s="126"/>
      <c r="AI104" s="126"/>
      <c r="AJ104" s="126"/>
      <c r="AK104" s="126"/>
      <c r="AL104" s="126"/>
      <c r="AM104" s="126"/>
      <c r="AN104" s="128">
        <f>SUM(AG104,AT104)</f>
        <v>-24800.549999999999</v>
      </c>
      <c r="AO104" s="126"/>
      <c r="AP104" s="126"/>
      <c r="AQ104" s="129" t="s">
        <v>83</v>
      </c>
      <c r="AR104" s="65"/>
      <c r="AS104" s="130">
        <v>0</v>
      </c>
      <c r="AT104" s="131">
        <f>ROUND(SUM(AV104:AW104),2)</f>
        <v>-4304.2299999999996</v>
      </c>
      <c r="AU104" s="132">
        <f>'MP - Méněpráce_03'!P122</f>
        <v>0</v>
      </c>
      <c r="AV104" s="131">
        <f>'MP - Méněpráce_03'!J35</f>
        <v>-4304.2299999999996</v>
      </c>
      <c r="AW104" s="131">
        <f>'MP - Méněpráce_03'!J36</f>
        <v>0</v>
      </c>
      <c r="AX104" s="131">
        <f>'MP - Méněpráce_03'!J37</f>
        <v>0</v>
      </c>
      <c r="AY104" s="131">
        <f>'MP - Méněpráce_03'!J38</f>
        <v>0</v>
      </c>
      <c r="AZ104" s="131">
        <f>'MP - Méněpráce_03'!F35</f>
        <v>-20496.32</v>
      </c>
      <c r="BA104" s="131">
        <f>'MP - Méněpráce_03'!F36</f>
        <v>0</v>
      </c>
      <c r="BB104" s="131">
        <f>'MP - Méněpráce_03'!F37</f>
        <v>0</v>
      </c>
      <c r="BC104" s="131">
        <f>'MP - Méněpráce_03'!F38</f>
        <v>0</v>
      </c>
      <c r="BD104" s="133">
        <f>'MP - Méněpráce_03'!F39</f>
        <v>0</v>
      </c>
      <c r="BE104" s="4"/>
      <c r="BT104" s="134" t="s">
        <v>79</v>
      </c>
      <c r="BV104" s="134" t="s">
        <v>72</v>
      </c>
      <c r="BW104" s="134" t="s">
        <v>100</v>
      </c>
      <c r="BX104" s="134" t="s">
        <v>99</v>
      </c>
      <c r="CL104" s="134" t="s">
        <v>1</v>
      </c>
    </row>
    <row r="105" s="4" customFormat="1" ht="16.5" customHeight="1">
      <c r="A105" s="125" t="s">
        <v>80</v>
      </c>
      <c r="B105" s="63"/>
      <c r="C105" s="126"/>
      <c r="D105" s="126"/>
      <c r="E105" s="127" t="s">
        <v>89</v>
      </c>
      <c r="F105" s="127"/>
      <c r="G105" s="127"/>
      <c r="H105" s="127"/>
      <c r="I105" s="127"/>
      <c r="J105" s="126"/>
      <c r="K105" s="127" t="s">
        <v>90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8">
        <f>'VCP - Vícepráce_02'!J32</f>
        <v>3509.6799999999998</v>
      </c>
      <c r="AH105" s="126"/>
      <c r="AI105" s="126"/>
      <c r="AJ105" s="126"/>
      <c r="AK105" s="126"/>
      <c r="AL105" s="126"/>
      <c r="AM105" s="126"/>
      <c r="AN105" s="128">
        <f>SUM(AG105,AT105)</f>
        <v>4246.71</v>
      </c>
      <c r="AO105" s="126"/>
      <c r="AP105" s="126"/>
      <c r="AQ105" s="129" t="s">
        <v>83</v>
      </c>
      <c r="AR105" s="65"/>
      <c r="AS105" s="130">
        <v>0</v>
      </c>
      <c r="AT105" s="131">
        <f>ROUND(SUM(AV105:AW105),2)</f>
        <v>737.02999999999997</v>
      </c>
      <c r="AU105" s="132">
        <f>'VCP - Vícepráce_02'!P122</f>
        <v>2.2360000000000002</v>
      </c>
      <c r="AV105" s="131">
        <f>'VCP - Vícepráce_02'!J35</f>
        <v>737.02999999999997</v>
      </c>
      <c r="AW105" s="131">
        <f>'VCP - Vícepráce_02'!J36</f>
        <v>0</v>
      </c>
      <c r="AX105" s="131">
        <f>'VCP - Vícepráce_02'!J37</f>
        <v>0</v>
      </c>
      <c r="AY105" s="131">
        <f>'VCP - Vícepráce_02'!J38</f>
        <v>0</v>
      </c>
      <c r="AZ105" s="131">
        <f>'VCP - Vícepráce_02'!F35</f>
        <v>3509.6799999999998</v>
      </c>
      <c r="BA105" s="131">
        <f>'VCP - Vícepráce_02'!F36</f>
        <v>0</v>
      </c>
      <c r="BB105" s="131">
        <f>'VCP - Vícepráce_02'!F37</f>
        <v>0</v>
      </c>
      <c r="BC105" s="131">
        <f>'VCP - Vícepráce_02'!F38</f>
        <v>0</v>
      </c>
      <c r="BD105" s="133">
        <f>'VCP - Vícepráce_02'!F39</f>
        <v>0</v>
      </c>
      <c r="BE105" s="4"/>
      <c r="BT105" s="134" t="s">
        <v>79</v>
      </c>
      <c r="BV105" s="134" t="s">
        <v>72</v>
      </c>
      <c r="BW105" s="134" t="s">
        <v>101</v>
      </c>
      <c r="BX105" s="134" t="s">
        <v>99</v>
      </c>
      <c r="CL105" s="134" t="s">
        <v>1</v>
      </c>
    </row>
    <row r="106" s="7" customFormat="1" ht="16.5" customHeight="1">
      <c r="A106" s="7"/>
      <c r="B106" s="112"/>
      <c r="C106" s="113"/>
      <c r="D106" s="114" t="s">
        <v>102</v>
      </c>
      <c r="E106" s="114"/>
      <c r="F106" s="114"/>
      <c r="G106" s="114"/>
      <c r="H106" s="114"/>
      <c r="I106" s="115"/>
      <c r="J106" s="114" t="s">
        <v>103</v>
      </c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6">
        <f>ROUND(AG107,2)</f>
        <v>-180408.16</v>
      </c>
      <c r="AH106" s="115"/>
      <c r="AI106" s="115"/>
      <c r="AJ106" s="115"/>
      <c r="AK106" s="115"/>
      <c r="AL106" s="115"/>
      <c r="AM106" s="115"/>
      <c r="AN106" s="117">
        <f>SUM(AG106,AT106)</f>
        <v>-218293.87</v>
      </c>
      <c r="AO106" s="115"/>
      <c r="AP106" s="115"/>
      <c r="AQ106" s="118" t="s">
        <v>76</v>
      </c>
      <c r="AR106" s="119"/>
      <c r="AS106" s="120">
        <f>ROUND(AS107,2)</f>
        <v>0</v>
      </c>
      <c r="AT106" s="121">
        <f>ROUND(SUM(AV106:AW106),2)</f>
        <v>-37885.709999999999</v>
      </c>
      <c r="AU106" s="122">
        <f>ROUND(AU107,5)</f>
        <v>0</v>
      </c>
      <c r="AV106" s="121">
        <f>ROUND(AZ106*L29,2)</f>
        <v>-37885.709999999999</v>
      </c>
      <c r="AW106" s="121">
        <f>ROUND(BA106*L30,2)</f>
        <v>0</v>
      </c>
      <c r="AX106" s="121">
        <f>ROUND(BB106*L29,2)</f>
        <v>0</v>
      </c>
      <c r="AY106" s="121">
        <f>ROUND(BC106*L30,2)</f>
        <v>0</v>
      </c>
      <c r="AZ106" s="121">
        <f>ROUND(AZ107,2)</f>
        <v>-180408.16</v>
      </c>
      <c r="BA106" s="121">
        <f>ROUND(BA107,2)</f>
        <v>0</v>
      </c>
      <c r="BB106" s="121">
        <f>ROUND(BB107,2)</f>
        <v>0</v>
      </c>
      <c r="BC106" s="121">
        <f>ROUND(BC107,2)</f>
        <v>0</v>
      </c>
      <c r="BD106" s="123">
        <f>ROUND(BD107,2)</f>
        <v>0</v>
      </c>
      <c r="BE106" s="7"/>
      <c r="BS106" s="124" t="s">
        <v>69</v>
      </c>
      <c r="BT106" s="124" t="s">
        <v>77</v>
      </c>
      <c r="BU106" s="124" t="s">
        <v>71</v>
      </c>
      <c r="BV106" s="124" t="s">
        <v>72</v>
      </c>
      <c r="BW106" s="124" t="s">
        <v>104</v>
      </c>
      <c r="BX106" s="124" t="s">
        <v>5</v>
      </c>
      <c r="CL106" s="124" t="s">
        <v>1</v>
      </c>
      <c r="CM106" s="124" t="s">
        <v>79</v>
      </c>
    </row>
    <row r="107" s="4" customFormat="1" ht="16.5" customHeight="1">
      <c r="A107" s="125" t="s">
        <v>80</v>
      </c>
      <c r="B107" s="63"/>
      <c r="C107" s="126"/>
      <c r="D107" s="126"/>
      <c r="E107" s="127" t="s">
        <v>81</v>
      </c>
      <c r="F107" s="127"/>
      <c r="G107" s="127"/>
      <c r="H107" s="127"/>
      <c r="I107" s="127"/>
      <c r="J107" s="126"/>
      <c r="K107" s="127" t="s">
        <v>82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8">
        <f>'MP - Méněpráce_04'!J32</f>
        <v>-180408.16</v>
      </c>
      <c r="AH107" s="126"/>
      <c r="AI107" s="126"/>
      <c r="AJ107" s="126"/>
      <c r="AK107" s="126"/>
      <c r="AL107" s="126"/>
      <c r="AM107" s="126"/>
      <c r="AN107" s="128">
        <f>SUM(AG107,AT107)</f>
        <v>-218293.87</v>
      </c>
      <c r="AO107" s="126"/>
      <c r="AP107" s="126"/>
      <c r="AQ107" s="129" t="s">
        <v>83</v>
      </c>
      <c r="AR107" s="65"/>
      <c r="AS107" s="135">
        <v>0</v>
      </c>
      <c r="AT107" s="136">
        <f>ROUND(SUM(AV107:AW107),2)</f>
        <v>-37885.709999999999</v>
      </c>
      <c r="AU107" s="137">
        <f>'MP - Méněpráce_04'!P122</f>
        <v>0</v>
      </c>
      <c r="AV107" s="136">
        <f>'MP - Méněpráce_04'!J35</f>
        <v>-37885.709999999999</v>
      </c>
      <c r="AW107" s="136">
        <f>'MP - Méněpráce_04'!J36</f>
        <v>0</v>
      </c>
      <c r="AX107" s="136">
        <f>'MP - Méněpráce_04'!J37</f>
        <v>0</v>
      </c>
      <c r="AY107" s="136">
        <f>'MP - Méněpráce_04'!J38</f>
        <v>0</v>
      </c>
      <c r="AZ107" s="136">
        <f>'MP - Méněpráce_04'!F35</f>
        <v>-180408.16</v>
      </c>
      <c r="BA107" s="136">
        <f>'MP - Méněpráce_04'!F36</f>
        <v>0</v>
      </c>
      <c r="BB107" s="136">
        <f>'MP - Méněpráce_04'!F37</f>
        <v>0</v>
      </c>
      <c r="BC107" s="136">
        <f>'MP - Méněpráce_04'!F38</f>
        <v>0</v>
      </c>
      <c r="BD107" s="138">
        <f>'MP - Méněpráce_04'!F39</f>
        <v>0</v>
      </c>
      <c r="BE107" s="4"/>
      <c r="BT107" s="134" t="s">
        <v>79</v>
      </c>
      <c r="BV107" s="134" t="s">
        <v>72</v>
      </c>
      <c r="BW107" s="134" t="s">
        <v>105</v>
      </c>
      <c r="BX107" s="134" t="s">
        <v>104</v>
      </c>
      <c r="CL107" s="134" t="s">
        <v>1</v>
      </c>
    </row>
    <row r="108" s="2" customFormat="1" ht="30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8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</row>
    <row r="109" s="2" customFormat="1" ht="6.96" customHeight="1">
      <c r="A109" s="32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38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</row>
  </sheetData>
  <sheetProtection sheet="1" formatColumns="0" formatRows="0" objects="1" scenarios="1" spinCount="100000" saltValue="8aKA3XMzZ8R/q4fV4g06FbLW0piw4xeZNL3qhExhRJFUksraaJlL+DY/5mq3MCoCQMBJlsn7A0bTIJRlGzPNng==" hashValue="jaIECoJkhMJU5E9M4vNMWkRG2DBoFEqt1gdD5WxeyfWG6F6rOod/AL1uiqa6lJ4iCSafsJxQTNnwGc1L13E28g==" algorithmName="SHA-512" password="CC35"/>
  <mergeCells count="88">
    <mergeCell ref="C92:G92"/>
    <mergeCell ref="D103:H103"/>
    <mergeCell ref="D100:H100"/>
    <mergeCell ref="D95:H95"/>
    <mergeCell ref="D97:H97"/>
    <mergeCell ref="E98:I98"/>
    <mergeCell ref="E96:I96"/>
    <mergeCell ref="E99:I99"/>
    <mergeCell ref="E101:I101"/>
    <mergeCell ref="E102:I102"/>
    <mergeCell ref="E104:I104"/>
    <mergeCell ref="I92:AF92"/>
    <mergeCell ref="J100:AF100"/>
    <mergeCell ref="J103:AF103"/>
    <mergeCell ref="J95:AF95"/>
    <mergeCell ref="J97:AF97"/>
    <mergeCell ref="K101:AF101"/>
    <mergeCell ref="K102:AF102"/>
    <mergeCell ref="K99:AF99"/>
    <mergeCell ref="K98:AF98"/>
    <mergeCell ref="K104:AF104"/>
    <mergeCell ref="K96:AF96"/>
    <mergeCell ref="L85:AJ85"/>
    <mergeCell ref="E105:I105"/>
    <mergeCell ref="K105:AF105"/>
    <mergeCell ref="D106:H106"/>
    <mergeCell ref="J106:AF106"/>
    <mergeCell ref="E107:I107"/>
    <mergeCell ref="K107:AF107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G92:AM92"/>
    <mergeCell ref="AG100:AM100"/>
    <mergeCell ref="AG95:AM95"/>
    <mergeCell ref="AG102:AM102"/>
    <mergeCell ref="AG99:AM99"/>
    <mergeCell ref="AG96:AM96"/>
    <mergeCell ref="AG104:AM104"/>
    <mergeCell ref="AG98:AM98"/>
    <mergeCell ref="AG97:AM97"/>
    <mergeCell ref="AG103:AM103"/>
    <mergeCell ref="AM87:AN87"/>
    <mergeCell ref="AM89:AP89"/>
    <mergeCell ref="AM90:AP90"/>
    <mergeCell ref="AN103:AP103"/>
    <mergeCell ref="AN104:AP104"/>
    <mergeCell ref="AN92:AP92"/>
    <mergeCell ref="AN101:AP101"/>
    <mergeCell ref="AN96:AP96"/>
    <mergeCell ref="AN100:AP100"/>
    <mergeCell ref="AN95:AP95"/>
    <mergeCell ref="AN99:AP99"/>
    <mergeCell ref="AN98:AP98"/>
    <mergeCell ref="AN102:AP102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</mergeCells>
  <hyperlinks>
    <hyperlink ref="A96" location="'MP - Méněpráce'!C2" display="/"/>
    <hyperlink ref="A98" location="'MP - Méněpráce_01'!C2" display="/"/>
    <hyperlink ref="A99" location="'VCP - Vícepráce'!C2" display="/"/>
    <hyperlink ref="A101" location="'MP - Méněpráce_02'!C2" display="/"/>
    <hyperlink ref="A102" location="'VCP - Vícepráce_01'!C2" display="/"/>
    <hyperlink ref="A104" location="'MP - Méněpráce_03'!C2" display="/"/>
    <hyperlink ref="A105" location="'VCP - Vícepráce_02'!C2" display="/"/>
    <hyperlink ref="A107" location="'MP - Méněpráce_04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79</v>
      </c>
    </row>
    <row r="4" s="1" customFormat="1" ht="24.96" customHeight="1">
      <c r="B4" s="20"/>
      <c r="D4" s="141" t="s">
        <v>106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Dodatek č.1</v>
      </c>
      <c r="F7" s="143"/>
      <c r="G7" s="143"/>
      <c r="H7" s="143"/>
      <c r="L7" s="20"/>
    </row>
    <row r="8" s="1" customFormat="1" ht="12" customHeight="1">
      <c r="B8" s="20"/>
      <c r="D8" s="143" t="s">
        <v>107</v>
      </c>
      <c r="L8" s="20"/>
    </row>
    <row r="9" s="2" customFormat="1" ht="16.5" customHeight="1">
      <c r="A9" s="32"/>
      <c r="B9" s="38"/>
      <c r="C9" s="32"/>
      <c r="D9" s="32"/>
      <c r="E9" s="144" t="s">
        <v>108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109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110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25. 7. 2024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tr">
        <f>IF('Rekapitulace stavby'!AN10="","",'Rekapitulace stavby'!AN10)</f>
        <v/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tr">
        <f>IF('Rekapitulace stavby'!E11="","",'Rekapitulace stavby'!E11)</f>
        <v xml:space="preserve"> </v>
      </c>
      <c r="F17" s="32"/>
      <c r="G17" s="32"/>
      <c r="H17" s="32"/>
      <c r="I17" s="143" t="s">
        <v>24</v>
      </c>
      <c r="J17" s="134" t="str">
        <f>IF('Rekapitulace stavby'!AN11="","",'Rekapitulace stavby'!AN11)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25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24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26</v>
      </c>
      <c r="E22" s="32"/>
      <c r="F22" s="32"/>
      <c r="G22" s="32"/>
      <c r="H22" s="32"/>
      <c r="I22" s="143" t="s">
        <v>23</v>
      </c>
      <c r="J22" s="134" t="str">
        <f>IF('Rekapitulace stavby'!AN16="","",'Rekapitulace stavby'!AN16)</f>
        <v/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tr">
        <f>IF('Rekapitulace stavby'!E17="","",'Rekapitulace stavby'!E17)</f>
        <v xml:space="preserve"> </v>
      </c>
      <c r="F23" s="32"/>
      <c r="G23" s="32"/>
      <c r="H23" s="32"/>
      <c r="I23" s="143" t="s">
        <v>24</v>
      </c>
      <c r="J23" s="134" t="str">
        <f>IF('Rekapitulace stavby'!AN17="","",'Rekapitulace stavby'!AN17)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28</v>
      </c>
      <c r="E25" s="32"/>
      <c r="F25" s="32"/>
      <c r="G25" s="32"/>
      <c r="H25" s="32"/>
      <c r="I25" s="143" t="s">
        <v>23</v>
      </c>
      <c r="J25" s="134" t="str">
        <f>IF('Rekapitulace stavby'!AN19="","",'Rekapitulace stavby'!AN19)</f>
        <v/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tr">
        <f>IF('Rekapitulace stavby'!E20="","",'Rekapitulace stavby'!E20)</f>
        <v xml:space="preserve"> </v>
      </c>
      <c r="F26" s="32"/>
      <c r="G26" s="32"/>
      <c r="H26" s="32"/>
      <c r="I26" s="143" t="s">
        <v>24</v>
      </c>
      <c r="J26" s="134" t="str">
        <f>IF('Rekapitulace stavby'!AN20="","",'Rekapitulace stavby'!AN20)</f>
        <v/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29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30</v>
      </c>
      <c r="E32" s="32"/>
      <c r="F32" s="32"/>
      <c r="G32" s="32"/>
      <c r="H32" s="32"/>
      <c r="I32" s="32"/>
      <c r="J32" s="153">
        <f>ROUND(J123, 2)</f>
        <v>-612548.21999999997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32</v>
      </c>
      <c r="G34" s="32"/>
      <c r="H34" s="32"/>
      <c r="I34" s="154" t="s">
        <v>31</v>
      </c>
      <c r="J34" s="154" t="s">
        <v>33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34</v>
      </c>
      <c r="E35" s="143" t="s">
        <v>35</v>
      </c>
      <c r="F35" s="156">
        <f>ROUND((SUM(BE123:BE151)),  2)</f>
        <v>-612548.21999999997</v>
      </c>
      <c r="G35" s="32"/>
      <c r="H35" s="32"/>
      <c r="I35" s="157">
        <v>0.20999999999999999</v>
      </c>
      <c r="J35" s="156">
        <f>ROUND(((SUM(BE123:BE151))*I35),  2)</f>
        <v>-128635.13000000001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36</v>
      </c>
      <c r="F36" s="156">
        <f>ROUND((SUM(BF123:BF151)),  2)</f>
        <v>0</v>
      </c>
      <c r="G36" s="32"/>
      <c r="H36" s="32"/>
      <c r="I36" s="157">
        <v>0.12</v>
      </c>
      <c r="J36" s="156">
        <f>ROUND(((SUM(BF123:BF151))*I36),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37</v>
      </c>
      <c r="F37" s="156">
        <f>ROUND((SUM(BG123:BG151)),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38</v>
      </c>
      <c r="F38" s="156">
        <f>ROUND((SUM(BH123:BH151)),  2)</f>
        <v>0</v>
      </c>
      <c r="G38" s="32"/>
      <c r="H38" s="32"/>
      <c r="I38" s="157">
        <v>0.12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39</v>
      </c>
      <c r="F39" s="156">
        <f>ROUND((SUM(BI123:BI151)),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40</v>
      </c>
      <c r="E41" s="160"/>
      <c r="F41" s="160"/>
      <c r="G41" s="161" t="s">
        <v>41</v>
      </c>
      <c r="H41" s="162" t="s">
        <v>42</v>
      </c>
      <c r="I41" s="160"/>
      <c r="J41" s="163">
        <f>SUM(J32:J39)</f>
        <v>-741183.34999999998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43</v>
      </c>
      <c r="E50" s="166"/>
      <c r="F50" s="166"/>
      <c r="G50" s="165" t="s">
        <v>44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45</v>
      </c>
      <c r="E61" s="168"/>
      <c r="F61" s="169" t="s">
        <v>46</v>
      </c>
      <c r="G61" s="167" t="s">
        <v>45</v>
      </c>
      <c r="H61" s="168"/>
      <c r="I61" s="168"/>
      <c r="J61" s="170" t="s">
        <v>46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47</v>
      </c>
      <c r="E65" s="171"/>
      <c r="F65" s="171"/>
      <c r="G65" s="165" t="s">
        <v>48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45</v>
      </c>
      <c r="E76" s="168"/>
      <c r="F76" s="169" t="s">
        <v>46</v>
      </c>
      <c r="G76" s="167" t="s">
        <v>45</v>
      </c>
      <c r="H76" s="168"/>
      <c r="I76" s="168"/>
      <c r="J76" s="170" t="s">
        <v>46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111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Dodatek č.1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108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109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MP - Méněpráce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 xml:space="preserve"> </v>
      </c>
      <c r="G91" s="34"/>
      <c r="H91" s="34"/>
      <c r="I91" s="29" t="s">
        <v>20</v>
      </c>
      <c r="J91" s="72" t="str">
        <f>IF(J14="","",J14)</f>
        <v>25. 7. 2024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 xml:space="preserve"> </v>
      </c>
      <c r="G93" s="34"/>
      <c r="H93" s="34"/>
      <c r="I93" s="29" t="s">
        <v>26</v>
      </c>
      <c r="J93" s="30" t="str">
        <f>E23</f>
        <v xml:space="preserve"> 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25</v>
      </c>
      <c r="D94" s="34"/>
      <c r="E94" s="34"/>
      <c r="F94" s="26" t="str">
        <f>IF(E20="","",E20)</f>
        <v xml:space="preserve"> </v>
      </c>
      <c r="G94" s="34"/>
      <c r="H94" s="34"/>
      <c r="I94" s="29" t="s">
        <v>28</v>
      </c>
      <c r="J94" s="30" t="str">
        <f>E26</f>
        <v xml:space="preserve"> 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112</v>
      </c>
      <c r="D96" s="178"/>
      <c r="E96" s="178"/>
      <c r="F96" s="178"/>
      <c r="G96" s="178"/>
      <c r="H96" s="178"/>
      <c r="I96" s="178"/>
      <c r="J96" s="179" t="s">
        <v>113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114</v>
      </c>
      <c r="D98" s="34"/>
      <c r="E98" s="34"/>
      <c r="F98" s="34"/>
      <c r="G98" s="34"/>
      <c r="H98" s="34"/>
      <c r="I98" s="34"/>
      <c r="J98" s="103">
        <f>J123</f>
        <v>-612548.21999999997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115</v>
      </c>
    </row>
    <row r="99" s="9" customFormat="1" ht="24.96" customHeight="1">
      <c r="A99" s="9"/>
      <c r="B99" s="181"/>
      <c r="C99" s="182"/>
      <c r="D99" s="183" t="s">
        <v>116</v>
      </c>
      <c r="E99" s="184"/>
      <c r="F99" s="184"/>
      <c r="G99" s="184"/>
      <c r="H99" s="184"/>
      <c r="I99" s="184"/>
      <c r="J99" s="185">
        <f>J124</f>
        <v>-612548.21999999997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117</v>
      </c>
      <c r="E100" s="189"/>
      <c r="F100" s="189"/>
      <c r="G100" s="189"/>
      <c r="H100" s="189"/>
      <c r="I100" s="189"/>
      <c r="J100" s="190">
        <f>J125</f>
        <v>-305691.41999999998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26"/>
      <c r="D101" s="188" t="s">
        <v>118</v>
      </c>
      <c r="E101" s="189"/>
      <c r="F101" s="189"/>
      <c r="G101" s="189"/>
      <c r="H101" s="189"/>
      <c r="I101" s="189"/>
      <c r="J101" s="190">
        <f>J148</f>
        <v>-306856.79999999999</v>
      </c>
      <c r="K101" s="126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6.96" customHeight="1">
      <c r="A103" s="32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6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="2" customFormat="1" ht="6.96" customHeight="1">
      <c r="A107" s="32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24.96" customHeight="1">
      <c r="A108" s="32"/>
      <c r="B108" s="33"/>
      <c r="C108" s="23" t="s">
        <v>119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9" t="s">
        <v>14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16.5" customHeight="1">
      <c r="A111" s="32"/>
      <c r="B111" s="33"/>
      <c r="C111" s="34"/>
      <c r="D111" s="34"/>
      <c r="E111" s="176" t="str">
        <f>E7</f>
        <v>Dodatek č.1</v>
      </c>
      <c r="F111" s="29"/>
      <c r="G111" s="29"/>
      <c r="H111" s="29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1" customFormat="1" ht="12" customHeight="1">
      <c r="B112" s="21"/>
      <c r="C112" s="29" t="s">
        <v>107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2"/>
      <c r="B113" s="33"/>
      <c r="C113" s="34"/>
      <c r="D113" s="34"/>
      <c r="E113" s="176" t="s">
        <v>108</v>
      </c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2" customHeight="1">
      <c r="A114" s="32"/>
      <c r="B114" s="33"/>
      <c r="C114" s="29" t="s">
        <v>109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16.5" customHeight="1">
      <c r="A115" s="32"/>
      <c r="B115" s="33"/>
      <c r="C115" s="34"/>
      <c r="D115" s="34"/>
      <c r="E115" s="69" t="str">
        <f>E11</f>
        <v>MP - Méněpráce</v>
      </c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6.96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2" customHeight="1">
      <c r="A117" s="32"/>
      <c r="B117" s="33"/>
      <c r="C117" s="29" t="s">
        <v>18</v>
      </c>
      <c r="D117" s="34"/>
      <c r="E117" s="34"/>
      <c r="F117" s="26" t="str">
        <f>F14</f>
        <v xml:space="preserve"> </v>
      </c>
      <c r="G117" s="34"/>
      <c r="H117" s="34"/>
      <c r="I117" s="29" t="s">
        <v>20</v>
      </c>
      <c r="J117" s="72" t="str">
        <f>IF(J14="","",J14)</f>
        <v>25. 7. 2024</v>
      </c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6.96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5.15" customHeight="1">
      <c r="A119" s="32"/>
      <c r="B119" s="33"/>
      <c r="C119" s="29" t="s">
        <v>22</v>
      </c>
      <c r="D119" s="34"/>
      <c r="E119" s="34"/>
      <c r="F119" s="26" t="str">
        <f>E17</f>
        <v xml:space="preserve"> </v>
      </c>
      <c r="G119" s="34"/>
      <c r="H119" s="34"/>
      <c r="I119" s="29" t="s">
        <v>26</v>
      </c>
      <c r="J119" s="30" t="str">
        <f>E23</f>
        <v xml:space="preserve"> </v>
      </c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5.15" customHeight="1">
      <c r="A120" s="32"/>
      <c r="B120" s="33"/>
      <c r="C120" s="29" t="s">
        <v>25</v>
      </c>
      <c r="D120" s="34"/>
      <c r="E120" s="34"/>
      <c r="F120" s="26" t="str">
        <f>IF(E20="","",E20)</f>
        <v xml:space="preserve"> </v>
      </c>
      <c r="G120" s="34"/>
      <c r="H120" s="34"/>
      <c r="I120" s="29" t="s">
        <v>28</v>
      </c>
      <c r="J120" s="30" t="str">
        <f>E26</f>
        <v xml:space="preserve"> </v>
      </c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10.32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11" customFormat="1" ht="29.28" customHeight="1">
      <c r="A122" s="192"/>
      <c r="B122" s="193"/>
      <c r="C122" s="194" t="s">
        <v>120</v>
      </c>
      <c r="D122" s="195" t="s">
        <v>55</v>
      </c>
      <c r="E122" s="195" t="s">
        <v>51</v>
      </c>
      <c r="F122" s="195" t="s">
        <v>52</v>
      </c>
      <c r="G122" s="195" t="s">
        <v>121</v>
      </c>
      <c r="H122" s="195" t="s">
        <v>122</v>
      </c>
      <c r="I122" s="195" t="s">
        <v>123</v>
      </c>
      <c r="J122" s="195" t="s">
        <v>113</v>
      </c>
      <c r="K122" s="196" t="s">
        <v>124</v>
      </c>
      <c r="L122" s="197"/>
      <c r="M122" s="93" t="s">
        <v>1</v>
      </c>
      <c r="N122" s="94" t="s">
        <v>34</v>
      </c>
      <c r="O122" s="94" t="s">
        <v>125</v>
      </c>
      <c r="P122" s="94" t="s">
        <v>126</v>
      </c>
      <c r="Q122" s="94" t="s">
        <v>127</v>
      </c>
      <c r="R122" s="94" t="s">
        <v>128</v>
      </c>
      <c r="S122" s="94" t="s">
        <v>129</v>
      </c>
      <c r="T122" s="95" t="s">
        <v>130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2"/>
      <c r="B123" s="33"/>
      <c r="C123" s="100" t="s">
        <v>131</v>
      </c>
      <c r="D123" s="34"/>
      <c r="E123" s="34"/>
      <c r="F123" s="34"/>
      <c r="G123" s="34"/>
      <c r="H123" s="34"/>
      <c r="I123" s="34"/>
      <c r="J123" s="198">
        <f>BK123</f>
        <v>-612548.21999999997</v>
      </c>
      <c r="K123" s="34"/>
      <c r="L123" s="38"/>
      <c r="M123" s="96"/>
      <c r="N123" s="199"/>
      <c r="O123" s="97"/>
      <c r="P123" s="200">
        <f>P124</f>
        <v>0</v>
      </c>
      <c r="Q123" s="97"/>
      <c r="R123" s="200">
        <f>R124</f>
        <v>-816</v>
      </c>
      <c r="S123" s="97"/>
      <c r="T123" s="201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69</v>
      </c>
      <c r="AU123" s="17" t="s">
        <v>115</v>
      </c>
      <c r="BK123" s="202">
        <f>BK124</f>
        <v>-612548.21999999997</v>
      </c>
    </row>
    <row r="124" s="12" customFormat="1" ht="25.92" customHeight="1">
      <c r="A124" s="12"/>
      <c r="B124" s="203"/>
      <c r="C124" s="204"/>
      <c r="D124" s="205" t="s">
        <v>69</v>
      </c>
      <c r="E124" s="206" t="s">
        <v>132</v>
      </c>
      <c r="F124" s="206" t="s">
        <v>133</v>
      </c>
      <c r="G124" s="204"/>
      <c r="H124" s="204"/>
      <c r="I124" s="204"/>
      <c r="J124" s="207">
        <f>BK124</f>
        <v>-612548.21999999997</v>
      </c>
      <c r="K124" s="204"/>
      <c r="L124" s="208"/>
      <c r="M124" s="209"/>
      <c r="N124" s="210"/>
      <c r="O124" s="210"/>
      <c r="P124" s="211">
        <f>P125+P148</f>
        <v>0</v>
      </c>
      <c r="Q124" s="210"/>
      <c r="R124" s="211">
        <f>R125+R148</f>
        <v>-816</v>
      </c>
      <c r="S124" s="210"/>
      <c r="T124" s="212">
        <f>T125+T148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77</v>
      </c>
      <c r="AT124" s="214" t="s">
        <v>69</v>
      </c>
      <c r="AU124" s="214" t="s">
        <v>70</v>
      </c>
      <c r="AY124" s="213" t="s">
        <v>134</v>
      </c>
      <c r="BK124" s="215">
        <f>BK125+BK148</f>
        <v>-612548.21999999997</v>
      </c>
    </row>
    <row r="125" s="12" customFormat="1" ht="22.8" customHeight="1">
      <c r="A125" s="12"/>
      <c r="B125" s="203"/>
      <c r="C125" s="204"/>
      <c r="D125" s="205" t="s">
        <v>69</v>
      </c>
      <c r="E125" s="216" t="s">
        <v>77</v>
      </c>
      <c r="F125" s="216" t="s">
        <v>135</v>
      </c>
      <c r="G125" s="204"/>
      <c r="H125" s="204"/>
      <c r="I125" s="204"/>
      <c r="J125" s="217">
        <f>BK125</f>
        <v>-305691.41999999998</v>
      </c>
      <c r="K125" s="204"/>
      <c r="L125" s="208"/>
      <c r="M125" s="209"/>
      <c r="N125" s="210"/>
      <c r="O125" s="210"/>
      <c r="P125" s="211">
        <f>SUM(P126:P147)</f>
        <v>0</v>
      </c>
      <c r="Q125" s="210"/>
      <c r="R125" s="211">
        <f>SUM(R126:R147)</f>
        <v>0</v>
      </c>
      <c r="S125" s="210"/>
      <c r="T125" s="212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77</v>
      </c>
      <c r="AT125" s="214" t="s">
        <v>69</v>
      </c>
      <c r="AU125" s="214" t="s">
        <v>77</v>
      </c>
      <c r="AY125" s="213" t="s">
        <v>134</v>
      </c>
      <c r="BK125" s="215">
        <f>SUM(BK126:BK147)</f>
        <v>-305691.41999999998</v>
      </c>
    </row>
    <row r="126" s="2" customFormat="1" ht="33" customHeight="1">
      <c r="A126" s="32"/>
      <c r="B126" s="33"/>
      <c r="C126" s="218" t="s">
        <v>77</v>
      </c>
      <c r="D126" s="218" t="s">
        <v>136</v>
      </c>
      <c r="E126" s="219" t="s">
        <v>137</v>
      </c>
      <c r="F126" s="220" t="s">
        <v>138</v>
      </c>
      <c r="G126" s="221" t="s">
        <v>139</v>
      </c>
      <c r="H126" s="222">
        <v>-408</v>
      </c>
      <c r="I126" s="223">
        <v>69.239999999999995</v>
      </c>
      <c r="J126" s="223">
        <f>ROUND(I126*H126,2)</f>
        <v>-28249.919999999998</v>
      </c>
      <c r="K126" s="220" t="s">
        <v>140</v>
      </c>
      <c r="L126" s="38"/>
      <c r="M126" s="224" t="s">
        <v>1</v>
      </c>
      <c r="N126" s="225" t="s">
        <v>35</v>
      </c>
      <c r="O126" s="226">
        <v>0</v>
      </c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28" t="s">
        <v>141</v>
      </c>
      <c r="AT126" s="228" t="s">
        <v>136</v>
      </c>
      <c r="AU126" s="228" t="s">
        <v>79</v>
      </c>
      <c r="AY126" s="17" t="s">
        <v>134</v>
      </c>
      <c r="BE126" s="229">
        <f>IF(N126="základní",J126,0)</f>
        <v>-28249.919999999998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7" t="s">
        <v>77</v>
      </c>
      <c r="BK126" s="229">
        <f>ROUND(I126*H126,2)</f>
        <v>-28249.919999999998</v>
      </c>
      <c r="BL126" s="17" t="s">
        <v>141</v>
      </c>
      <c r="BM126" s="228" t="s">
        <v>142</v>
      </c>
    </row>
    <row r="127" s="2" customFormat="1">
      <c r="A127" s="32"/>
      <c r="B127" s="33"/>
      <c r="C127" s="34"/>
      <c r="D127" s="230" t="s">
        <v>143</v>
      </c>
      <c r="E127" s="34"/>
      <c r="F127" s="231" t="s">
        <v>138</v>
      </c>
      <c r="G127" s="34"/>
      <c r="H127" s="34"/>
      <c r="I127" s="34"/>
      <c r="J127" s="34"/>
      <c r="K127" s="34"/>
      <c r="L127" s="38"/>
      <c r="M127" s="232"/>
      <c r="N127" s="233"/>
      <c r="O127" s="84"/>
      <c r="P127" s="84"/>
      <c r="Q127" s="84"/>
      <c r="R127" s="84"/>
      <c r="S127" s="84"/>
      <c r="T127" s="85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143</v>
      </c>
      <c r="AU127" s="17" t="s">
        <v>79</v>
      </c>
    </row>
    <row r="128" s="13" customFormat="1">
      <c r="A128" s="13"/>
      <c r="B128" s="234"/>
      <c r="C128" s="235"/>
      <c r="D128" s="230" t="s">
        <v>144</v>
      </c>
      <c r="E128" s="236" t="s">
        <v>1</v>
      </c>
      <c r="F128" s="237" t="s">
        <v>145</v>
      </c>
      <c r="G128" s="235"/>
      <c r="H128" s="238">
        <v>-408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144</v>
      </c>
      <c r="AU128" s="243" t="s">
        <v>79</v>
      </c>
      <c r="AV128" s="13" t="s">
        <v>79</v>
      </c>
      <c r="AW128" s="13" t="s">
        <v>27</v>
      </c>
      <c r="AX128" s="13" t="s">
        <v>77</v>
      </c>
      <c r="AY128" s="243" t="s">
        <v>134</v>
      </c>
    </row>
    <row r="129" s="2" customFormat="1" ht="37.8" customHeight="1">
      <c r="A129" s="32"/>
      <c r="B129" s="33"/>
      <c r="C129" s="218" t="s">
        <v>79</v>
      </c>
      <c r="D129" s="218" t="s">
        <v>136</v>
      </c>
      <c r="E129" s="219" t="s">
        <v>146</v>
      </c>
      <c r="F129" s="220" t="s">
        <v>147</v>
      </c>
      <c r="G129" s="221" t="s">
        <v>139</v>
      </c>
      <c r="H129" s="222">
        <v>-408</v>
      </c>
      <c r="I129" s="223">
        <v>175.77000000000001</v>
      </c>
      <c r="J129" s="223">
        <f>ROUND(I129*H129,2)</f>
        <v>-71714.160000000003</v>
      </c>
      <c r="K129" s="220" t="s">
        <v>140</v>
      </c>
      <c r="L129" s="38"/>
      <c r="M129" s="224" t="s">
        <v>1</v>
      </c>
      <c r="N129" s="225" t="s">
        <v>35</v>
      </c>
      <c r="O129" s="226">
        <v>0</v>
      </c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28" t="s">
        <v>141</v>
      </c>
      <c r="AT129" s="228" t="s">
        <v>136</v>
      </c>
      <c r="AU129" s="228" t="s">
        <v>79</v>
      </c>
      <c r="AY129" s="17" t="s">
        <v>134</v>
      </c>
      <c r="BE129" s="229">
        <f>IF(N129="základní",J129,0)</f>
        <v>-71714.160000000003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7" t="s">
        <v>77</v>
      </c>
      <c r="BK129" s="229">
        <f>ROUND(I129*H129,2)</f>
        <v>-71714.160000000003</v>
      </c>
      <c r="BL129" s="17" t="s">
        <v>141</v>
      </c>
      <c r="BM129" s="228" t="s">
        <v>148</v>
      </c>
    </row>
    <row r="130" s="2" customFormat="1">
      <c r="A130" s="32"/>
      <c r="B130" s="33"/>
      <c r="C130" s="34"/>
      <c r="D130" s="230" t="s">
        <v>143</v>
      </c>
      <c r="E130" s="34"/>
      <c r="F130" s="231" t="s">
        <v>147</v>
      </c>
      <c r="G130" s="34"/>
      <c r="H130" s="34"/>
      <c r="I130" s="34"/>
      <c r="J130" s="34"/>
      <c r="K130" s="34"/>
      <c r="L130" s="38"/>
      <c r="M130" s="232"/>
      <c r="N130" s="233"/>
      <c r="O130" s="84"/>
      <c r="P130" s="84"/>
      <c r="Q130" s="84"/>
      <c r="R130" s="84"/>
      <c r="S130" s="84"/>
      <c r="T130" s="85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143</v>
      </c>
      <c r="AU130" s="17" t="s">
        <v>79</v>
      </c>
    </row>
    <row r="131" s="13" customFormat="1">
      <c r="A131" s="13"/>
      <c r="B131" s="234"/>
      <c r="C131" s="235"/>
      <c r="D131" s="230" t="s">
        <v>144</v>
      </c>
      <c r="E131" s="236" t="s">
        <v>1</v>
      </c>
      <c r="F131" s="237" t="s">
        <v>145</v>
      </c>
      <c r="G131" s="235"/>
      <c r="H131" s="238">
        <v>-408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144</v>
      </c>
      <c r="AU131" s="243" t="s">
        <v>79</v>
      </c>
      <c r="AV131" s="13" t="s">
        <v>79</v>
      </c>
      <c r="AW131" s="13" t="s">
        <v>27</v>
      </c>
      <c r="AX131" s="13" t="s">
        <v>77</v>
      </c>
      <c r="AY131" s="243" t="s">
        <v>134</v>
      </c>
    </row>
    <row r="132" s="2" customFormat="1" ht="37.8" customHeight="1">
      <c r="A132" s="32"/>
      <c r="B132" s="33"/>
      <c r="C132" s="218" t="s">
        <v>149</v>
      </c>
      <c r="D132" s="218" t="s">
        <v>136</v>
      </c>
      <c r="E132" s="219" t="s">
        <v>150</v>
      </c>
      <c r="F132" s="220" t="s">
        <v>151</v>
      </c>
      <c r="G132" s="221" t="s">
        <v>139</v>
      </c>
      <c r="H132" s="222">
        <v>-1632</v>
      </c>
      <c r="I132" s="223">
        <v>6.3899999999999997</v>
      </c>
      <c r="J132" s="223">
        <f>ROUND(I132*H132,2)</f>
        <v>-10428.48</v>
      </c>
      <c r="K132" s="220" t="s">
        <v>140</v>
      </c>
      <c r="L132" s="38"/>
      <c r="M132" s="224" t="s">
        <v>1</v>
      </c>
      <c r="N132" s="225" t="s">
        <v>35</v>
      </c>
      <c r="O132" s="226">
        <v>0</v>
      </c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28" t="s">
        <v>141</v>
      </c>
      <c r="AT132" s="228" t="s">
        <v>136</v>
      </c>
      <c r="AU132" s="228" t="s">
        <v>79</v>
      </c>
      <c r="AY132" s="17" t="s">
        <v>134</v>
      </c>
      <c r="BE132" s="229">
        <f>IF(N132="základní",J132,0)</f>
        <v>-10428.48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7" t="s">
        <v>77</v>
      </c>
      <c r="BK132" s="229">
        <f>ROUND(I132*H132,2)</f>
        <v>-10428.48</v>
      </c>
      <c r="BL132" s="17" t="s">
        <v>141</v>
      </c>
      <c r="BM132" s="228" t="s">
        <v>152</v>
      </c>
    </row>
    <row r="133" s="2" customFormat="1">
      <c r="A133" s="32"/>
      <c r="B133" s="33"/>
      <c r="C133" s="34"/>
      <c r="D133" s="230" t="s">
        <v>143</v>
      </c>
      <c r="E133" s="34"/>
      <c r="F133" s="231" t="s">
        <v>151</v>
      </c>
      <c r="G133" s="34"/>
      <c r="H133" s="34"/>
      <c r="I133" s="34"/>
      <c r="J133" s="34"/>
      <c r="K133" s="34"/>
      <c r="L133" s="38"/>
      <c r="M133" s="232"/>
      <c r="N133" s="233"/>
      <c r="O133" s="84"/>
      <c r="P133" s="84"/>
      <c r="Q133" s="84"/>
      <c r="R133" s="84"/>
      <c r="S133" s="84"/>
      <c r="T133" s="85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143</v>
      </c>
      <c r="AU133" s="17" t="s">
        <v>79</v>
      </c>
    </row>
    <row r="134" s="14" customFormat="1">
      <c r="A134" s="14"/>
      <c r="B134" s="244"/>
      <c r="C134" s="245"/>
      <c r="D134" s="230" t="s">
        <v>144</v>
      </c>
      <c r="E134" s="246" t="s">
        <v>1</v>
      </c>
      <c r="F134" s="247" t="s">
        <v>153</v>
      </c>
      <c r="G134" s="245"/>
      <c r="H134" s="246" t="s">
        <v>1</v>
      </c>
      <c r="I134" s="245"/>
      <c r="J134" s="245"/>
      <c r="K134" s="245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144</v>
      </c>
      <c r="AU134" s="252" t="s">
        <v>79</v>
      </c>
      <c r="AV134" s="14" t="s">
        <v>77</v>
      </c>
      <c r="AW134" s="14" t="s">
        <v>27</v>
      </c>
      <c r="AX134" s="14" t="s">
        <v>70</v>
      </c>
      <c r="AY134" s="252" t="s">
        <v>134</v>
      </c>
    </row>
    <row r="135" s="13" customFormat="1">
      <c r="A135" s="13"/>
      <c r="B135" s="234"/>
      <c r="C135" s="235"/>
      <c r="D135" s="230" t="s">
        <v>144</v>
      </c>
      <c r="E135" s="236" t="s">
        <v>1</v>
      </c>
      <c r="F135" s="237" t="s">
        <v>154</v>
      </c>
      <c r="G135" s="235"/>
      <c r="H135" s="238">
        <v>-1632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144</v>
      </c>
      <c r="AU135" s="243" t="s">
        <v>79</v>
      </c>
      <c r="AV135" s="13" t="s">
        <v>79</v>
      </c>
      <c r="AW135" s="13" t="s">
        <v>27</v>
      </c>
      <c r="AX135" s="13" t="s">
        <v>70</v>
      </c>
      <c r="AY135" s="243" t="s">
        <v>134</v>
      </c>
    </row>
    <row r="136" s="15" customFormat="1">
      <c r="A136" s="15"/>
      <c r="B136" s="253"/>
      <c r="C136" s="254"/>
      <c r="D136" s="230" t="s">
        <v>144</v>
      </c>
      <c r="E136" s="255" t="s">
        <v>1</v>
      </c>
      <c r="F136" s="256" t="s">
        <v>155</v>
      </c>
      <c r="G136" s="254"/>
      <c r="H136" s="257">
        <v>-1632</v>
      </c>
      <c r="I136" s="254"/>
      <c r="J136" s="254"/>
      <c r="K136" s="254"/>
      <c r="L136" s="258"/>
      <c r="M136" s="259"/>
      <c r="N136" s="260"/>
      <c r="O136" s="260"/>
      <c r="P136" s="260"/>
      <c r="Q136" s="260"/>
      <c r="R136" s="260"/>
      <c r="S136" s="260"/>
      <c r="T136" s="26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2" t="s">
        <v>144</v>
      </c>
      <c r="AU136" s="262" t="s">
        <v>79</v>
      </c>
      <c r="AV136" s="15" t="s">
        <v>141</v>
      </c>
      <c r="AW136" s="15" t="s">
        <v>27</v>
      </c>
      <c r="AX136" s="15" t="s">
        <v>77</v>
      </c>
      <c r="AY136" s="262" t="s">
        <v>134</v>
      </c>
    </row>
    <row r="137" s="2" customFormat="1" ht="24.15" customHeight="1">
      <c r="A137" s="32"/>
      <c r="B137" s="33"/>
      <c r="C137" s="218" t="s">
        <v>156</v>
      </c>
      <c r="D137" s="218" t="s">
        <v>136</v>
      </c>
      <c r="E137" s="219" t="s">
        <v>157</v>
      </c>
      <c r="F137" s="220" t="s">
        <v>158</v>
      </c>
      <c r="G137" s="221" t="s">
        <v>139</v>
      </c>
      <c r="H137" s="222">
        <v>-408</v>
      </c>
      <c r="I137" s="223">
        <v>27.699999999999999</v>
      </c>
      <c r="J137" s="223">
        <f>ROUND(I137*H137,2)</f>
        <v>-11301.6</v>
      </c>
      <c r="K137" s="220" t="s">
        <v>140</v>
      </c>
      <c r="L137" s="38"/>
      <c r="M137" s="224" t="s">
        <v>1</v>
      </c>
      <c r="N137" s="225" t="s">
        <v>35</v>
      </c>
      <c r="O137" s="226">
        <v>0</v>
      </c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28" t="s">
        <v>141</v>
      </c>
      <c r="AT137" s="228" t="s">
        <v>136</v>
      </c>
      <c r="AU137" s="228" t="s">
        <v>79</v>
      </c>
      <c r="AY137" s="17" t="s">
        <v>134</v>
      </c>
      <c r="BE137" s="229">
        <f>IF(N137="základní",J137,0)</f>
        <v>-11301.6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7" t="s">
        <v>77</v>
      </c>
      <c r="BK137" s="229">
        <f>ROUND(I137*H137,2)</f>
        <v>-11301.6</v>
      </c>
      <c r="BL137" s="17" t="s">
        <v>141</v>
      </c>
      <c r="BM137" s="228" t="s">
        <v>159</v>
      </c>
    </row>
    <row r="138" s="2" customFormat="1">
      <c r="A138" s="32"/>
      <c r="B138" s="33"/>
      <c r="C138" s="34"/>
      <c r="D138" s="230" t="s">
        <v>143</v>
      </c>
      <c r="E138" s="34"/>
      <c r="F138" s="231" t="s">
        <v>158</v>
      </c>
      <c r="G138" s="34"/>
      <c r="H138" s="34"/>
      <c r="I138" s="34"/>
      <c r="J138" s="34"/>
      <c r="K138" s="34"/>
      <c r="L138" s="38"/>
      <c r="M138" s="232"/>
      <c r="N138" s="233"/>
      <c r="O138" s="84"/>
      <c r="P138" s="84"/>
      <c r="Q138" s="84"/>
      <c r="R138" s="84"/>
      <c r="S138" s="84"/>
      <c r="T138" s="85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143</v>
      </c>
      <c r="AU138" s="17" t="s">
        <v>79</v>
      </c>
    </row>
    <row r="139" s="2" customFormat="1" ht="33" customHeight="1">
      <c r="A139" s="32"/>
      <c r="B139" s="33"/>
      <c r="C139" s="218" t="s">
        <v>160</v>
      </c>
      <c r="D139" s="218" t="s">
        <v>136</v>
      </c>
      <c r="E139" s="219" t="s">
        <v>161</v>
      </c>
      <c r="F139" s="220" t="s">
        <v>162</v>
      </c>
      <c r="G139" s="221" t="s">
        <v>163</v>
      </c>
      <c r="H139" s="222">
        <v>-775.20000000000005</v>
      </c>
      <c r="I139" s="223">
        <v>207.72999999999999</v>
      </c>
      <c r="J139" s="223">
        <f>ROUND(I139*H139,2)</f>
        <v>-161032.29999999999</v>
      </c>
      <c r="K139" s="220" t="s">
        <v>140</v>
      </c>
      <c r="L139" s="38"/>
      <c r="M139" s="224" t="s">
        <v>1</v>
      </c>
      <c r="N139" s="225" t="s">
        <v>35</v>
      </c>
      <c r="O139" s="226">
        <v>0</v>
      </c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28" t="s">
        <v>141</v>
      </c>
      <c r="AT139" s="228" t="s">
        <v>136</v>
      </c>
      <c r="AU139" s="228" t="s">
        <v>79</v>
      </c>
      <c r="AY139" s="17" t="s">
        <v>134</v>
      </c>
      <c r="BE139" s="229">
        <f>IF(N139="základní",J139,0)</f>
        <v>-161032.29999999999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7" t="s">
        <v>77</v>
      </c>
      <c r="BK139" s="229">
        <f>ROUND(I139*H139,2)</f>
        <v>-161032.29999999999</v>
      </c>
      <c r="BL139" s="17" t="s">
        <v>141</v>
      </c>
      <c r="BM139" s="228" t="s">
        <v>164</v>
      </c>
    </row>
    <row r="140" s="2" customFormat="1">
      <c r="A140" s="32"/>
      <c r="B140" s="33"/>
      <c r="C140" s="34"/>
      <c r="D140" s="230" t="s">
        <v>143</v>
      </c>
      <c r="E140" s="34"/>
      <c r="F140" s="231" t="s">
        <v>162</v>
      </c>
      <c r="G140" s="34"/>
      <c r="H140" s="34"/>
      <c r="I140" s="34"/>
      <c r="J140" s="34"/>
      <c r="K140" s="34"/>
      <c r="L140" s="38"/>
      <c r="M140" s="232"/>
      <c r="N140" s="233"/>
      <c r="O140" s="84"/>
      <c r="P140" s="84"/>
      <c r="Q140" s="84"/>
      <c r="R140" s="84"/>
      <c r="S140" s="84"/>
      <c r="T140" s="85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143</v>
      </c>
      <c r="AU140" s="17" t="s">
        <v>79</v>
      </c>
    </row>
    <row r="141" s="13" customFormat="1">
      <c r="A141" s="13"/>
      <c r="B141" s="234"/>
      <c r="C141" s="235"/>
      <c r="D141" s="230" t="s">
        <v>144</v>
      </c>
      <c r="E141" s="236" t="s">
        <v>1</v>
      </c>
      <c r="F141" s="237" t="s">
        <v>165</v>
      </c>
      <c r="G141" s="235"/>
      <c r="H141" s="238">
        <v>-775.20000000000005</v>
      </c>
      <c r="I141" s="235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144</v>
      </c>
      <c r="AU141" s="243" t="s">
        <v>79</v>
      </c>
      <c r="AV141" s="13" t="s">
        <v>79</v>
      </c>
      <c r="AW141" s="13" t="s">
        <v>27</v>
      </c>
      <c r="AX141" s="13" t="s">
        <v>70</v>
      </c>
      <c r="AY141" s="243" t="s">
        <v>134</v>
      </c>
    </row>
    <row r="142" s="15" customFormat="1">
      <c r="A142" s="15"/>
      <c r="B142" s="253"/>
      <c r="C142" s="254"/>
      <c r="D142" s="230" t="s">
        <v>144</v>
      </c>
      <c r="E142" s="255" t="s">
        <v>1</v>
      </c>
      <c r="F142" s="256" t="s">
        <v>155</v>
      </c>
      <c r="G142" s="254"/>
      <c r="H142" s="257">
        <v>-775.20000000000005</v>
      </c>
      <c r="I142" s="254"/>
      <c r="J142" s="254"/>
      <c r="K142" s="254"/>
      <c r="L142" s="258"/>
      <c r="M142" s="259"/>
      <c r="N142" s="260"/>
      <c r="O142" s="260"/>
      <c r="P142" s="260"/>
      <c r="Q142" s="260"/>
      <c r="R142" s="260"/>
      <c r="S142" s="260"/>
      <c r="T142" s="26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2" t="s">
        <v>144</v>
      </c>
      <c r="AU142" s="262" t="s">
        <v>79</v>
      </c>
      <c r="AV142" s="15" t="s">
        <v>141</v>
      </c>
      <c r="AW142" s="15" t="s">
        <v>27</v>
      </c>
      <c r="AX142" s="15" t="s">
        <v>77</v>
      </c>
      <c r="AY142" s="262" t="s">
        <v>134</v>
      </c>
    </row>
    <row r="143" s="2" customFormat="1" ht="16.5" customHeight="1">
      <c r="A143" s="32"/>
      <c r="B143" s="33"/>
      <c r="C143" s="218" t="s">
        <v>166</v>
      </c>
      <c r="D143" s="218" t="s">
        <v>136</v>
      </c>
      <c r="E143" s="219" t="s">
        <v>167</v>
      </c>
      <c r="F143" s="220" t="s">
        <v>168</v>
      </c>
      <c r="G143" s="221" t="s">
        <v>139</v>
      </c>
      <c r="H143" s="222">
        <v>-408</v>
      </c>
      <c r="I143" s="223">
        <v>10.119999999999999</v>
      </c>
      <c r="J143" s="223">
        <f>ROUND(I143*H143,2)</f>
        <v>-4128.96</v>
      </c>
      <c r="K143" s="220" t="s">
        <v>140</v>
      </c>
      <c r="L143" s="38"/>
      <c r="M143" s="224" t="s">
        <v>1</v>
      </c>
      <c r="N143" s="225" t="s">
        <v>35</v>
      </c>
      <c r="O143" s="226">
        <v>0</v>
      </c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28" t="s">
        <v>141</v>
      </c>
      <c r="AT143" s="228" t="s">
        <v>136</v>
      </c>
      <c r="AU143" s="228" t="s">
        <v>79</v>
      </c>
      <c r="AY143" s="17" t="s">
        <v>134</v>
      </c>
      <c r="BE143" s="229">
        <f>IF(N143="základní",J143,0)</f>
        <v>-4128.96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7" t="s">
        <v>77</v>
      </c>
      <c r="BK143" s="229">
        <f>ROUND(I143*H143,2)</f>
        <v>-4128.96</v>
      </c>
      <c r="BL143" s="17" t="s">
        <v>141</v>
      </c>
      <c r="BM143" s="228" t="s">
        <v>169</v>
      </c>
    </row>
    <row r="144" s="2" customFormat="1">
      <c r="A144" s="32"/>
      <c r="B144" s="33"/>
      <c r="C144" s="34"/>
      <c r="D144" s="230" t="s">
        <v>143</v>
      </c>
      <c r="E144" s="34"/>
      <c r="F144" s="231" t="s">
        <v>168</v>
      </c>
      <c r="G144" s="34"/>
      <c r="H144" s="34"/>
      <c r="I144" s="34"/>
      <c r="J144" s="34"/>
      <c r="K144" s="34"/>
      <c r="L144" s="38"/>
      <c r="M144" s="232"/>
      <c r="N144" s="233"/>
      <c r="O144" s="84"/>
      <c r="P144" s="84"/>
      <c r="Q144" s="84"/>
      <c r="R144" s="84"/>
      <c r="S144" s="84"/>
      <c r="T144" s="85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143</v>
      </c>
      <c r="AU144" s="17" t="s">
        <v>79</v>
      </c>
    </row>
    <row r="145" s="2" customFormat="1" ht="24.15" customHeight="1">
      <c r="A145" s="32"/>
      <c r="B145" s="33"/>
      <c r="C145" s="218" t="s">
        <v>170</v>
      </c>
      <c r="D145" s="218" t="s">
        <v>136</v>
      </c>
      <c r="E145" s="219" t="s">
        <v>171</v>
      </c>
      <c r="F145" s="220" t="s">
        <v>172</v>
      </c>
      <c r="G145" s="221" t="s">
        <v>173</v>
      </c>
      <c r="H145" s="222">
        <v>-1360</v>
      </c>
      <c r="I145" s="223">
        <v>13.85</v>
      </c>
      <c r="J145" s="223">
        <f>ROUND(I145*H145,2)</f>
        <v>-18836</v>
      </c>
      <c r="K145" s="220" t="s">
        <v>140</v>
      </c>
      <c r="L145" s="38"/>
      <c r="M145" s="224" t="s">
        <v>1</v>
      </c>
      <c r="N145" s="225" t="s">
        <v>35</v>
      </c>
      <c r="O145" s="226">
        <v>0</v>
      </c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28" t="s">
        <v>141</v>
      </c>
      <c r="AT145" s="228" t="s">
        <v>136</v>
      </c>
      <c r="AU145" s="228" t="s">
        <v>79</v>
      </c>
      <c r="AY145" s="17" t="s">
        <v>134</v>
      </c>
      <c r="BE145" s="229">
        <f>IF(N145="základní",J145,0)</f>
        <v>-18836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7" t="s">
        <v>77</v>
      </c>
      <c r="BK145" s="229">
        <f>ROUND(I145*H145,2)</f>
        <v>-18836</v>
      </c>
      <c r="BL145" s="17" t="s">
        <v>141</v>
      </c>
      <c r="BM145" s="228" t="s">
        <v>174</v>
      </c>
    </row>
    <row r="146" s="2" customFormat="1">
      <c r="A146" s="32"/>
      <c r="B146" s="33"/>
      <c r="C146" s="34"/>
      <c r="D146" s="230" t="s">
        <v>143</v>
      </c>
      <c r="E146" s="34"/>
      <c r="F146" s="231" t="s">
        <v>172</v>
      </c>
      <c r="G146" s="34"/>
      <c r="H146" s="34"/>
      <c r="I146" s="34"/>
      <c r="J146" s="34"/>
      <c r="K146" s="34"/>
      <c r="L146" s="38"/>
      <c r="M146" s="232"/>
      <c r="N146" s="233"/>
      <c r="O146" s="84"/>
      <c r="P146" s="84"/>
      <c r="Q146" s="84"/>
      <c r="R146" s="84"/>
      <c r="S146" s="84"/>
      <c r="T146" s="85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143</v>
      </c>
      <c r="AU146" s="17" t="s">
        <v>79</v>
      </c>
    </row>
    <row r="147" s="13" customFormat="1">
      <c r="A147" s="13"/>
      <c r="B147" s="234"/>
      <c r="C147" s="235"/>
      <c r="D147" s="230" t="s">
        <v>144</v>
      </c>
      <c r="E147" s="236" t="s">
        <v>1</v>
      </c>
      <c r="F147" s="237" t="s">
        <v>175</v>
      </c>
      <c r="G147" s="235"/>
      <c r="H147" s="238">
        <v>-1360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144</v>
      </c>
      <c r="AU147" s="243" t="s">
        <v>79</v>
      </c>
      <c r="AV147" s="13" t="s">
        <v>79</v>
      </c>
      <c r="AW147" s="13" t="s">
        <v>27</v>
      </c>
      <c r="AX147" s="13" t="s">
        <v>77</v>
      </c>
      <c r="AY147" s="243" t="s">
        <v>134</v>
      </c>
    </row>
    <row r="148" s="12" customFormat="1" ht="22.8" customHeight="1">
      <c r="A148" s="12"/>
      <c r="B148" s="203"/>
      <c r="C148" s="204"/>
      <c r="D148" s="205" t="s">
        <v>69</v>
      </c>
      <c r="E148" s="216" t="s">
        <v>160</v>
      </c>
      <c r="F148" s="216" t="s">
        <v>176</v>
      </c>
      <c r="G148" s="204"/>
      <c r="H148" s="204"/>
      <c r="I148" s="204"/>
      <c r="J148" s="217">
        <f>BK148</f>
        <v>-306856.79999999999</v>
      </c>
      <c r="K148" s="204"/>
      <c r="L148" s="208"/>
      <c r="M148" s="209"/>
      <c r="N148" s="210"/>
      <c r="O148" s="210"/>
      <c r="P148" s="211">
        <f>SUM(P149:P151)</f>
        <v>0</v>
      </c>
      <c r="Q148" s="210"/>
      <c r="R148" s="211">
        <f>SUM(R149:R151)</f>
        <v>-816</v>
      </c>
      <c r="S148" s="210"/>
      <c r="T148" s="212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77</v>
      </c>
      <c r="AT148" s="214" t="s">
        <v>69</v>
      </c>
      <c r="AU148" s="214" t="s">
        <v>77</v>
      </c>
      <c r="AY148" s="213" t="s">
        <v>134</v>
      </c>
      <c r="BK148" s="215">
        <f>SUM(BK149:BK151)</f>
        <v>-306856.79999999999</v>
      </c>
    </row>
    <row r="149" s="2" customFormat="1" ht="16.5" customHeight="1">
      <c r="A149" s="32"/>
      <c r="B149" s="33"/>
      <c r="C149" s="263" t="s">
        <v>177</v>
      </c>
      <c r="D149" s="263" t="s">
        <v>178</v>
      </c>
      <c r="E149" s="264" t="s">
        <v>179</v>
      </c>
      <c r="F149" s="265" t="s">
        <v>180</v>
      </c>
      <c r="G149" s="266" t="s">
        <v>163</v>
      </c>
      <c r="H149" s="267">
        <v>-816</v>
      </c>
      <c r="I149" s="268">
        <v>376.05000000000001</v>
      </c>
      <c r="J149" s="268">
        <f>ROUND(I149*H149,2)</f>
        <v>-306856.79999999999</v>
      </c>
      <c r="K149" s="265" t="s">
        <v>1</v>
      </c>
      <c r="L149" s="269"/>
      <c r="M149" s="270" t="s">
        <v>1</v>
      </c>
      <c r="N149" s="271" t="s">
        <v>35</v>
      </c>
      <c r="O149" s="226">
        <v>0</v>
      </c>
      <c r="P149" s="226">
        <f>O149*H149</f>
        <v>0</v>
      </c>
      <c r="Q149" s="226">
        <v>1</v>
      </c>
      <c r="R149" s="226">
        <f>Q149*H149</f>
        <v>-816</v>
      </c>
      <c r="S149" s="226">
        <v>0</v>
      </c>
      <c r="T149" s="22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28" t="s">
        <v>177</v>
      </c>
      <c r="AT149" s="228" t="s">
        <v>178</v>
      </c>
      <c r="AU149" s="228" t="s">
        <v>79</v>
      </c>
      <c r="AY149" s="17" t="s">
        <v>134</v>
      </c>
      <c r="BE149" s="229">
        <f>IF(N149="základní",J149,0)</f>
        <v>-306856.79999999999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7" t="s">
        <v>77</v>
      </c>
      <c r="BK149" s="229">
        <f>ROUND(I149*H149,2)</f>
        <v>-306856.79999999999</v>
      </c>
      <c r="BL149" s="17" t="s">
        <v>141</v>
      </c>
      <c r="BM149" s="228" t="s">
        <v>181</v>
      </c>
    </row>
    <row r="150" s="2" customFormat="1">
      <c r="A150" s="32"/>
      <c r="B150" s="33"/>
      <c r="C150" s="34"/>
      <c r="D150" s="230" t="s">
        <v>143</v>
      </c>
      <c r="E150" s="34"/>
      <c r="F150" s="231" t="s">
        <v>180</v>
      </c>
      <c r="G150" s="34"/>
      <c r="H150" s="34"/>
      <c r="I150" s="34"/>
      <c r="J150" s="34"/>
      <c r="K150" s="34"/>
      <c r="L150" s="38"/>
      <c r="M150" s="232"/>
      <c r="N150" s="233"/>
      <c r="O150" s="84"/>
      <c r="P150" s="84"/>
      <c r="Q150" s="84"/>
      <c r="R150" s="84"/>
      <c r="S150" s="84"/>
      <c r="T150" s="85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143</v>
      </c>
      <c r="AU150" s="17" t="s">
        <v>79</v>
      </c>
    </row>
    <row r="151" s="13" customFormat="1">
      <c r="A151" s="13"/>
      <c r="B151" s="234"/>
      <c r="C151" s="235"/>
      <c r="D151" s="230" t="s">
        <v>144</v>
      </c>
      <c r="E151" s="236" t="s">
        <v>1</v>
      </c>
      <c r="F151" s="237" t="s">
        <v>182</v>
      </c>
      <c r="G151" s="235"/>
      <c r="H151" s="238">
        <v>-816</v>
      </c>
      <c r="I151" s="235"/>
      <c r="J151" s="235"/>
      <c r="K151" s="235"/>
      <c r="L151" s="239"/>
      <c r="M151" s="272"/>
      <c r="N151" s="273"/>
      <c r="O151" s="273"/>
      <c r="P151" s="273"/>
      <c r="Q151" s="273"/>
      <c r="R151" s="273"/>
      <c r="S151" s="273"/>
      <c r="T151" s="27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144</v>
      </c>
      <c r="AU151" s="243" t="s">
        <v>79</v>
      </c>
      <c r="AV151" s="13" t="s">
        <v>79</v>
      </c>
      <c r="AW151" s="13" t="s">
        <v>27</v>
      </c>
      <c r="AX151" s="13" t="s">
        <v>77</v>
      </c>
      <c r="AY151" s="243" t="s">
        <v>134</v>
      </c>
    </row>
    <row r="152" s="2" customFormat="1" ht="6.96" customHeight="1">
      <c r="A152" s="32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38"/>
      <c r="M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</sheetData>
  <sheetProtection sheet="1" autoFilter="0" formatColumns="0" formatRows="0" objects="1" scenarios="1" spinCount="100000" saltValue="o7ozk22Jx83AYyG7REjgYCVsXYOW3/Wu+Ac80GZrhEFqfg1sgVfkbGwENWrEBBQtrEvzS+eKWCcQth0EqcKugw==" hashValue="LGoMPUqJSRsK5rAN8UmXjhi6Yen+3ViKOGxxsE+R2lo/iqEDJzOL8uAwmd3PfblbNM5BAtcXkKLYqztrZPIqHw==" algorithmName="SHA-512" password="CC35"/>
  <autoFilter ref="C122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79</v>
      </c>
    </row>
    <row r="4" s="1" customFormat="1" ht="24.96" customHeight="1">
      <c r="B4" s="20"/>
      <c r="D4" s="141" t="s">
        <v>106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Dodatek č.1</v>
      </c>
      <c r="F7" s="143"/>
      <c r="G7" s="143"/>
      <c r="H7" s="143"/>
      <c r="L7" s="20"/>
    </row>
    <row r="8" s="1" customFormat="1" ht="12" customHeight="1">
      <c r="B8" s="20"/>
      <c r="D8" s="143" t="s">
        <v>107</v>
      </c>
      <c r="L8" s="20"/>
    </row>
    <row r="9" s="2" customFormat="1" ht="16.5" customHeight="1">
      <c r="A9" s="32"/>
      <c r="B9" s="38"/>
      <c r="C9" s="32"/>
      <c r="D9" s="32"/>
      <c r="E9" s="144" t="s">
        <v>183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109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110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25. 7. 2024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tr">
        <f>IF('Rekapitulace stavby'!AN10="","",'Rekapitulace stavby'!AN10)</f>
        <v/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tr">
        <f>IF('Rekapitulace stavby'!E11="","",'Rekapitulace stavby'!E11)</f>
        <v xml:space="preserve"> </v>
      </c>
      <c r="F17" s="32"/>
      <c r="G17" s="32"/>
      <c r="H17" s="32"/>
      <c r="I17" s="143" t="s">
        <v>24</v>
      </c>
      <c r="J17" s="134" t="str">
        <f>IF('Rekapitulace stavby'!AN11="","",'Rekapitulace stavby'!AN11)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25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24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26</v>
      </c>
      <c r="E22" s="32"/>
      <c r="F22" s="32"/>
      <c r="G22" s="32"/>
      <c r="H22" s="32"/>
      <c r="I22" s="143" t="s">
        <v>23</v>
      </c>
      <c r="J22" s="134" t="str">
        <f>IF('Rekapitulace stavby'!AN16="","",'Rekapitulace stavby'!AN16)</f>
        <v/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tr">
        <f>IF('Rekapitulace stavby'!E17="","",'Rekapitulace stavby'!E17)</f>
        <v xml:space="preserve"> </v>
      </c>
      <c r="F23" s="32"/>
      <c r="G23" s="32"/>
      <c r="H23" s="32"/>
      <c r="I23" s="143" t="s">
        <v>24</v>
      </c>
      <c r="J23" s="134" t="str">
        <f>IF('Rekapitulace stavby'!AN17="","",'Rekapitulace stavby'!AN17)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28</v>
      </c>
      <c r="E25" s="32"/>
      <c r="F25" s="32"/>
      <c r="G25" s="32"/>
      <c r="H25" s="32"/>
      <c r="I25" s="143" t="s">
        <v>23</v>
      </c>
      <c r="J25" s="134" t="str">
        <f>IF('Rekapitulace stavby'!AN19="","",'Rekapitulace stavby'!AN19)</f>
        <v/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tr">
        <f>IF('Rekapitulace stavby'!E20="","",'Rekapitulace stavby'!E20)</f>
        <v xml:space="preserve"> </v>
      </c>
      <c r="F26" s="32"/>
      <c r="G26" s="32"/>
      <c r="H26" s="32"/>
      <c r="I26" s="143" t="s">
        <v>24</v>
      </c>
      <c r="J26" s="134" t="str">
        <f>IF('Rekapitulace stavby'!AN20="","",'Rekapitulace stavby'!AN20)</f>
        <v/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29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30</v>
      </c>
      <c r="E32" s="32"/>
      <c r="F32" s="32"/>
      <c r="G32" s="32"/>
      <c r="H32" s="32"/>
      <c r="I32" s="32"/>
      <c r="J32" s="153">
        <f>ROUND(J122, 2)</f>
        <v>-209602.98000000001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32</v>
      </c>
      <c r="G34" s="32"/>
      <c r="H34" s="32"/>
      <c r="I34" s="154" t="s">
        <v>31</v>
      </c>
      <c r="J34" s="154" t="s">
        <v>33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34</v>
      </c>
      <c r="E35" s="143" t="s">
        <v>35</v>
      </c>
      <c r="F35" s="156">
        <f>ROUND((SUM(BE122:BE128)),  2)</f>
        <v>-209602.98000000001</v>
      </c>
      <c r="G35" s="32"/>
      <c r="H35" s="32"/>
      <c r="I35" s="157">
        <v>0.20999999999999999</v>
      </c>
      <c r="J35" s="156">
        <f>ROUND(((SUM(BE122:BE128))*I35),  2)</f>
        <v>-44016.629999999997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36</v>
      </c>
      <c r="F36" s="156">
        <f>ROUND((SUM(BF122:BF128)),  2)</f>
        <v>0</v>
      </c>
      <c r="G36" s="32"/>
      <c r="H36" s="32"/>
      <c r="I36" s="157">
        <v>0.12</v>
      </c>
      <c r="J36" s="156">
        <f>ROUND(((SUM(BF122:BF128))*I36),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37</v>
      </c>
      <c r="F37" s="156">
        <f>ROUND((SUM(BG122:BG128)),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38</v>
      </c>
      <c r="F38" s="156">
        <f>ROUND((SUM(BH122:BH128)),  2)</f>
        <v>0</v>
      </c>
      <c r="G38" s="32"/>
      <c r="H38" s="32"/>
      <c r="I38" s="157">
        <v>0.12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39</v>
      </c>
      <c r="F39" s="156">
        <f>ROUND((SUM(BI122:BI128)),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40</v>
      </c>
      <c r="E41" s="160"/>
      <c r="F41" s="160"/>
      <c r="G41" s="161" t="s">
        <v>41</v>
      </c>
      <c r="H41" s="162" t="s">
        <v>42</v>
      </c>
      <c r="I41" s="160"/>
      <c r="J41" s="163">
        <f>SUM(J32:J39)</f>
        <v>-253619.61000000002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43</v>
      </c>
      <c r="E50" s="166"/>
      <c r="F50" s="166"/>
      <c r="G50" s="165" t="s">
        <v>44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45</v>
      </c>
      <c r="E61" s="168"/>
      <c r="F61" s="169" t="s">
        <v>46</v>
      </c>
      <c r="G61" s="167" t="s">
        <v>45</v>
      </c>
      <c r="H61" s="168"/>
      <c r="I61" s="168"/>
      <c r="J61" s="170" t="s">
        <v>46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47</v>
      </c>
      <c r="E65" s="171"/>
      <c r="F65" s="171"/>
      <c r="G65" s="165" t="s">
        <v>48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45</v>
      </c>
      <c r="E76" s="168"/>
      <c r="F76" s="169" t="s">
        <v>46</v>
      </c>
      <c r="G76" s="167" t="s">
        <v>45</v>
      </c>
      <c r="H76" s="168"/>
      <c r="I76" s="168"/>
      <c r="J76" s="170" t="s">
        <v>46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111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Dodatek č.1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183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109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MP - Méněpráce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 xml:space="preserve"> </v>
      </c>
      <c r="G91" s="34"/>
      <c r="H91" s="34"/>
      <c r="I91" s="29" t="s">
        <v>20</v>
      </c>
      <c r="J91" s="72" t="str">
        <f>IF(J14="","",J14)</f>
        <v>25. 7. 2024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 xml:space="preserve"> </v>
      </c>
      <c r="G93" s="34"/>
      <c r="H93" s="34"/>
      <c r="I93" s="29" t="s">
        <v>26</v>
      </c>
      <c r="J93" s="30" t="str">
        <f>E23</f>
        <v xml:space="preserve"> 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25</v>
      </c>
      <c r="D94" s="34"/>
      <c r="E94" s="34"/>
      <c r="F94" s="26" t="str">
        <f>IF(E20="","",E20)</f>
        <v xml:space="preserve"> </v>
      </c>
      <c r="G94" s="34"/>
      <c r="H94" s="34"/>
      <c r="I94" s="29" t="s">
        <v>28</v>
      </c>
      <c r="J94" s="30" t="str">
        <f>E26</f>
        <v xml:space="preserve"> 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112</v>
      </c>
      <c r="D96" s="178"/>
      <c r="E96" s="178"/>
      <c r="F96" s="178"/>
      <c r="G96" s="178"/>
      <c r="H96" s="178"/>
      <c r="I96" s="178"/>
      <c r="J96" s="179" t="s">
        <v>113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114</v>
      </c>
      <c r="D98" s="34"/>
      <c r="E98" s="34"/>
      <c r="F98" s="34"/>
      <c r="G98" s="34"/>
      <c r="H98" s="34"/>
      <c r="I98" s="34"/>
      <c r="J98" s="103">
        <f>J122</f>
        <v>-209602.98000000001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115</v>
      </c>
    </row>
    <row r="99" s="9" customFormat="1" ht="24.96" customHeight="1">
      <c r="A99" s="9"/>
      <c r="B99" s="181"/>
      <c r="C99" s="182"/>
      <c r="D99" s="183" t="s">
        <v>116</v>
      </c>
      <c r="E99" s="184"/>
      <c r="F99" s="184"/>
      <c r="G99" s="184"/>
      <c r="H99" s="184"/>
      <c r="I99" s="184"/>
      <c r="J99" s="185">
        <f>J123</f>
        <v>-209602.98000000001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118</v>
      </c>
      <c r="E100" s="189"/>
      <c r="F100" s="189"/>
      <c r="G100" s="189"/>
      <c r="H100" s="189"/>
      <c r="I100" s="189"/>
      <c r="J100" s="190">
        <f>J124</f>
        <v>-209602.98000000001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="2" customFormat="1" ht="6.96" customHeight="1">
      <c r="A102" s="32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="2" customFormat="1" ht="6.96" customHeight="1">
      <c r="A106" s="32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24.96" customHeight="1">
      <c r="A107" s="32"/>
      <c r="B107" s="33"/>
      <c r="C107" s="23" t="s">
        <v>119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6.96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2" customHeight="1">
      <c r="A109" s="32"/>
      <c r="B109" s="33"/>
      <c r="C109" s="29" t="s">
        <v>14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6.5" customHeight="1">
      <c r="A110" s="32"/>
      <c r="B110" s="33"/>
      <c r="C110" s="34"/>
      <c r="D110" s="34"/>
      <c r="E110" s="176" t="str">
        <f>E7</f>
        <v>Dodatek č.1</v>
      </c>
      <c r="F110" s="29"/>
      <c r="G110" s="29"/>
      <c r="H110" s="29"/>
      <c r="I110" s="34"/>
      <c r="J110" s="34"/>
      <c r="K110" s="34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1" customFormat="1" ht="12" customHeight="1">
      <c r="B111" s="21"/>
      <c r="C111" s="29" t="s">
        <v>107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2"/>
      <c r="B112" s="33"/>
      <c r="C112" s="34"/>
      <c r="D112" s="34"/>
      <c r="E112" s="176" t="s">
        <v>183</v>
      </c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2" customHeight="1">
      <c r="A113" s="32"/>
      <c r="B113" s="33"/>
      <c r="C113" s="29" t="s">
        <v>109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6.5" customHeight="1">
      <c r="A114" s="32"/>
      <c r="B114" s="33"/>
      <c r="C114" s="34"/>
      <c r="D114" s="34"/>
      <c r="E114" s="69" t="str">
        <f>E11</f>
        <v>MP - Méněpráce</v>
      </c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6.96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12" customHeight="1">
      <c r="A116" s="32"/>
      <c r="B116" s="33"/>
      <c r="C116" s="29" t="s">
        <v>18</v>
      </c>
      <c r="D116" s="34"/>
      <c r="E116" s="34"/>
      <c r="F116" s="26" t="str">
        <f>F14</f>
        <v xml:space="preserve"> </v>
      </c>
      <c r="G116" s="34"/>
      <c r="H116" s="34"/>
      <c r="I116" s="29" t="s">
        <v>20</v>
      </c>
      <c r="J116" s="72" t="str">
        <f>IF(J14="","",J14)</f>
        <v>25. 7. 2024</v>
      </c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6.96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5.15" customHeight="1">
      <c r="A118" s="32"/>
      <c r="B118" s="33"/>
      <c r="C118" s="29" t="s">
        <v>22</v>
      </c>
      <c r="D118" s="34"/>
      <c r="E118" s="34"/>
      <c r="F118" s="26" t="str">
        <f>E17</f>
        <v xml:space="preserve"> </v>
      </c>
      <c r="G118" s="34"/>
      <c r="H118" s="34"/>
      <c r="I118" s="29" t="s">
        <v>26</v>
      </c>
      <c r="J118" s="30" t="str">
        <f>E23</f>
        <v xml:space="preserve"> </v>
      </c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5.15" customHeight="1">
      <c r="A119" s="32"/>
      <c r="B119" s="33"/>
      <c r="C119" s="29" t="s">
        <v>25</v>
      </c>
      <c r="D119" s="34"/>
      <c r="E119" s="34"/>
      <c r="F119" s="26" t="str">
        <f>IF(E20="","",E20)</f>
        <v xml:space="preserve"> </v>
      </c>
      <c r="G119" s="34"/>
      <c r="H119" s="34"/>
      <c r="I119" s="29" t="s">
        <v>28</v>
      </c>
      <c r="J119" s="30" t="str">
        <f>E26</f>
        <v xml:space="preserve"> </v>
      </c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0.32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11" customFormat="1" ht="29.28" customHeight="1">
      <c r="A121" s="192"/>
      <c r="B121" s="193"/>
      <c r="C121" s="194" t="s">
        <v>120</v>
      </c>
      <c r="D121" s="195" t="s">
        <v>55</v>
      </c>
      <c r="E121" s="195" t="s">
        <v>51</v>
      </c>
      <c r="F121" s="195" t="s">
        <v>52</v>
      </c>
      <c r="G121" s="195" t="s">
        <v>121</v>
      </c>
      <c r="H121" s="195" t="s">
        <v>122</v>
      </c>
      <c r="I121" s="195" t="s">
        <v>123</v>
      </c>
      <c r="J121" s="195" t="s">
        <v>113</v>
      </c>
      <c r="K121" s="196" t="s">
        <v>124</v>
      </c>
      <c r="L121" s="197"/>
      <c r="M121" s="93" t="s">
        <v>1</v>
      </c>
      <c r="N121" s="94" t="s">
        <v>34</v>
      </c>
      <c r="O121" s="94" t="s">
        <v>125</v>
      </c>
      <c r="P121" s="94" t="s">
        <v>126</v>
      </c>
      <c r="Q121" s="94" t="s">
        <v>127</v>
      </c>
      <c r="R121" s="94" t="s">
        <v>128</v>
      </c>
      <c r="S121" s="94" t="s">
        <v>129</v>
      </c>
      <c r="T121" s="95" t="s">
        <v>130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2"/>
      <c r="B122" s="33"/>
      <c r="C122" s="100" t="s">
        <v>131</v>
      </c>
      <c r="D122" s="34"/>
      <c r="E122" s="34"/>
      <c r="F122" s="34"/>
      <c r="G122" s="34"/>
      <c r="H122" s="34"/>
      <c r="I122" s="34"/>
      <c r="J122" s="198">
        <f>BK122</f>
        <v>-209602.98000000001</v>
      </c>
      <c r="K122" s="34"/>
      <c r="L122" s="38"/>
      <c r="M122" s="96"/>
      <c r="N122" s="199"/>
      <c r="O122" s="97"/>
      <c r="P122" s="200">
        <f>P123</f>
        <v>-33.867859999999993</v>
      </c>
      <c r="Q122" s="97"/>
      <c r="R122" s="200">
        <f>R123</f>
        <v>-449.40044999999992</v>
      </c>
      <c r="S122" s="97"/>
      <c r="T122" s="201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69</v>
      </c>
      <c r="AU122" s="17" t="s">
        <v>115</v>
      </c>
      <c r="BK122" s="202">
        <f>BK123</f>
        <v>-209602.98000000001</v>
      </c>
    </row>
    <row r="123" s="12" customFormat="1" ht="25.92" customHeight="1">
      <c r="A123" s="12"/>
      <c r="B123" s="203"/>
      <c r="C123" s="204"/>
      <c r="D123" s="205" t="s">
        <v>69</v>
      </c>
      <c r="E123" s="206" t="s">
        <v>132</v>
      </c>
      <c r="F123" s="206" t="s">
        <v>133</v>
      </c>
      <c r="G123" s="204"/>
      <c r="H123" s="204"/>
      <c r="I123" s="204"/>
      <c r="J123" s="207">
        <f>BK123</f>
        <v>-209602.98000000001</v>
      </c>
      <c r="K123" s="204"/>
      <c r="L123" s="208"/>
      <c r="M123" s="209"/>
      <c r="N123" s="210"/>
      <c r="O123" s="210"/>
      <c r="P123" s="211">
        <f>P124</f>
        <v>-33.867859999999993</v>
      </c>
      <c r="Q123" s="210"/>
      <c r="R123" s="211">
        <f>R124</f>
        <v>-449.40044999999992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77</v>
      </c>
      <c r="AT123" s="214" t="s">
        <v>69</v>
      </c>
      <c r="AU123" s="214" t="s">
        <v>70</v>
      </c>
      <c r="AY123" s="213" t="s">
        <v>134</v>
      </c>
      <c r="BK123" s="215">
        <f>BK124</f>
        <v>-209602.98000000001</v>
      </c>
    </row>
    <row r="124" s="12" customFormat="1" ht="22.8" customHeight="1">
      <c r="A124" s="12"/>
      <c r="B124" s="203"/>
      <c r="C124" s="204"/>
      <c r="D124" s="205" t="s">
        <v>69</v>
      </c>
      <c r="E124" s="216" t="s">
        <v>160</v>
      </c>
      <c r="F124" s="216" t="s">
        <v>176</v>
      </c>
      <c r="G124" s="204"/>
      <c r="H124" s="204"/>
      <c r="I124" s="204"/>
      <c r="J124" s="217">
        <f>BK124</f>
        <v>-209602.98000000001</v>
      </c>
      <c r="K124" s="204"/>
      <c r="L124" s="208"/>
      <c r="M124" s="209"/>
      <c r="N124" s="210"/>
      <c r="O124" s="210"/>
      <c r="P124" s="211">
        <f>SUM(P125:P128)</f>
        <v>-33.867859999999993</v>
      </c>
      <c r="Q124" s="210"/>
      <c r="R124" s="211">
        <f>SUM(R125:R128)</f>
        <v>-449.40044999999992</v>
      </c>
      <c r="S124" s="210"/>
      <c r="T124" s="212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77</v>
      </c>
      <c r="AT124" s="214" t="s">
        <v>69</v>
      </c>
      <c r="AU124" s="214" t="s">
        <v>77</v>
      </c>
      <c r="AY124" s="213" t="s">
        <v>134</v>
      </c>
      <c r="BK124" s="215">
        <f>SUM(BK125:BK128)</f>
        <v>-209602.98000000001</v>
      </c>
    </row>
    <row r="125" s="2" customFormat="1" ht="24.15" customHeight="1">
      <c r="A125" s="32"/>
      <c r="B125" s="33"/>
      <c r="C125" s="218" t="s">
        <v>77</v>
      </c>
      <c r="D125" s="218" t="s">
        <v>136</v>
      </c>
      <c r="E125" s="219" t="s">
        <v>184</v>
      </c>
      <c r="F125" s="220" t="s">
        <v>185</v>
      </c>
      <c r="G125" s="221" t="s">
        <v>173</v>
      </c>
      <c r="H125" s="222">
        <v>-1302.6099999999999</v>
      </c>
      <c r="I125" s="223">
        <v>160.91</v>
      </c>
      <c r="J125" s="223">
        <f>ROUND(I125*H125,2)</f>
        <v>-209602.98000000001</v>
      </c>
      <c r="K125" s="220" t="s">
        <v>140</v>
      </c>
      <c r="L125" s="38"/>
      <c r="M125" s="224" t="s">
        <v>1</v>
      </c>
      <c r="N125" s="225" t="s">
        <v>35</v>
      </c>
      <c r="O125" s="226">
        <v>0.025999999999999999</v>
      </c>
      <c r="P125" s="226">
        <f>O125*H125</f>
        <v>-33.867859999999993</v>
      </c>
      <c r="Q125" s="226">
        <v>0.34499999999999997</v>
      </c>
      <c r="R125" s="226">
        <f>Q125*H125</f>
        <v>-449.40044999999992</v>
      </c>
      <c r="S125" s="226">
        <v>0</v>
      </c>
      <c r="T125" s="22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28" t="s">
        <v>141</v>
      </c>
      <c r="AT125" s="228" t="s">
        <v>136</v>
      </c>
      <c r="AU125" s="228" t="s">
        <v>79</v>
      </c>
      <c r="AY125" s="17" t="s">
        <v>134</v>
      </c>
      <c r="BE125" s="229">
        <f>IF(N125="základní",J125,0)</f>
        <v>-209602.98000000001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77</v>
      </c>
      <c r="BK125" s="229">
        <f>ROUND(I125*H125,2)</f>
        <v>-209602.98000000001</v>
      </c>
      <c r="BL125" s="17" t="s">
        <v>141</v>
      </c>
      <c r="BM125" s="228" t="s">
        <v>186</v>
      </c>
    </row>
    <row r="126" s="2" customFormat="1">
      <c r="A126" s="32"/>
      <c r="B126" s="33"/>
      <c r="C126" s="34"/>
      <c r="D126" s="230" t="s">
        <v>143</v>
      </c>
      <c r="E126" s="34"/>
      <c r="F126" s="231" t="s">
        <v>185</v>
      </c>
      <c r="G126" s="34"/>
      <c r="H126" s="34"/>
      <c r="I126" s="34"/>
      <c r="J126" s="34"/>
      <c r="K126" s="34"/>
      <c r="L126" s="38"/>
      <c r="M126" s="232"/>
      <c r="N126" s="233"/>
      <c r="O126" s="84"/>
      <c r="P126" s="84"/>
      <c r="Q126" s="84"/>
      <c r="R126" s="84"/>
      <c r="S126" s="84"/>
      <c r="T126" s="85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143</v>
      </c>
      <c r="AU126" s="17" t="s">
        <v>79</v>
      </c>
    </row>
    <row r="127" s="13" customFormat="1">
      <c r="A127" s="13"/>
      <c r="B127" s="234"/>
      <c r="C127" s="235"/>
      <c r="D127" s="230" t="s">
        <v>144</v>
      </c>
      <c r="E127" s="236" t="s">
        <v>1</v>
      </c>
      <c r="F127" s="237" t="s">
        <v>187</v>
      </c>
      <c r="G127" s="235"/>
      <c r="H127" s="238">
        <v>-1302.6099999999999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144</v>
      </c>
      <c r="AU127" s="243" t="s">
        <v>79</v>
      </c>
      <c r="AV127" s="13" t="s">
        <v>79</v>
      </c>
      <c r="AW127" s="13" t="s">
        <v>27</v>
      </c>
      <c r="AX127" s="13" t="s">
        <v>70</v>
      </c>
      <c r="AY127" s="243" t="s">
        <v>134</v>
      </c>
    </row>
    <row r="128" s="15" customFormat="1">
      <c r="A128" s="15"/>
      <c r="B128" s="253"/>
      <c r="C128" s="254"/>
      <c r="D128" s="230" t="s">
        <v>144</v>
      </c>
      <c r="E128" s="255" t="s">
        <v>1</v>
      </c>
      <c r="F128" s="256" t="s">
        <v>155</v>
      </c>
      <c r="G128" s="254"/>
      <c r="H128" s="257">
        <v>-1302.6099999999999</v>
      </c>
      <c r="I128" s="254"/>
      <c r="J128" s="254"/>
      <c r="K128" s="254"/>
      <c r="L128" s="258"/>
      <c r="M128" s="275"/>
      <c r="N128" s="276"/>
      <c r="O128" s="276"/>
      <c r="P128" s="276"/>
      <c r="Q128" s="276"/>
      <c r="R128" s="276"/>
      <c r="S128" s="276"/>
      <c r="T128" s="27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2" t="s">
        <v>144</v>
      </c>
      <c r="AU128" s="262" t="s">
        <v>79</v>
      </c>
      <c r="AV128" s="15" t="s">
        <v>141</v>
      </c>
      <c r="AW128" s="15" t="s">
        <v>27</v>
      </c>
      <c r="AX128" s="15" t="s">
        <v>77</v>
      </c>
      <c r="AY128" s="262" t="s">
        <v>134</v>
      </c>
    </row>
    <row r="129" s="2" customFormat="1" ht="6.96" customHeight="1">
      <c r="A129" s="32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38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sheetProtection sheet="1" autoFilter="0" formatColumns="0" formatRows="0" objects="1" scenarios="1" spinCount="100000" saltValue="GWhQZr93VDJ8XDNfO3CvsGSyU3SIFIGmFbs0NbqakNRKMWDifiPviLNANS/p4WUxR3zrswpACVEaVmckO/wkeg==" hashValue="brPuWO/jFrPLKbOotj1PqpNuLC8qFgUUsFG/x3dZpafplTBvuKyum6NDA1GYBAo3kgolClH46Cl330UPSsVwkA==" algorithmName="SHA-512" password="CC35"/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79</v>
      </c>
    </row>
    <row r="4" s="1" customFormat="1" ht="24.96" customHeight="1">
      <c r="B4" s="20"/>
      <c r="D4" s="141" t="s">
        <v>106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Dodatek č.1</v>
      </c>
      <c r="F7" s="143"/>
      <c r="G7" s="143"/>
      <c r="H7" s="143"/>
      <c r="L7" s="20"/>
    </row>
    <row r="8" s="1" customFormat="1" ht="12" customHeight="1">
      <c r="B8" s="20"/>
      <c r="D8" s="143" t="s">
        <v>107</v>
      </c>
      <c r="L8" s="20"/>
    </row>
    <row r="9" s="2" customFormat="1" ht="16.5" customHeight="1">
      <c r="A9" s="32"/>
      <c r="B9" s="38"/>
      <c r="C9" s="32"/>
      <c r="D9" s="32"/>
      <c r="E9" s="144" t="s">
        <v>183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109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188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25. 7. 2024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tr">
        <f>IF('Rekapitulace stavby'!AN10="","",'Rekapitulace stavby'!AN10)</f>
        <v/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tr">
        <f>IF('Rekapitulace stavby'!E11="","",'Rekapitulace stavby'!E11)</f>
        <v xml:space="preserve"> </v>
      </c>
      <c r="F17" s="32"/>
      <c r="G17" s="32"/>
      <c r="H17" s="32"/>
      <c r="I17" s="143" t="s">
        <v>24</v>
      </c>
      <c r="J17" s="134" t="str">
        <f>IF('Rekapitulace stavby'!AN11="","",'Rekapitulace stavby'!AN11)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25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24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26</v>
      </c>
      <c r="E22" s="32"/>
      <c r="F22" s="32"/>
      <c r="G22" s="32"/>
      <c r="H22" s="32"/>
      <c r="I22" s="143" t="s">
        <v>23</v>
      </c>
      <c r="J22" s="134" t="str">
        <f>IF('Rekapitulace stavby'!AN16="","",'Rekapitulace stavby'!AN16)</f>
        <v/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tr">
        <f>IF('Rekapitulace stavby'!E17="","",'Rekapitulace stavby'!E17)</f>
        <v xml:space="preserve"> </v>
      </c>
      <c r="F23" s="32"/>
      <c r="G23" s="32"/>
      <c r="H23" s="32"/>
      <c r="I23" s="143" t="s">
        <v>24</v>
      </c>
      <c r="J23" s="134" t="str">
        <f>IF('Rekapitulace stavby'!AN17="","",'Rekapitulace stavby'!AN17)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28</v>
      </c>
      <c r="E25" s="32"/>
      <c r="F25" s="32"/>
      <c r="G25" s="32"/>
      <c r="H25" s="32"/>
      <c r="I25" s="143" t="s">
        <v>23</v>
      </c>
      <c r="J25" s="134" t="str">
        <f>IF('Rekapitulace stavby'!AN19="","",'Rekapitulace stavby'!AN19)</f>
        <v/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tr">
        <f>IF('Rekapitulace stavby'!E20="","",'Rekapitulace stavby'!E20)</f>
        <v xml:space="preserve"> </v>
      </c>
      <c r="F26" s="32"/>
      <c r="G26" s="32"/>
      <c r="H26" s="32"/>
      <c r="I26" s="143" t="s">
        <v>24</v>
      </c>
      <c r="J26" s="134" t="str">
        <f>IF('Rekapitulace stavby'!AN20="","",'Rekapitulace stavby'!AN20)</f>
        <v/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29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30</v>
      </c>
      <c r="E32" s="32"/>
      <c r="F32" s="32"/>
      <c r="G32" s="32"/>
      <c r="H32" s="32"/>
      <c r="I32" s="32"/>
      <c r="J32" s="153">
        <f>ROUND(J122, 2)</f>
        <v>827157.34999999998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32</v>
      </c>
      <c r="G34" s="32"/>
      <c r="H34" s="32"/>
      <c r="I34" s="154" t="s">
        <v>31</v>
      </c>
      <c r="J34" s="154" t="s">
        <v>33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34</v>
      </c>
      <c r="E35" s="143" t="s">
        <v>35</v>
      </c>
      <c r="F35" s="156">
        <f>ROUND((SUM(BE122:BE127)),  2)</f>
        <v>827157.34999999998</v>
      </c>
      <c r="G35" s="32"/>
      <c r="H35" s="32"/>
      <c r="I35" s="157">
        <v>0.20999999999999999</v>
      </c>
      <c r="J35" s="156">
        <f>ROUND(((SUM(BE122:BE127))*I35),  2)</f>
        <v>173703.04000000001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36</v>
      </c>
      <c r="F36" s="156">
        <f>ROUND((SUM(BF122:BF127)),  2)</f>
        <v>0</v>
      </c>
      <c r="G36" s="32"/>
      <c r="H36" s="32"/>
      <c r="I36" s="157">
        <v>0.12</v>
      </c>
      <c r="J36" s="156">
        <f>ROUND(((SUM(BF122:BF127))*I36),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37</v>
      </c>
      <c r="F37" s="156">
        <f>ROUND((SUM(BG122:BG127)),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38</v>
      </c>
      <c r="F38" s="156">
        <f>ROUND((SUM(BH122:BH127)),  2)</f>
        <v>0</v>
      </c>
      <c r="G38" s="32"/>
      <c r="H38" s="32"/>
      <c r="I38" s="157">
        <v>0.12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39</v>
      </c>
      <c r="F39" s="156">
        <f>ROUND((SUM(BI122:BI127)),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40</v>
      </c>
      <c r="E41" s="160"/>
      <c r="F41" s="160"/>
      <c r="G41" s="161" t="s">
        <v>41</v>
      </c>
      <c r="H41" s="162" t="s">
        <v>42</v>
      </c>
      <c r="I41" s="160"/>
      <c r="J41" s="163">
        <f>SUM(J32:J39)</f>
        <v>1000860.39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43</v>
      </c>
      <c r="E50" s="166"/>
      <c r="F50" s="166"/>
      <c r="G50" s="165" t="s">
        <v>44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45</v>
      </c>
      <c r="E61" s="168"/>
      <c r="F61" s="169" t="s">
        <v>46</v>
      </c>
      <c r="G61" s="167" t="s">
        <v>45</v>
      </c>
      <c r="H61" s="168"/>
      <c r="I61" s="168"/>
      <c r="J61" s="170" t="s">
        <v>46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47</v>
      </c>
      <c r="E65" s="171"/>
      <c r="F65" s="171"/>
      <c r="G65" s="165" t="s">
        <v>48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45</v>
      </c>
      <c r="E76" s="168"/>
      <c r="F76" s="169" t="s">
        <v>46</v>
      </c>
      <c r="G76" s="167" t="s">
        <v>45</v>
      </c>
      <c r="H76" s="168"/>
      <c r="I76" s="168"/>
      <c r="J76" s="170" t="s">
        <v>46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111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Dodatek č.1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183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109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VCP - Vícepráce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 xml:space="preserve"> </v>
      </c>
      <c r="G91" s="34"/>
      <c r="H91" s="34"/>
      <c r="I91" s="29" t="s">
        <v>20</v>
      </c>
      <c r="J91" s="72" t="str">
        <f>IF(J14="","",J14)</f>
        <v>25. 7. 2024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 xml:space="preserve"> </v>
      </c>
      <c r="G93" s="34"/>
      <c r="H93" s="34"/>
      <c r="I93" s="29" t="s">
        <v>26</v>
      </c>
      <c r="J93" s="30" t="str">
        <f>E23</f>
        <v xml:space="preserve"> 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25</v>
      </c>
      <c r="D94" s="34"/>
      <c r="E94" s="34"/>
      <c r="F94" s="26" t="str">
        <f>IF(E20="","",E20)</f>
        <v xml:space="preserve"> </v>
      </c>
      <c r="G94" s="34"/>
      <c r="H94" s="34"/>
      <c r="I94" s="29" t="s">
        <v>28</v>
      </c>
      <c r="J94" s="30" t="str">
        <f>E26</f>
        <v xml:space="preserve"> 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112</v>
      </c>
      <c r="D96" s="178"/>
      <c r="E96" s="178"/>
      <c r="F96" s="178"/>
      <c r="G96" s="178"/>
      <c r="H96" s="178"/>
      <c r="I96" s="178"/>
      <c r="J96" s="179" t="s">
        <v>113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114</v>
      </c>
      <c r="D98" s="34"/>
      <c r="E98" s="34"/>
      <c r="F98" s="34"/>
      <c r="G98" s="34"/>
      <c r="H98" s="34"/>
      <c r="I98" s="34"/>
      <c r="J98" s="103">
        <f>J122</f>
        <v>827157.34999999998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115</v>
      </c>
    </row>
    <row r="99" s="9" customFormat="1" ht="24.96" customHeight="1">
      <c r="A99" s="9"/>
      <c r="B99" s="181"/>
      <c r="C99" s="182"/>
      <c r="D99" s="183" t="s">
        <v>116</v>
      </c>
      <c r="E99" s="184"/>
      <c r="F99" s="184"/>
      <c r="G99" s="184"/>
      <c r="H99" s="184"/>
      <c r="I99" s="184"/>
      <c r="J99" s="185">
        <f>J123</f>
        <v>827157.34999999998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118</v>
      </c>
      <c r="E100" s="189"/>
      <c r="F100" s="189"/>
      <c r="G100" s="189"/>
      <c r="H100" s="189"/>
      <c r="I100" s="189"/>
      <c r="J100" s="190">
        <f>J124</f>
        <v>827157.34999999998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="2" customFormat="1" ht="6.96" customHeight="1">
      <c r="A102" s="32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="2" customFormat="1" ht="6.96" customHeight="1">
      <c r="A106" s="32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24.96" customHeight="1">
      <c r="A107" s="32"/>
      <c r="B107" s="33"/>
      <c r="C107" s="23" t="s">
        <v>119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6.96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2" customHeight="1">
      <c r="A109" s="32"/>
      <c r="B109" s="33"/>
      <c r="C109" s="29" t="s">
        <v>14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6.5" customHeight="1">
      <c r="A110" s="32"/>
      <c r="B110" s="33"/>
      <c r="C110" s="34"/>
      <c r="D110" s="34"/>
      <c r="E110" s="176" t="str">
        <f>E7</f>
        <v>Dodatek č.1</v>
      </c>
      <c r="F110" s="29"/>
      <c r="G110" s="29"/>
      <c r="H110" s="29"/>
      <c r="I110" s="34"/>
      <c r="J110" s="34"/>
      <c r="K110" s="34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1" customFormat="1" ht="12" customHeight="1">
      <c r="B111" s="21"/>
      <c r="C111" s="29" t="s">
        <v>107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2"/>
      <c r="B112" s="33"/>
      <c r="C112" s="34"/>
      <c r="D112" s="34"/>
      <c r="E112" s="176" t="s">
        <v>183</v>
      </c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2" customHeight="1">
      <c r="A113" s="32"/>
      <c r="B113" s="33"/>
      <c r="C113" s="29" t="s">
        <v>109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6.5" customHeight="1">
      <c r="A114" s="32"/>
      <c r="B114" s="33"/>
      <c r="C114" s="34"/>
      <c r="D114" s="34"/>
      <c r="E114" s="69" t="str">
        <f>E11</f>
        <v>VCP - Vícepráce</v>
      </c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6.96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12" customHeight="1">
      <c r="A116" s="32"/>
      <c r="B116" s="33"/>
      <c r="C116" s="29" t="s">
        <v>18</v>
      </c>
      <c r="D116" s="34"/>
      <c r="E116" s="34"/>
      <c r="F116" s="26" t="str">
        <f>F14</f>
        <v xml:space="preserve"> </v>
      </c>
      <c r="G116" s="34"/>
      <c r="H116" s="34"/>
      <c r="I116" s="29" t="s">
        <v>20</v>
      </c>
      <c r="J116" s="72" t="str">
        <f>IF(J14="","",J14)</f>
        <v>25. 7. 2024</v>
      </c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6.96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5.15" customHeight="1">
      <c r="A118" s="32"/>
      <c r="B118" s="33"/>
      <c r="C118" s="29" t="s">
        <v>22</v>
      </c>
      <c r="D118" s="34"/>
      <c r="E118" s="34"/>
      <c r="F118" s="26" t="str">
        <f>E17</f>
        <v xml:space="preserve"> </v>
      </c>
      <c r="G118" s="34"/>
      <c r="H118" s="34"/>
      <c r="I118" s="29" t="s">
        <v>26</v>
      </c>
      <c r="J118" s="30" t="str">
        <f>E23</f>
        <v xml:space="preserve"> </v>
      </c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5.15" customHeight="1">
      <c r="A119" s="32"/>
      <c r="B119" s="33"/>
      <c r="C119" s="29" t="s">
        <v>25</v>
      </c>
      <c r="D119" s="34"/>
      <c r="E119" s="34"/>
      <c r="F119" s="26" t="str">
        <f>IF(E20="","",E20)</f>
        <v xml:space="preserve"> </v>
      </c>
      <c r="G119" s="34"/>
      <c r="H119" s="34"/>
      <c r="I119" s="29" t="s">
        <v>28</v>
      </c>
      <c r="J119" s="30" t="str">
        <f>E26</f>
        <v xml:space="preserve"> </v>
      </c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0.32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11" customFormat="1" ht="29.28" customHeight="1">
      <c r="A121" s="192"/>
      <c r="B121" s="193"/>
      <c r="C121" s="194" t="s">
        <v>120</v>
      </c>
      <c r="D121" s="195" t="s">
        <v>55</v>
      </c>
      <c r="E121" s="195" t="s">
        <v>51</v>
      </c>
      <c r="F121" s="195" t="s">
        <v>52</v>
      </c>
      <c r="G121" s="195" t="s">
        <v>121</v>
      </c>
      <c r="H121" s="195" t="s">
        <v>122</v>
      </c>
      <c r="I121" s="195" t="s">
        <v>123</v>
      </c>
      <c r="J121" s="195" t="s">
        <v>113</v>
      </c>
      <c r="K121" s="196" t="s">
        <v>124</v>
      </c>
      <c r="L121" s="197"/>
      <c r="M121" s="93" t="s">
        <v>1</v>
      </c>
      <c r="N121" s="94" t="s">
        <v>34</v>
      </c>
      <c r="O121" s="94" t="s">
        <v>125</v>
      </c>
      <c r="P121" s="94" t="s">
        <v>126</v>
      </c>
      <c r="Q121" s="94" t="s">
        <v>127</v>
      </c>
      <c r="R121" s="94" t="s">
        <v>128</v>
      </c>
      <c r="S121" s="94" t="s">
        <v>129</v>
      </c>
      <c r="T121" s="95" t="s">
        <v>130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2"/>
      <c r="B122" s="33"/>
      <c r="C122" s="100" t="s">
        <v>131</v>
      </c>
      <c r="D122" s="34"/>
      <c r="E122" s="34"/>
      <c r="F122" s="34"/>
      <c r="G122" s="34"/>
      <c r="H122" s="34"/>
      <c r="I122" s="34"/>
      <c r="J122" s="198">
        <f>BK122</f>
        <v>827157.34999999998</v>
      </c>
      <c r="K122" s="34"/>
      <c r="L122" s="38"/>
      <c r="M122" s="96"/>
      <c r="N122" s="199"/>
      <c r="O122" s="97"/>
      <c r="P122" s="200">
        <f>P123</f>
        <v>59.920059999999992</v>
      </c>
      <c r="Q122" s="97"/>
      <c r="R122" s="200">
        <f>R123</f>
        <v>0</v>
      </c>
      <c r="S122" s="97"/>
      <c r="T122" s="201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69</v>
      </c>
      <c r="AU122" s="17" t="s">
        <v>115</v>
      </c>
      <c r="BK122" s="202">
        <f>BK123</f>
        <v>827157.34999999998</v>
      </c>
    </row>
    <row r="123" s="12" customFormat="1" ht="25.92" customHeight="1">
      <c r="A123" s="12"/>
      <c r="B123" s="203"/>
      <c r="C123" s="204"/>
      <c r="D123" s="205" t="s">
        <v>69</v>
      </c>
      <c r="E123" s="206" t="s">
        <v>132</v>
      </c>
      <c r="F123" s="206" t="s">
        <v>133</v>
      </c>
      <c r="G123" s="204"/>
      <c r="H123" s="204"/>
      <c r="I123" s="204"/>
      <c r="J123" s="207">
        <f>BK123</f>
        <v>827157.34999999998</v>
      </c>
      <c r="K123" s="204"/>
      <c r="L123" s="208"/>
      <c r="M123" s="209"/>
      <c r="N123" s="210"/>
      <c r="O123" s="210"/>
      <c r="P123" s="211">
        <f>P124</f>
        <v>59.920059999999992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77</v>
      </c>
      <c r="AT123" s="214" t="s">
        <v>69</v>
      </c>
      <c r="AU123" s="214" t="s">
        <v>70</v>
      </c>
      <c r="AY123" s="213" t="s">
        <v>134</v>
      </c>
      <c r="BK123" s="215">
        <f>BK124</f>
        <v>827157.34999999998</v>
      </c>
    </row>
    <row r="124" s="12" customFormat="1" ht="22.8" customHeight="1">
      <c r="A124" s="12"/>
      <c r="B124" s="203"/>
      <c r="C124" s="204"/>
      <c r="D124" s="205" t="s">
        <v>69</v>
      </c>
      <c r="E124" s="216" t="s">
        <v>160</v>
      </c>
      <c r="F124" s="216" t="s">
        <v>176</v>
      </c>
      <c r="G124" s="204"/>
      <c r="H124" s="204"/>
      <c r="I124" s="204"/>
      <c r="J124" s="217">
        <f>BK124</f>
        <v>827157.34999999998</v>
      </c>
      <c r="K124" s="204"/>
      <c r="L124" s="208"/>
      <c r="M124" s="209"/>
      <c r="N124" s="210"/>
      <c r="O124" s="210"/>
      <c r="P124" s="211">
        <f>SUM(P125:P127)</f>
        <v>59.920059999999992</v>
      </c>
      <c r="Q124" s="210"/>
      <c r="R124" s="211">
        <f>SUM(R125:R127)</f>
        <v>0</v>
      </c>
      <c r="S124" s="210"/>
      <c r="T124" s="212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77</v>
      </c>
      <c r="AT124" s="214" t="s">
        <v>69</v>
      </c>
      <c r="AU124" s="214" t="s">
        <v>77</v>
      </c>
      <c r="AY124" s="213" t="s">
        <v>134</v>
      </c>
      <c r="BK124" s="215">
        <f>SUM(BK125:BK127)</f>
        <v>827157.34999999998</v>
      </c>
    </row>
    <row r="125" s="2" customFormat="1" ht="24.15" customHeight="1">
      <c r="A125" s="32"/>
      <c r="B125" s="33"/>
      <c r="C125" s="218" t="s">
        <v>77</v>
      </c>
      <c r="D125" s="218" t="s">
        <v>136</v>
      </c>
      <c r="E125" s="219" t="s">
        <v>189</v>
      </c>
      <c r="F125" s="220" t="s">
        <v>190</v>
      </c>
      <c r="G125" s="221" t="s">
        <v>173</v>
      </c>
      <c r="H125" s="222">
        <v>1302.6099999999999</v>
      </c>
      <c r="I125" s="223">
        <v>635</v>
      </c>
      <c r="J125" s="223">
        <f>ROUND(I125*H125,2)</f>
        <v>827157.34999999998</v>
      </c>
      <c r="K125" s="220" t="s">
        <v>191</v>
      </c>
      <c r="L125" s="38"/>
      <c r="M125" s="224" t="s">
        <v>1</v>
      </c>
      <c r="N125" s="225" t="s">
        <v>35</v>
      </c>
      <c r="O125" s="226">
        <v>0.045999999999999999</v>
      </c>
      <c r="P125" s="226">
        <f>O125*H125</f>
        <v>59.920059999999992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28" t="s">
        <v>141</v>
      </c>
      <c r="AT125" s="228" t="s">
        <v>136</v>
      </c>
      <c r="AU125" s="228" t="s">
        <v>79</v>
      </c>
      <c r="AY125" s="17" t="s">
        <v>134</v>
      </c>
      <c r="BE125" s="229">
        <f>IF(N125="základní",J125,0)</f>
        <v>827157.34999999998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77</v>
      </c>
      <c r="BK125" s="229">
        <f>ROUND(I125*H125,2)</f>
        <v>827157.34999999998</v>
      </c>
      <c r="BL125" s="17" t="s">
        <v>141</v>
      </c>
      <c r="BM125" s="228" t="s">
        <v>192</v>
      </c>
    </row>
    <row r="126" s="2" customFormat="1">
      <c r="A126" s="32"/>
      <c r="B126" s="33"/>
      <c r="C126" s="34"/>
      <c r="D126" s="230" t="s">
        <v>143</v>
      </c>
      <c r="E126" s="34"/>
      <c r="F126" s="231" t="s">
        <v>193</v>
      </c>
      <c r="G126" s="34"/>
      <c r="H126" s="34"/>
      <c r="I126" s="34"/>
      <c r="J126" s="34"/>
      <c r="K126" s="34"/>
      <c r="L126" s="38"/>
      <c r="M126" s="232"/>
      <c r="N126" s="233"/>
      <c r="O126" s="84"/>
      <c r="P126" s="84"/>
      <c r="Q126" s="84"/>
      <c r="R126" s="84"/>
      <c r="S126" s="84"/>
      <c r="T126" s="85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143</v>
      </c>
      <c r="AU126" s="17" t="s">
        <v>79</v>
      </c>
    </row>
    <row r="127" s="2" customFormat="1">
      <c r="A127" s="32"/>
      <c r="B127" s="33"/>
      <c r="C127" s="34"/>
      <c r="D127" s="278" t="s">
        <v>194</v>
      </c>
      <c r="E127" s="34"/>
      <c r="F127" s="279" t="s">
        <v>195</v>
      </c>
      <c r="G127" s="34"/>
      <c r="H127" s="34"/>
      <c r="I127" s="34"/>
      <c r="J127" s="34"/>
      <c r="K127" s="34"/>
      <c r="L127" s="38"/>
      <c r="M127" s="280"/>
      <c r="N127" s="281"/>
      <c r="O127" s="282"/>
      <c r="P127" s="282"/>
      <c r="Q127" s="282"/>
      <c r="R127" s="282"/>
      <c r="S127" s="282"/>
      <c r="T127" s="283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194</v>
      </c>
      <c r="AU127" s="17" t="s">
        <v>79</v>
      </c>
    </row>
    <row r="128" s="2" customFormat="1" ht="6.96" customHeight="1">
      <c r="A128" s="32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38"/>
      <c r="M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</sheetData>
  <sheetProtection sheet="1" autoFilter="0" formatColumns="0" formatRows="0" objects="1" scenarios="1" spinCount="100000" saltValue="GZ6P33ujCn9Qu8Xc/Ns7x1mfGkn9qWVyJ5utS6l77WDP0V0M/AKsFRag4eeJwrzZEQTvC865UoVSfGvPiajj5w==" hashValue="Zr18+7Om9IlAd67V+3SC4CHhEDkYJzvBxuaFNadojRWCvBtfv99h52aDTb7tFVlTwQaCsPaOBPh2PUEd1soDPw==" algorithmName="SHA-512" password="CC35"/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7" r:id="rId1" display="https://podminky.urs.cz/item/CS_URS_2024_02/56523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79</v>
      </c>
    </row>
    <row r="4" s="1" customFormat="1" ht="24.96" customHeight="1">
      <c r="B4" s="20"/>
      <c r="D4" s="141" t="s">
        <v>106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Dodatek č.1</v>
      </c>
      <c r="F7" s="143"/>
      <c r="G7" s="143"/>
      <c r="H7" s="143"/>
      <c r="L7" s="20"/>
    </row>
    <row r="8" s="1" customFormat="1" ht="12" customHeight="1">
      <c r="B8" s="20"/>
      <c r="D8" s="143" t="s">
        <v>107</v>
      </c>
      <c r="L8" s="20"/>
    </row>
    <row r="9" s="2" customFormat="1" ht="16.5" customHeight="1">
      <c r="A9" s="32"/>
      <c r="B9" s="38"/>
      <c r="C9" s="32"/>
      <c r="D9" s="32"/>
      <c r="E9" s="144" t="s">
        <v>196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109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110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25. 7. 2024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tr">
        <f>IF('Rekapitulace stavby'!AN10="","",'Rekapitulace stavby'!AN10)</f>
        <v/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tr">
        <f>IF('Rekapitulace stavby'!E11="","",'Rekapitulace stavby'!E11)</f>
        <v xml:space="preserve"> </v>
      </c>
      <c r="F17" s="32"/>
      <c r="G17" s="32"/>
      <c r="H17" s="32"/>
      <c r="I17" s="143" t="s">
        <v>24</v>
      </c>
      <c r="J17" s="134" t="str">
        <f>IF('Rekapitulace stavby'!AN11="","",'Rekapitulace stavby'!AN11)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25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24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26</v>
      </c>
      <c r="E22" s="32"/>
      <c r="F22" s="32"/>
      <c r="G22" s="32"/>
      <c r="H22" s="32"/>
      <c r="I22" s="143" t="s">
        <v>23</v>
      </c>
      <c r="J22" s="134" t="str">
        <f>IF('Rekapitulace stavby'!AN16="","",'Rekapitulace stavby'!AN16)</f>
        <v/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tr">
        <f>IF('Rekapitulace stavby'!E17="","",'Rekapitulace stavby'!E17)</f>
        <v xml:space="preserve"> </v>
      </c>
      <c r="F23" s="32"/>
      <c r="G23" s="32"/>
      <c r="H23" s="32"/>
      <c r="I23" s="143" t="s">
        <v>24</v>
      </c>
      <c r="J23" s="134" t="str">
        <f>IF('Rekapitulace stavby'!AN17="","",'Rekapitulace stavby'!AN17)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28</v>
      </c>
      <c r="E25" s="32"/>
      <c r="F25" s="32"/>
      <c r="G25" s="32"/>
      <c r="H25" s="32"/>
      <c r="I25" s="143" t="s">
        <v>23</v>
      </c>
      <c r="J25" s="134" t="str">
        <f>IF('Rekapitulace stavby'!AN19="","",'Rekapitulace stavby'!AN19)</f>
        <v/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tr">
        <f>IF('Rekapitulace stavby'!E20="","",'Rekapitulace stavby'!E20)</f>
        <v xml:space="preserve"> </v>
      </c>
      <c r="F26" s="32"/>
      <c r="G26" s="32"/>
      <c r="H26" s="32"/>
      <c r="I26" s="143" t="s">
        <v>24</v>
      </c>
      <c r="J26" s="134" t="str">
        <f>IF('Rekapitulace stavby'!AN20="","",'Rekapitulace stavby'!AN20)</f>
        <v/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29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30</v>
      </c>
      <c r="E32" s="32"/>
      <c r="F32" s="32"/>
      <c r="G32" s="32"/>
      <c r="H32" s="32"/>
      <c r="I32" s="32"/>
      <c r="J32" s="153">
        <f>ROUND(J122, 2)</f>
        <v>-282244.98999999999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32</v>
      </c>
      <c r="G34" s="32"/>
      <c r="H34" s="32"/>
      <c r="I34" s="154" t="s">
        <v>31</v>
      </c>
      <c r="J34" s="154" t="s">
        <v>33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34</v>
      </c>
      <c r="E35" s="143" t="s">
        <v>35</v>
      </c>
      <c r="F35" s="156">
        <f>ROUND((SUM(BE122:BE143)),  2)</f>
        <v>-282244.98999999999</v>
      </c>
      <c r="G35" s="32"/>
      <c r="H35" s="32"/>
      <c r="I35" s="157">
        <v>0.20999999999999999</v>
      </c>
      <c r="J35" s="156">
        <f>ROUND(((SUM(BE122:BE143))*I35),  2)</f>
        <v>-59271.449999999997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36</v>
      </c>
      <c r="F36" s="156">
        <f>ROUND((SUM(BF122:BF143)),  2)</f>
        <v>0</v>
      </c>
      <c r="G36" s="32"/>
      <c r="H36" s="32"/>
      <c r="I36" s="157">
        <v>0.12</v>
      </c>
      <c r="J36" s="156">
        <f>ROUND(((SUM(BF122:BF143))*I36),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37</v>
      </c>
      <c r="F37" s="156">
        <f>ROUND((SUM(BG122:BG143)),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38</v>
      </c>
      <c r="F38" s="156">
        <f>ROUND((SUM(BH122:BH143)),  2)</f>
        <v>0</v>
      </c>
      <c r="G38" s="32"/>
      <c r="H38" s="32"/>
      <c r="I38" s="157">
        <v>0.12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39</v>
      </c>
      <c r="F39" s="156">
        <f>ROUND((SUM(BI122:BI143)),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40</v>
      </c>
      <c r="E41" s="160"/>
      <c r="F41" s="160"/>
      <c r="G41" s="161" t="s">
        <v>41</v>
      </c>
      <c r="H41" s="162" t="s">
        <v>42</v>
      </c>
      <c r="I41" s="160"/>
      <c r="J41" s="163">
        <f>SUM(J32:J39)</f>
        <v>-341516.44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43</v>
      </c>
      <c r="E50" s="166"/>
      <c r="F50" s="166"/>
      <c r="G50" s="165" t="s">
        <v>44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45</v>
      </c>
      <c r="E61" s="168"/>
      <c r="F61" s="169" t="s">
        <v>46</v>
      </c>
      <c r="G61" s="167" t="s">
        <v>45</v>
      </c>
      <c r="H61" s="168"/>
      <c r="I61" s="168"/>
      <c r="J61" s="170" t="s">
        <v>46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47</v>
      </c>
      <c r="E65" s="171"/>
      <c r="F65" s="171"/>
      <c r="G65" s="165" t="s">
        <v>48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45</v>
      </c>
      <c r="E76" s="168"/>
      <c r="F76" s="169" t="s">
        <v>46</v>
      </c>
      <c r="G76" s="167" t="s">
        <v>45</v>
      </c>
      <c r="H76" s="168"/>
      <c r="I76" s="168"/>
      <c r="J76" s="170" t="s">
        <v>46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111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Dodatek č.1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196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109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MP - Méněpráce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 xml:space="preserve"> </v>
      </c>
      <c r="G91" s="34"/>
      <c r="H91" s="34"/>
      <c r="I91" s="29" t="s">
        <v>20</v>
      </c>
      <c r="J91" s="72" t="str">
        <f>IF(J14="","",J14)</f>
        <v>25. 7. 2024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 xml:space="preserve"> </v>
      </c>
      <c r="G93" s="34"/>
      <c r="H93" s="34"/>
      <c r="I93" s="29" t="s">
        <v>26</v>
      </c>
      <c r="J93" s="30" t="str">
        <f>E23</f>
        <v xml:space="preserve"> 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25</v>
      </c>
      <c r="D94" s="34"/>
      <c r="E94" s="34"/>
      <c r="F94" s="26" t="str">
        <f>IF(E20="","",E20)</f>
        <v xml:space="preserve"> </v>
      </c>
      <c r="G94" s="34"/>
      <c r="H94" s="34"/>
      <c r="I94" s="29" t="s">
        <v>28</v>
      </c>
      <c r="J94" s="30" t="str">
        <f>E26</f>
        <v xml:space="preserve"> 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112</v>
      </c>
      <c r="D96" s="178"/>
      <c r="E96" s="178"/>
      <c r="F96" s="178"/>
      <c r="G96" s="178"/>
      <c r="H96" s="178"/>
      <c r="I96" s="178"/>
      <c r="J96" s="179" t="s">
        <v>113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114</v>
      </c>
      <c r="D98" s="34"/>
      <c r="E98" s="34"/>
      <c r="F98" s="34"/>
      <c r="G98" s="34"/>
      <c r="H98" s="34"/>
      <c r="I98" s="34"/>
      <c r="J98" s="103">
        <f>J122</f>
        <v>-282244.98999999999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115</v>
      </c>
    </row>
    <row r="99" s="9" customFormat="1" ht="24.96" customHeight="1">
      <c r="A99" s="9"/>
      <c r="B99" s="181"/>
      <c r="C99" s="182"/>
      <c r="D99" s="183" t="s">
        <v>116</v>
      </c>
      <c r="E99" s="184"/>
      <c r="F99" s="184"/>
      <c r="G99" s="184"/>
      <c r="H99" s="184"/>
      <c r="I99" s="184"/>
      <c r="J99" s="185">
        <f>J123</f>
        <v>-282244.98999999999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117</v>
      </c>
      <c r="E100" s="189"/>
      <c r="F100" s="189"/>
      <c r="G100" s="189"/>
      <c r="H100" s="189"/>
      <c r="I100" s="189"/>
      <c r="J100" s="190">
        <f>J124</f>
        <v>-282244.98999999999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="2" customFormat="1" ht="6.96" customHeight="1">
      <c r="A102" s="32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="2" customFormat="1" ht="6.96" customHeight="1">
      <c r="A106" s="32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24.96" customHeight="1">
      <c r="A107" s="32"/>
      <c r="B107" s="33"/>
      <c r="C107" s="23" t="s">
        <v>119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6.96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2" customHeight="1">
      <c r="A109" s="32"/>
      <c r="B109" s="33"/>
      <c r="C109" s="29" t="s">
        <v>14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6.5" customHeight="1">
      <c r="A110" s="32"/>
      <c r="B110" s="33"/>
      <c r="C110" s="34"/>
      <c r="D110" s="34"/>
      <c r="E110" s="176" t="str">
        <f>E7</f>
        <v>Dodatek č.1</v>
      </c>
      <c r="F110" s="29"/>
      <c r="G110" s="29"/>
      <c r="H110" s="29"/>
      <c r="I110" s="34"/>
      <c r="J110" s="34"/>
      <c r="K110" s="34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1" customFormat="1" ht="12" customHeight="1">
      <c r="B111" s="21"/>
      <c r="C111" s="29" t="s">
        <v>107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2"/>
      <c r="B112" s="33"/>
      <c r="C112" s="34"/>
      <c r="D112" s="34"/>
      <c r="E112" s="176" t="s">
        <v>196</v>
      </c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2" customHeight="1">
      <c r="A113" s="32"/>
      <c r="B113" s="33"/>
      <c r="C113" s="29" t="s">
        <v>109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6.5" customHeight="1">
      <c r="A114" s="32"/>
      <c r="B114" s="33"/>
      <c r="C114" s="34"/>
      <c r="D114" s="34"/>
      <c r="E114" s="69" t="str">
        <f>E11</f>
        <v>MP - Méněpráce</v>
      </c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6.96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12" customHeight="1">
      <c r="A116" s="32"/>
      <c r="B116" s="33"/>
      <c r="C116" s="29" t="s">
        <v>18</v>
      </c>
      <c r="D116" s="34"/>
      <c r="E116" s="34"/>
      <c r="F116" s="26" t="str">
        <f>F14</f>
        <v xml:space="preserve"> </v>
      </c>
      <c r="G116" s="34"/>
      <c r="H116" s="34"/>
      <c r="I116" s="29" t="s">
        <v>20</v>
      </c>
      <c r="J116" s="72" t="str">
        <f>IF(J14="","",J14)</f>
        <v>25. 7. 2024</v>
      </c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6.96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5.15" customHeight="1">
      <c r="A118" s="32"/>
      <c r="B118" s="33"/>
      <c r="C118" s="29" t="s">
        <v>22</v>
      </c>
      <c r="D118" s="34"/>
      <c r="E118" s="34"/>
      <c r="F118" s="26" t="str">
        <f>E17</f>
        <v xml:space="preserve"> </v>
      </c>
      <c r="G118" s="34"/>
      <c r="H118" s="34"/>
      <c r="I118" s="29" t="s">
        <v>26</v>
      </c>
      <c r="J118" s="30" t="str">
        <f>E23</f>
        <v xml:space="preserve"> </v>
      </c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5.15" customHeight="1">
      <c r="A119" s="32"/>
      <c r="B119" s="33"/>
      <c r="C119" s="29" t="s">
        <v>25</v>
      </c>
      <c r="D119" s="34"/>
      <c r="E119" s="34"/>
      <c r="F119" s="26" t="str">
        <f>IF(E20="","",E20)</f>
        <v xml:space="preserve"> </v>
      </c>
      <c r="G119" s="34"/>
      <c r="H119" s="34"/>
      <c r="I119" s="29" t="s">
        <v>28</v>
      </c>
      <c r="J119" s="30" t="str">
        <f>E26</f>
        <v xml:space="preserve"> </v>
      </c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0.32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11" customFormat="1" ht="29.28" customHeight="1">
      <c r="A121" s="192"/>
      <c r="B121" s="193"/>
      <c r="C121" s="194" t="s">
        <v>120</v>
      </c>
      <c r="D121" s="195" t="s">
        <v>55</v>
      </c>
      <c r="E121" s="195" t="s">
        <v>51</v>
      </c>
      <c r="F121" s="195" t="s">
        <v>52</v>
      </c>
      <c r="G121" s="195" t="s">
        <v>121</v>
      </c>
      <c r="H121" s="195" t="s">
        <v>122</v>
      </c>
      <c r="I121" s="195" t="s">
        <v>123</v>
      </c>
      <c r="J121" s="195" t="s">
        <v>113</v>
      </c>
      <c r="K121" s="196" t="s">
        <v>124</v>
      </c>
      <c r="L121" s="197"/>
      <c r="M121" s="93" t="s">
        <v>1</v>
      </c>
      <c r="N121" s="94" t="s">
        <v>34</v>
      </c>
      <c r="O121" s="94" t="s">
        <v>125</v>
      </c>
      <c r="P121" s="94" t="s">
        <v>126</v>
      </c>
      <c r="Q121" s="94" t="s">
        <v>127</v>
      </c>
      <c r="R121" s="94" t="s">
        <v>128</v>
      </c>
      <c r="S121" s="94" t="s">
        <v>129</v>
      </c>
      <c r="T121" s="95" t="s">
        <v>130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2"/>
      <c r="B122" s="33"/>
      <c r="C122" s="100" t="s">
        <v>131</v>
      </c>
      <c r="D122" s="34"/>
      <c r="E122" s="34"/>
      <c r="F122" s="34"/>
      <c r="G122" s="34"/>
      <c r="H122" s="34"/>
      <c r="I122" s="34"/>
      <c r="J122" s="198">
        <f>BK122</f>
        <v>-282244.98999999999</v>
      </c>
      <c r="K122" s="34"/>
      <c r="L122" s="38"/>
      <c r="M122" s="96"/>
      <c r="N122" s="199"/>
      <c r="O122" s="97"/>
      <c r="P122" s="200">
        <f>P123</f>
        <v>0</v>
      </c>
      <c r="Q122" s="97"/>
      <c r="R122" s="200">
        <f>R123</f>
        <v>0</v>
      </c>
      <c r="S122" s="97"/>
      <c r="T122" s="201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69</v>
      </c>
      <c r="AU122" s="17" t="s">
        <v>115</v>
      </c>
      <c r="BK122" s="202">
        <f>BK123</f>
        <v>-282244.98999999999</v>
      </c>
    </row>
    <row r="123" s="12" customFormat="1" ht="25.92" customHeight="1">
      <c r="A123" s="12"/>
      <c r="B123" s="203"/>
      <c r="C123" s="204"/>
      <c r="D123" s="205" t="s">
        <v>69</v>
      </c>
      <c r="E123" s="206" t="s">
        <v>132</v>
      </c>
      <c r="F123" s="206" t="s">
        <v>133</v>
      </c>
      <c r="G123" s="204"/>
      <c r="H123" s="204"/>
      <c r="I123" s="204"/>
      <c r="J123" s="207">
        <f>BK123</f>
        <v>-282244.98999999999</v>
      </c>
      <c r="K123" s="204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77</v>
      </c>
      <c r="AT123" s="214" t="s">
        <v>69</v>
      </c>
      <c r="AU123" s="214" t="s">
        <v>70</v>
      </c>
      <c r="AY123" s="213" t="s">
        <v>134</v>
      </c>
      <c r="BK123" s="215">
        <f>BK124</f>
        <v>-282244.98999999999</v>
      </c>
    </row>
    <row r="124" s="12" customFormat="1" ht="22.8" customHeight="1">
      <c r="A124" s="12"/>
      <c r="B124" s="203"/>
      <c r="C124" s="204"/>
      <c r="D124" s="205" t="s">
        <v>69</v>
      </c>
      <c r="E124" s="216" t="s">
        <v>77</v>
      </c>
      <c r="F124" s="216" t="s">
        <v>135</v>
      </c>
      <c r="G124" s="204"/>
      <c r="H124" s="204"/>
      <c r="I124" s="204"/>
      <c r="J124" s="217">
        <f>BK124</f>
        <v>-282244.98999999999</v>
      </c>
      <c r="K124" s="204"/>
      <c r="L124" s="208"/>
      <c r="M124" s="209"/>
      <c r="N124" s="210"/>
      <c r="O124" s="210"/>
      <c r="P124" s="211">
        <f>SUM(P125:P143)</f>
        <v>0</v>
      </c>
      <c r="Q124" s="210"/>
      <c r="R124" s="211">
        <f>SUM(R125:R143)</f>
        <v>0</v>
      </c>
      <c r="S124" s="210"/>
      <c r="T124" s="212">
        <f>SUM(T125:T143)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77</v>
      </c>
      <c r="AT124" s="214" t="s">
        <v>69</v>
      </c>
      <c r="AU124" s="214" t="s">
        <v>77</v>
      </c>
      <c r="AY124" s="213" t="s">
        <v>134</v>
      </c>
      <c r="BK124" s="215">
        <f>SUM(BK125:BK143)</f>
        <v>-282244.98999999999</v>
      </c>
    </row>
    <row r="125" s="2" customFormat="1" ht="37.8" customHeight="1">
      <c r="A125" s="32"/>
      <c r="B125" s="33"/>
      <c r="C125" s="218" t="s">
        <v>77</v>
      </c>
      <c r="D125" s="218" t="s">
        <v>136</v>
      </c>
      <c r="E125" s="219" t="s">
        <v>146</v>
      </c>
      <c r="F125" s="220" t="s">
        <v>147</v>
      </c>
      <c r="G125" s="221" t="s">
        <v>139</v>
      </c>
      <c r="H125" s="222">
        <v>-463.81400000000002</v>
      </c>
      <c r="I125" s="223">
        <v>175.77000000000001</v>
      </c>
      <c r="J125" s="223">
        <f>ROUND(I125*H125,2)</f>
        <v>-81524.589999999997</v>
      </c>
      <c r="K125" s="220" t="s">
        <v>140</v>
      </c>
      <c r="L125" s="38"/>
      <c r="M125" s="224" t="s">
        <v>1</v>
      </c>
      <c r="N125" s="225" t="s">
        <v>35</v>
      </c>
      <c r="O125" s="226">
        <v>0</v>
      </c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28" t="s">
        <v>141</v>
      </c>
      <c r="AT125" s="228" t="s">
        <v>136</v>
      </c>
      <c r="AU125" s="228" t="s">
        <v>79</v>
      </c>
      <c r="AY125" s="17" t="s">
        <v>134</v>
      </c>
      <c r="BE125" s="229">
        <f>IF(N125="základní",J125,0)</f>
        <v>-81524.589999999997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77</v>
      </c>
      <c r="BK125" s="229">
        <f>ROUND(I125*H125,2)</f>
        <v>-81524.589999999997</v>
      </c>
      <c r="BL125" s="17" t="s">
        <v>141</v>
      </c>
      <c r="BM125" s="228" t="s">
        <v>197</v>
      </c>
    </row>
    <row r="126" s="2" customFormat="1">
      <c r="A126" s="32"/>
      <c r="B126" s="33"/>
      <c r="C126" s="34"/>
      <c r="D126" s="230" t="s">
        <v>143</v>
      </c>
      <c r="E126" s="34"/>
      <c r="F126" s="231" t="s">
        <v>147</v>
      </c>
      <c r="G126" s="34"/>
      <c r="H126" s="34"/>
      <c r="I126" s="34"/>
      <c r="J126" s="34"/>
      <c r="K126" s="34"/>
      <c r="L126" s="38"/>
      <c r="M126" s="232"/>
      <c r="N126" s="233"/>
      <c r="O126" s="84"/>
      <c r="P126" s="84"/>
      <c r="Q126" s="84"/>
      <c r="R126" s="84"/>
      <c r="S126" s="84"/>
      <c r="T126" s="85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143</v>
      </c>
      <c r="AU126" s="17" t="s">
        <v>79</v>
      </c>
    </row>
    <row r="127" s="13" customFormat="1">
      <c r="A127" s="13"/>
      <c r="B127" s="234"/>
      <c r="C127" s="235"/>
      <c r="D127" s="230" t="s">
        <v>144</v>
      </c>
      <c r="E127" s="236" t="s">
        <v>1</v>
      </c>
      <c r="F127" s="237" t="s">
        <v>198</v>
      </c>
      <c r="G127" s="235"/>
      <c r="H127" s="238">
        <v>-463.81400000000002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144</v>
      </c>
      <c r="AU127" s="243" t="s">
        <v>79</v>
      </c>
      <c r="AV127" s="13" t="s">
        <v>79</v>
      </c>
      <c r="AW127" s="13" t="s">
        <v>27</v>
      </c>
      <c r="AX127" s="13" t="s">
        <v>70</v>
      </c>
      <c r="AY127" s="243" t="s">
        <v>134</v>
      </c>
    </row>
    <row r="128" s="14" customFormat="1">
      <c r="A128" s="14"/>
      <c r="B128" s="244"/>
      <c r="C128" s="245"/>
      <c r="D128" s="230" t="s">
        <v>144</v>
      </c>
      <c r="E128" s="246" t="s">
        <v>1</v>
      </c>
      <c r="F128" s="247" t="s">
        <v>199</v>
      </c>
      <c r="G128" s="245"/>
      <c r="H128" s="246" t="s">
        <v>1</v>
      </c>
      <c r="I128" s="245"/>
      <c r="J128" s="245"/>
      <c r="K128" s="245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144</v>
      </c>
      <c r="AU128" s="252" t="s">
        <v>79</v>
      </c>
      <c r="AV128" s="14" t="s">
        <v>77</v>
      </c>
      <c r="AW128" s="14" t="s">
        <v>27</v>
      </c>
      <c r="AX128" s="14" t="s">
        <v>70</v>
      </c>
      <c r="AY128" s="252" t="s">
        <v>134</v>
      </c>
    </row>
    <row r="129" s="15" customFormat="1">
      <c r="A129" s="15"/>
      <c r="B129" s="253"/>
      <c r="C129" s="254"/>
      <c r="D129" s="230" t="s">
        <v>144</v>
      </c>
      <c r="E129" s="255" t="s">
        <v>1</v>
      </c>
      <c r="F129" s="256" t="s">
        <v>155</v>
      </c>
      <c r="G129" s="254"/>
      <c r="H129" s="257">
        <v>-463.81400000000002</v>
      </c>
      <c r="I129" s="254"/>
      <c r="J129" s="254"/>
      <c r="K129" s="254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144</v>
      </c>
      <c r="AU129" s="262" t="s">
        <v>79</v>
      </c>
      <c r="AV129" s="15" t="s">
        <v>141</v>
      </c>
      <c r="AW129" s="15" t="s">
        <v>27</v>
      </c>
      <c r="AX129" s="15" t="s">
        <v>77</v>
      </c>
      <c r="AY129" s="262" t="s">
        <v>134</v>
      </c>
    </row>
    <row r="130" s="2" customFormat="1" ht="37.8" customHeight="1">
      <c r="A130" s="32"/>
      <c r="B130" s="33"/>
      <c r="C130" s="218" t="s">
        <v>79</v>
      </c>
      <c r="D130" s="218" t="s">
        <v>136</v>
      </c>
      <c r="E130" s="219" t="s">
        <v>150</v>
      </c>
      <c r="F130" s="220" t="s">
        <v>151</v>
      </c>
      <c r="G130" s="221" t="s">
        <v>139</v>
      </c>
      <c r="H130" s="222">
        <v>-2782.884</v>
      </c>
      <c r="I130" s="223">
        <v>6.3899999999999997</v>
      </c>
      <c r="J130" s="223">
        <f>ROUND(I130*H130,2)</f>
        <v>-17782.630000000001</v>
      </c>
      <c r="K130" s="220" t="s">
        <v>140</v>
      </c>
      <c r="L130" s="38"/>
      <c r="M130" s="224" t="s">
        <v>1</v>
      </c>
      <c r="N130" s="225" t="s">
        <v>35</v>
      </c>
      <c r="O130" s="226">
        <v>0</v>
      </c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28" t="s">
        <v>141</v>
      </c>
      <c r="AT130" s="228" t="s">
        <v>136</v>
      </c>
      <c r="AU130" s="228" t="s">
        <v>79</v>
      </c>
      <c r="AY130" s="17" t="s">
        <v>134</v>
      </c>
      <c r="BE130" s="229">
        <f>IF(N130="základní",J130,0)</f>
        <v>-17782.630000000001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7" t="s">
        <v>77</v>
      </c>
      <c r="BK130" s="229">
        <f>ROUND(I130*H130,2)</f>
        <v>-17782.630000000001</v>
      </c>
      <c r="BL130" s="17" t="s">
        <v>141</v>
      </c>
      <c r="BM130" s="228" t="s">
        <v>200</v>
      </c>
    </row>
    <row r="131" s="2" customFormat="1">
      <c r="A131" s="32"/>
      <c r="B131" s="33"/>
      <c r="C131" s="34"/>
      <c r="D131" s="230" t="s">
        <v>143</v>
      </c>
      <c r="E131" s="34"/>
      <c r="F131" s="231" t="s">
        <v>151</v>
      </c>
      <c r="G131" s="34"/>
      <c r="H131" s="34"/>
      <c r="I131" s="34"/>
      <c r="J131" s="34"/>
      <c r="K131" s="34"/>
      <c r="L131" s="38"/>
      <c r="M131" s="232"/>
      <c r="N131" s="233"/>
      <c r="O131" s="84"/>
      <c r="P131" s="84"/>
      <c r="Q131" s="84"/>
      <c r="R131" s="84"/>
      <c r="S131" s="84"/>
      <c r="T131" s="85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143</v>
      </c>
      <c r="AU131" s="17" t="s">
        <v>79</v>
      </c>
    </row>
    <row r="132" s="13" customFormat="1">
      <c r="A132" s="13"/>
      <c r="B132" s="234"/>
      <c r="C132" s="235"/>
      <c r="D132" s="230" t="s">
        <v>144</v>
      </c>
      <c r="E132" s="236" t="s">
        <v>1</v>
      </c>
      <c r="F132" s="237" t="s">
        <v>201</v>
      </c>
      <c r="G132" s="235"/>
      <c r="H132" s="238">
        <v>-2782.884</v>
      </c>
      <c r="I132" s="235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144</v>
      </c>
      <c r="AU132" s="243" t="s">
        <v>79</v>
      </c>
      <c r="AV132" s="13" t="s">
        <v>79</v>
      </c>
      <c r="AW132" s="13" t="s">
        <v>27</v>
      </c>
      <c r="AX132" s="13" t="s">
        <v>70</v>
      </c>
      <c r="AY132" s="243" t="s">
        <v>134</v>
      </c>
    </row>
    <row r="133" s="14" customFormat="1">
      <c r="A133" s="14"/>
      <c r="B133" s="244"/>
      <c r="C133" s="245"/>
      <c r="D133" s="230" t="s">
        <v>144</v>
      </c>
      <c r="E133" s="246" t="s">
        <v>1</v>
      </c>
      <c r="F133" s="247" t="s">
        <v>202</v>
      </c>
      <c r="G133" s="245"/>
      <c r="H133" s="246" t="s">
        <v>1</v>
      </c>
      <c r="I133" s="245"/>
      <c r="J133" s="245"/>
      <c r="K133" s="245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144</v>
      </c>
      <c r="AU133" s="252" t="s">
        <v>79</v>
      </c>
      <c r="AV133" s="14" t="s">
        <v>77</v>
      </c>
      <c r="AW133" s="14" t="s">
        <v>27</v>
      </c>
      <c r="AX133" s="14" t="s">
        <v>70</v>
      </c>
      <c r="AY133" s="252" t="s">
        <v>134</v>
      </c>
    </row>
    <row r="134" s="15" customFormat="1">
      <c r="A134" s="15"/>
      <c r="B134" s="253"/>
      <c r="C134" s="254"/>
      <c r="D134" s="230" t="s">
        <v>144</v>
      </c>
      <c r="E134" s="255" t="s">
        <v>1</v>
      </c>
      <c r="F134" s="256" t="s">
        <v>155</v>
      </c>
      <c r="G134" s="254"/>
      <c r="H134" s="257">
        <v>-2782.884</v>
      </c>
      <c r="I134" s="254"/>
      <c r="J134" s="254"/>
      <c r="K134" s="254"/>
      <c r="L134" s="258"/>
      <c r="M134" s="259"/>
      <c r="N134" s="260"/>
      <c r="O134" s="260"/>
      <c r="P134" s="260"/>
      <c r="Q134" s="260"/>
      <c r="R134" s="260"/>
      <c r="S134" s="260"/>
      <c r="T134" s="26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2" t="s">
        <v>144</v>
      </c>
      <c r="AU134" s="262" t="s">
        <v>79</v>
      </c>
      <c r="AV134" s="15" t="s">
        <v>141</v>
      </c>
      <c r="AW134" s="15" t="s">
        <v>27</v>
      </c>
      <c r="AX134" s="15" t="s">
        <v>77</v>
      </c>
      <c r="AY134" s="262" t="s">
        <v>134</v>
      </c>
    </row>
    <row r="135" s="2" customFormat="1" ht="33" customHeight="1">
      <c r="A135" s="32"/>
      <c r="B135" s="33"/>
      <c r="C135" s="218" t="s">
        <v>149</v>
      </c>
      <c r="D135" s="218" t="s">
        <v>136</v>
      </c>
      <c r="E135" s="219" t="s">
        <v>203</v>
      </c>
      <c r="F135" s="220" t="s">
        <v>204</v>
      </c>
      <c r="G135" s="221" t="s">
        <v>163</v>
      </c>
      <c r="H135" s="222">
        <v>-858.05600000000004</v>
      </c>
      <c r="I135" s="223">
        <v>207.72999999999999</v>
      </c>
      <c r="J135" s="223">
        <f>ROUND(I135*H135,2)</f>
        <v>-178243.97</v>
      </c>
      <c r="K135" s="220" t="s">
        <v>140</v>
      </c>
      <c r="L135" s="38"/>
      <c r="M135" s="224" t="s">
        <v>1</v>
      </c>
      <c r="N135" s="225" t="s">
        <v>35</v>
      </c>
      <c r="O135" s="226">
        <v>0</v>
      </c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28" t="s">
        <v>141</v>
      </c>
      <c r="AT135" s="228" t="s">
        <v>136</v>
      </c>
      <c r="AU135" s="228" t="s">
        <v>79</v>
      </c>
      <c r="AY135" s="17" t="s">
        <v>134</v>
      </c>
      <c r="BE135" s="229">
        <f>IF(N135="základní",J135,0)</f>
        <v>-178243.97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77</v>
      </c>
      <c r="BK135" s="229">
        <f>ROUND(I135*H135,2)</f>
        <v>-178243.97</v>
      </c>
      <c r="BL135" s="17" t="s">
        <v>141</v>
      </c>
      <c r="BM135" s="228" t="s">
        <v>205</v>
      </c>
    </row>
    <row r="136" s="2" customFormat="1">
      <c r="A136" s="32"/>
      <c r="B136" s="33"/>
      <c r="C136" s="34"/>
      <c r="D136" s="230" t="s">
        <v>143</v>
      </c>
      <c r="E136" s="34"/>
      <c r="F136" s="231" t="s">
        <v>206</v>
      </c>
      <c r="G136" s="34"/>
      <c r="H136" s="34"/>
      <c r="I136" s="34"/>
      <c r="J136" s="34"/>
      <c r="K136" s="34"/>
      <c r="L136" s="38"/>
      <c r="M136" s="232"/>
      <c r="N136" s="233"/>
      <c r="O136" s="84"/>
      <c r="P136" s="84"/>
      <c r="Q136" s="84"/>
      <c r="R136" s="84"/>
      <c r="S136" s="84"/>
      <c r="T136" s="85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143</v>
      </c>
      <c r="AU136" s="17" t="s">
        <v>79</v>
      </c>
    </row>
    <row r="137" s="13" customFormat="1">
      <c r="A137" s="13"/>
      <c r="B137" s="234"/>
      <c r="C137" s="235"/>
      <c r="D137" s="230" t="s">
        <v>144</v>
      </c>
      <c r="E137" s="236" t="s">
        <v>1</v>
      </c>
      <c r="F137" s="237" t="s">
        <v>207</v>
      </c>
      <c r="G137" s="235"/>
      <c r="H137" s="238">
        <v>-858.05600000000004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144</v>
      </c>
      <c r="AU137" s="243" t="s">
        <v>79</v>
      </c>
      <c r="AV137" s="13" t="s">
        <v>79</v>
      </c>
      <c r="AW137" s="13" t="s">
        <v>27</v>
      </c>
      <c r="AX137" s="13" t="s">
        <v>70</v>
      </c>
      <c r="AY137" s="243" t="s">
        <v>134</v>
      </c>
    </row>
    <row r="138" s="14" customFormat="1">
      <c r="A138" s="14"/>
      <c r="B138" s="244"/>
      <c r="C138" s="245"/>
      <c r="D138" s="230" t="s">
        <v>144</v>
      </c>
      <c r="E138" s="246" t="s">
        <v>1</v>
      </c>
      <c r="F138" s="247" t="s">
        <v>208</v>
      </c>
      <c r="G138" s="245"/>
      <c r="H138" s="246" t="s">
        <v>1</v>
      </c>
      <c r="I138" s="245"/>
      <c r="J138" s="245"/>
      <c r="K138" s="245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144</v>
      </c>
      <c r="AU138" s="252" t="s">
        <v>79</v>
      </c>
      <c r="AV138" s="14" t="s">
        <v>77</v>
      </c>
      <c r="AW138" s="14" t="s">
        <v>27</v>
      </c>
      <c r="AX138" s="14" t="s">
        <v>70</v>
      </c>
      <c r="AY138" s="252" t="s">
        <v>134</v>
      </c>
    </row>
    <row r="139" s="15" customFormat="1">
      <c r="A139" s="15"/>
      <c r="B139" s="253"/>
      <c r="C139" s="254"/>
      <c r="D139" s="230" t="s">
        <v>144</v>
      </c>
      <c r="E139" s="255" t="s">
        <v>1</v>
      </c>
      <c r="F139" s="256" t="s">
        <v>155</v>
      </c>
      <c r="G139" s="254"/>
      <c r="H139" s="257">
        <v>-858.05600000000004</v>
      </c>
      <c r="I139" s="254"/>
      <c r="J139" s="254"/>
      <c r="K139" s="254"/>
      <c r="L139" s="258"/>
      <c r="M139" s="259"/>
      <c r="N139" s="260"/>
      <c r="O139" s="260"/>
      <c r="P139" s="260"/>
      <c r="Q139" s="260"/>
      <c r="R139" s="260"/>
      <c r="S139" s="260"/>
      <c r="T139" s="26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2" t="s">
        <v>144</v>
      </c>
      <c r="AU139" s="262" t="s">
        <v>79</v>
      </c>
      <c r="AV139" s="15" t="s">
        <v>141</v>
      </c>
      <c r="AW139" s="15" t="s">
        <v>27</v>
      </c>
      <c r="AX139" s="15" t="s">
        <v>77</v>
      </c>
      <c r="AY139" s="262" t="s">
        <v>134</v>
      </c>
    </row>
    <row r="140" s="2" customFormat="1" ht="16.5" customHeight="1">
      <c r="A140" s="32"/>
      <c r="B140" s="33"/>
      <c r="C140" s="218" t="s">
        <v>141</v>
      </c>
      <c r="D140" s="218" t="s">
        <v>136</v>
      </c>
      <c r="E140" s="219" t="s">
        <v>167</v>
      </c>
      <c r="F140" s="220" t="s">
        <v>168</v>
      </c>
      <c r="G140" s="221" t="s">
        <v>139</v>
      </c>
      <c r="H140" s="222">
        <v>-463.81400000000002</v>
      </c>
      <c r="I140" s="223">
        <v>10.119999999999999</v>
      </c>
      <c r="J140" s="223">
        <f>ROUND(I140*H140,2)</f>
        <v>-4693.8000000000002</v>
      </c>
      <c r="K140" s="220" t="s">
        <v>140</v>
      </c>
      <c r="L140" s="38"/>
      <c r="M140" s="224" t="s">
        <v>1</v>
      </c>
      <c r="N140" s="225" t="s">
        <v>35</v>
      </c>
      <c r="O140" s="226">
        <v>0</v>
      </c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28" t="s">
        <v>141</v>
      </c>
      <c r="AT140" s="228" t="s">
        <v>136</v>
      </c>
      <c r="AU140" s="228" t="s">
        <v>79</v>
      </c>
      <c r="AY140" s="17" t="s">
        <v>134</v>
      </c>
      <c r="BE140" s="229">
        <f>IF(N140="základní",J140,0)</f>
        <v>-4693.8000000000002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7" t="s">
        <v>77</v>
      </c>
      <c r="BK140" s="229">
        <f>ROUND(I140*H140,2)</f>
        <v>-4693.8000000000002</v>
      </c>
      <c r="BL140" s="17" t="s">
        <v>141</v>
      </c>
      <c r="BM140" s="228" t="s">
        <v>209</v>
      </c>
    </row>
    <row r="141" s="2" customFormat="1">
      <c r="A141" s="32"/>
      <c r="B141" s="33"/>
      <c r="C141" s="34"/>
      <c r="D141" s="230" t="s">
        <v>143</v>
      </c>
      <c r="E141" s="34"/>
      <c r="F141" s="231" t="s">
        <v>168</v>
      </c>
      <c r="G141" s="34"/>
      <c r="H141" s="34"/>
      <c r="I141" s="34"/>
      <c r="J141" s="34"/>
      <c r="K141" s="34"/>
      <c r="L141" s="38"/>
      <c r="M141" s="232"/>
      <c r="N141" s="233"/>
      <c r="O141" s="84"/>
      <c r="P141" s="84"/>
      <c r="Q141" s="84"/>
      <c r="R141" s="84"/>
      <c r="S141" s="84"/>
      <c r="T141" s="85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143</v>
      </c>
      <c r="AU141" s="17" t="s">
        <v>79</v>
      </c>
    </row>
    <row r="142" s="13" customFormat="1">
      <c r="A142" s="13"/>
      <c r="B142" s="234"/>
      <c r="C142" s="235"/>
      <c r="D142" s="230" t="s">
        <v>144</v>
      </c>
      <c r="E142" s="236" t="s">
        <v>1</v>
      </c>
      <c r="F142" s="237" t="s">
        <v>198</v>
      </c>
      <c r="G142" s="235"/>
      <c r="H142" s="238">
        <v>-463.81400000000002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144</v>
      </c>
      <c r="AU142" s="243" t="s">
        <v>79</v>
      </c>
      <c r="AV142" s="13" t="s">
        <v>79</v>
      </c>
      <c r="AW142" s="13" t="s">
        <v>27</v>
      </c>
      <c r="AX142" s="13" t="s">
        <v>70</v>
      </c>
      <c r="AY142" s="243" t="s">
        <v>134</v>
      </c>
    </row>
    <row r="143" s="15" customFormat="1">
      <c r="A143" s="15"/>
      <c r="B143" s="253"/>
      <c r="C143" s="254"/>
      <c r="D143" s="230" t="s">
        <v>144</v>
      </c>
      <c r="E143" s="255" t="s">
        <v>1</v>
      </c>
      <c r="F143" s="256" t="s">
        <v>155</v>
      </c>
      <c r="G143" s="254"/>
      <c r="H143" s="257">
        <v>-463.81400000000002</v>
      </c>
      <c r="I143" s="254"/>
      <c r="J143" s="254"/>
      <c r="K143" s="254"/>
      <c r="L143" s="258"/>
      <c r="M143" s="275"/>
      <c r="N143" s="276"/>
      <c r="O143" s="276"/>
      <c r="P143" s="276"/>
      <c r="Q143" s="276"/>
      <c r="R143" s="276"/>
      <c r="S143" s="276"/>
      <c r="T143" s="27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2" t="s">
        <v>144</v>
      </c>
      <c r="AU143" s="262" t="s">
        <v>79</v>
      </c>
      <c r="AV143" s="15" t="s">
        <v>141</v>
      </c>
      <c r="AW143" s="15" t="s">
        <v>27</v>
      </c>
      <c r="AX143" s="15" t="s">
        <v>77</v>
      </c>
      <c r="AY143" s="262" t="s">
        <v>134</v>
      </c>
    </row>
    <row r="144" s="2" customFormat="1" ht="6.96" customHeight="1">
      <c r="A144" s="32"/>
      <c r="B144" s="59"/>
      <c r="C144" s="60"/>
      <c r="D144" s="60"/>
      <c r="E144" s="60"/>
      <c r="F144" s="60"/>
      <c r="G144" s="60"/>
      <c r="H144" s="60"/>
      <c r="I144" s="60"/>
      <c r="J144" s="60"/>
      <c r="K144" s="60"/>
      <c r="L144" s="38"/>
      <c r="M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</sheetData>
  <sheetProtection sheet="1" autoFilter="0" formatColumns="0" formatRows="0" objects="1" scenarios="1" spinCount="100000" saltValue="sO5uPn8x2J+0U+nf3BxdpQgKzNMDwDoPT+AvVPreT6BPeHg5t7RxiUiCl0T0Jc+SGXi+CS6xL76Tqz1TiZsWKg==" hashValue="gqMgak6DEP5YhVlg7XSgW0qnt6Q35ptY2nCxDDoxmzOsRrlW7N7EVGW/Z+zFG5QMNSLrtGOOWa/s1vaO8Derag==" algorithmName="SHA-512" password="CC35"/>
  <autoFilter ref="C121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79</v>
      </c>
    </row>
    <row r="4" s="1" customFormat="1" ht="24.96" customHeight="1">
      <c r="B4" s="20"/>
      <c r="D4" s="141" t="s">
        <v>106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Dodatek č.1</v>
      </c>
      <c r="F7" s="143"/>
      <c r="G7" s="143"/>
      <c r="H7" s="143"/>
      <c r="L7" s="20"/>
    </row>
    <row r="8" s="1" customFormat="1" ht="12" customHeight="1">
      <c r="B8" s="20"/>
      <c r="D8" s="143" t="s">
        <v>107</v>
      </c>
      <c r="L8" s="20"/>
    </row>
    <row r="9" s="2" customFormat="1" ht="16.5" customHeight="1">
      <c r="A9" s="32"/>
      <c r="B9" s="38"/>
      <c r="C9" s="32"/>
      <c r="D9" s="32"/>
      <c r="E9" s="144" t="s">
        <v>196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109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188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25. 7. 2024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tr">
        <f>IF('Rekapitulace stavby'!AN10="","",'Rekapitulace stavby'!AN10)</f>
        <v/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tr">
        <f>IF('Rekapitulace stavby'!E11="","",'Rekapitulace stavby'!E11)</f>
        <v xml:space="preserve"> </v>
      </c>
      <c r="F17" s="32"/>
      <c r="G17" s="32"/>
      <c r="H17" s="32"/>
      <c r="I17" s="143" t="s">
        <v>24</v>
      </c>
      <c r="J17" s="134" t="str">
        <f>IF('Rekapitulace stavby'!AN11="","",'Rekapitulace stavby'!AN11)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25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24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26</v>
      </c>
      <c r="E22" s="32"/>
      <c r="F22" s="32"/>
      <c r="G22" s="32"/>
      <c r="H22" s="32"/>
      <c r="I22" s="143" t="s">
        <v>23</v>
      </c>
      <c r="J22" s="134" t="str">
        <f>IF('Rekapitulace stavby'!AN16="","",'Rekapitulace stavby'!AN16)</f>
        <v/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tr">
        <f>IF('Rekapitulace stavby'!E17="","",'Rekapitulace stavby'!E17)</f>
        <v xml:space="preserve"> </v>
      </c>
      <c r="F23" s="32"/>
      <c r="G23" s="32"/>
      <c r="H23" s="32"/>
      <c r="I23" s="143" t="s">
        <v>24</v>
      </c>
      <c r="J23" s="134" t="str">
        <f>IF('Rekapitulace stavby'!AN17="","",'Rekapitulace stavby'!AN17)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28</v>
      </c>
      <c r="E25" s="32"/>
      <c r="F25" s="32"/>
      <c r="G25" s="32"/>
      <c r="H25" s="32"/>
      <c r="I25" s="143" t="s">
        <v>23</v>
      </c>
      <c r="J25" s="134" t="str">
        <f>IF('Rekapitulace stavby'!AN19="","",'Rekapitulace stavby'!AN19)</f>
        <v/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tr">
        <f>IF('Rekapitulace stavby'!E20="","",'Rekapitulace stavby'!E20)</f>
        <v xml:space="preserve"> </v>
      </c>
      <c r="F26" s="32"/>
      <c r="G26" s="32"/>
      <c r="H26" s="32"/>
      <c r="I26" s="143" t="s">
        <v>24</v>
      </c>
      <c r="J26" s="134" t="str">
        <f>IF('Rekapitulace stavby'!AN20="","",'Rekapitulace stavby'!AN20)</f>
        <v/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29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30</v>
      </c>
      <c r="E32" s="32"/>
      <c r="F32" s="32"/>
      <c r="G32" s="32"/>
      <c r="H32" s="32"/>
      <c r="I32" s="32"/>
      <c r="J32" s="153">
        <f>ROUND(J121, 2)</f>
        <v>473504.21000000002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32</v>
      </c>
      <c r="G34" s="32"/>
      <c r="H34" s="32"/>
      <c r="I34" s="154" t="s">
        <v>31</v>
      </c>
      <c r="J34" s="154" t="s">
        <v>33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34</v>
      </c>
      <c r="E35" s="143" t="s">
        <v>35</v>
      </c>
      <c r="F35" s="156">
        <f>ROUND((SUM(BE121:BE125)),  2)</f>
        <v>473504.21000000002</v>
      </c>
      <c r="G35" s="32"/>
      <c r="H35" s="32"/>
      <c r="I35" s="157">
        <v>0.20999999999999999</v>
      </c>
      <c r="J35" s="156">
        <f>ROUND(((SUM(BE121:BE125))*I35),  2)</f>
        <v>99435.880000000005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36</v>
      </c>
      <c r="F36" s="156">
        <f>ROUND((SUM(BF121:BF125)),  2)</f>
        <v>0</v>
      </c>
      <c r="G36" s="32"/>
      <c r="H36" s="32"/>
      <c r="I36" s="157">
        <v>0.12</v>
      </c>
      <c r="J36" s="156">
        <f>ROUND(((SUM(BF121:BF125))*I36),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37</v>
      </c>
      <c r="F37" s="156">
        <f>ROUND((SUM(BG121:BG125)),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38</v>
      </c>
      <c r="F38" s="156">
        <f>ROUND((SUM(BH121:BH125)),  2)</f>
        <v>0</v>
      </c>
      <c r="G38" s="32"/>
      <c r="H38" s="32"/>
      <c r="I38" s="157">
        <v>0.12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39</v>
      </c>
      <c r="F39" s="156">
        <f>ROUND((SUM(BI121:BI125)),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40</v>
      </c>
      <c r="E41" s="160"/>
      <c r="F41" s="160"/>
      <c r="G41" s="161" t="s">
        <v>41</v>
      </c>
      <c r="H41" s="162" t="s">
        <v>42</v>
      </c>
      <c r="I41" s="160"/>
      <c r="J41" s="163">
        <f>SUM(J32:J39)</f>
        <v>572940.09000000008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43</v>
      </c>
      <c r="E50" s="166"/>
      <c r="F50" s="166"/>
      <c r="G50" s="165" t="s">
        <v>44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45</v>
      </c>
      <c r="E61" s="168"/>
      <c r="F61" s="169" t="s">
        <v>46</v>
      </c>
      <c r="G61" s="167" t="s">
        <v>45</v>
      </c>
      <c r="H61" s="168"/>
      <c r="I61" s="168"/>
      <c r="J61" s="170" t="s">
        <v>46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47</v>
      </c>
      <c r="E65" s="171"/>
      <c r="F65" s="171"/>
      <c r="G65" s="165" t="s">
        <v>48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45</v>
      </c>
      <c r="E76" s="168"/>
      <c r="F76" s="169" t="s">
        <v>46</v>
      </c>
      <c r="G76" s="167" t="s">
        <v>45</v>
      </c>
      <c r="H76" s="168"/>
      <c r="I76" s="168"/>
      <c r="J76" s="170" t="s">
        <v>46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111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Dodatek č.1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196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109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VCP - Vícepráce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 xml:space="preserve"> </v>
      </c>
      <c r="G91" s="34"/>
      <c r="H91" s="34"/>
      <c r="I91" s="29" t="s">
        <v>20</v>
      </c>
      <c r="J91" s="72" t="str">
        <f>IF(J14="","",J14)</f>
        <v>25. 7. 2024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 xml:space="preserve"> </v>
      </c>
      <c r="G93" s="34"/>
      <c r="H93" s="34"/>
      <c r="I93" s="29" t="s">
        <v>26</v>
      </c>
      <c r="J93" s="30" t="str">
        <f>E23</f>
        <v xml:space="preserve"> 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25</v>
      </c>
      <c r="D94" s="34"/>
      <c r="E94" s="34"/>
      <c r="F94" s="26" t="str">
        <f>IF(E20="","",E20)</f>
        <v xml:space="preserve"> </v>
      </c>
      <c r="G94" s="34"/>
      <c r="H94" s="34"/>
      <c r="I94" s="29" t="s">
        <v>28</v>
      </c>
      <c r="J94" s="30" t="str">
        <f>E26</f>
        <v xml:space="preserve"> 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112</v>
      </c>
      <c r="D96" s="178"/>
      <c r="E96" s="178"/>
      <c r="F96" s="178"/>
      <c r="G96" s="178"/>
      <c r="H96" s="178"/>
      <c r="I96" s="178"/>
      <c r="J96" s="179" t="s">
        <v>113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114</v>
      </c>
      <c r="D98" s="34"/>
      <c r="E98" s="34"/>
      <c r="F98" s="34"/>
      <c r="G98" s="34"/>
      <c r="H98" s="34"/>
      <c r="I98" s="34"/>
      <c r="J98" s="103">
        <f>J121</f>
        <v>473504.21000000002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115</v>
      </c>
    </row>
    <row r="99" s="9" customFormat="1" ht="24.96" customHeight="1">
      <c r="A99" s="9"/>
      <c r="B99" s="181"/>
      <c r="C99" s="182"/>
      <c r="D99" s="183" t="s">
        <v>210</v>
      </c>
      <c r="E99" s="184"/>
      <c r="F99" s="184"/>
      <c r="G99" s="184"/>
      <c r="H99" s="184"/>
      <c r="I99" s="184"/>
      <c r="J99" s="185">
        <f>J122</f>
        <v>473504.21000000002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="2" customFormat="1" ht="6.96" customHeight="1">
      <c r="A101" s="32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="2" customFormat="1" ht="6.96" customHeight="1">
      <c r="A105" s="32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24.96" customHeight="1">
      <c r="A106" s="32"/>
      <c r="B106" s="33"/>
      <c r="C106" s="23" t="s">
        <v>119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6.96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2" customHeight="1">
      <c r="A108" s="32"/>
      <c r="B108" s="33"/>
      <c r="C108" s="29" t="s">
        <v>14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6.5" customHeight="1">
      <c r="A109" s="32"/>
      <c r="B109" s="33"/>
      <c r="C109" s="34"/>
      <c r="D109" s="34"/>
      <c r="E109" s="176" t="str">
        <f>E7</f>
        <v>Dodatek č.1</v>
      </c>
      <c r="F109" s="29"/>
      <c r="G109" s="29"/>
      <c r="H109" s="29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1" customFormat="1" ht="12" customHeight="1">
      <c r="B110" s="21"/>
      <c r="C110" s="29" t="s">
        <v>107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2"/>
      <c r="B111" s="33"/>
      <c r="C111" s="34"/>
      <c r="D111" s="34"/>
      <c r="E111" s="176" t="s">
        <v>196</v>
      </c>
      <c r="F111" s="34"/>
      <c r="G111" s="34"/>
      <c r="H111" s="34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2" customHeight="1">
      <c r="A112" s="32"/>
      <c r="B112" s="33"/>
      <c r="C112" s="29" t="s">
        <v>109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6.5" customHeight="1">
      <c r="A113" s="32"/>
      <c r="B113" s="33"/>
      <c r="C113" s="34"/>
      <c r="D113" s="34"/>
      <c r="E113" s="69" t="str">
        <f>E11</f>
        <v>VCP - Vícepráce</v>
      </c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6.96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12" customHeight="1">
      <c r="A115" s="32"/>
      <c r="B115" s="33"/>
      <c r="C115" s="29" t="s">
        <v>18</v>
      </c>
      <c r="D115" s="34"/>
      <c r="E115" s="34"/>
      <c r="F115" s="26" t="str">
        <f>F14</f>
        <v xml:space="preserve"> </v>
      </c>
      <c r="G115" s="34"/>
      <c r="H115" s="34"/>
      <c r="I115" s="29" t="s">
        <v>20</v>
      </c>
      <c r="J115" s="72" t="str">
        <f>IF(J14="","",J14)</f>
        <v>25. 7. 2024</v>
      </c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6.96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5.15" customHeight="1">
      <c r="A117" s="32"/>
      <c r="B117" s="33"/>
      <c r="C117" s="29" t="s">
        <v>22</v>
      </c>
      <c r="D117" s="34"/>
      <c r="E117" s="34"/>
      <c r="F117" s="26" t="str">
        <f>E17</f>
        <v xml:space="preserve"> </v>
      </c>
      <c r="G117" s="34"/>
      <c r="H117" s="34"/>
      <c r="I117" s="29" t="s">
        <v>26</v>
      </c>
      <c r="J117" s="30" t="str">
        <f>E23</f>
        <v xml:space="preserve"> </v>
      </c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5.15" customHeight="1">
      <c r="A118" s="32"/>
      <c r="B118" s="33"/>
      <c r="C118" s="29" t="s">
        <v>25</v>
      </c>
      <c r="D118" s="34"/>
      <c r="E118" s="34"/>
      <c r="F118" s="26" t="str">
        <f>IF(E20="","",E20)</f>
        <v xml:space="preserve"> </v>
      </c>
      <c r="G118" s="34"/>
      <c r="H118" s="34"/>
      <c r="I118" s="29" t="s">
        <v>28</v>
      </c>
      <c r="J118" s="30" t="str">
        <f>E26</f>
        <v xml:space="preserve"> </v>
      </c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0.32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11" customFormat="1" ht="29.28" customHeight="1">
      <c r="A120" s="192"/>
      <c r="B120" s="193"/>
      <c r="C120" s="194" t="s">
        <v>120</v>
      </c>
      <c r="D120" s="195" t="s">
        <v>55</v>
      </c>
      <c r="E120" s="195" t="s">
        <v>51</v>
      </c>
      <c r="F120" s="195" t="s">
        <v>52</v>
      </c>
      <c r="G120" s="195" t="s">
        <v>121</v>
      </c>
      <c r="H120" s="195" t="s">
        <v>122</v>
      </c>
      <c r="I120" s="195" t="s">
        <v>123</v>
      </c>
      <c r="J120" s="195" t="s">
        <v>113</v>
      </c>
      <c r="K120" s="196" t="s">
        <v>124</v>
      </c>
      <c r="L120" s="197"/>
      <c r="M120" s="93" t="s">
        <v>1</v>
      </c>
      <c r="N120" s="94" t="s">
        <v>34</v>
      </c>
      <c r="O120" s="94" t="s">
        <v>125</v>
      </c>
      <c r="P120" s="94" t="s">
        <v>126</v>
      </c>
      <c r="Q120" s="94" t="s">
        <v>127</v>
      </c>
      <c r="R120" s="94" t="s">
        <v>128</v>
      </c>
      <c r="S120" s="94" t="s">
        <v>129</v>
      </c>
      <c r="T120" s="95" t="s">
        <v>130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2"/>
      <c r="B121" s="33"/>
      <c r="C121" s="100" t="s">
        <v>131</v>
      </c>
      <c r="D121" s="34"/>
      <c r="E121" s="34"/>
      <c r="F121" s="34"/>
      <c r="G121" s="34"/>
      <c r="H121" s="34"/>
      <c r="I121" s="34"/>
      <c r="J121" s="198">
        <f>BK121</f>
        <v>473504.21000000002</v>
      </c>
      <c r="K121" s="34"/>
      <c r="L121" s="38"/>
      <c r="M121" s="96"/>
      <c r="N121" s="199"/>
      <c r="O121" s="97"/>
      <c r="P121" s="200">
        <f>P122</f>
        <v>0</v>
      </c>
      <c r="Q121" s="97"/>
      <c r="R121" s="200">
        <f>R122</f>
        <v>886.71199999999999</v>
      </c>
      <c r="S121" s="97"/>
      <c r="T121" s="201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69</v>
      </c>
      <c r="AU121" s="17" t="s">
        <v>115</v>
      </c>
      <c r="BK121" s="202">
        <f>BK122</f>
        <v>473504.21000000002</v>
      </c>
    </row>
    <row r="122" s="12" customFormat="1" ht="25.92" customHeight="1">
      <c r="A122" s="12"/>
      <c r="B122" s="203"/>
      <c r="C122" s="204"/>
      <c r="D122" s="205" t="s">
        <v>69</v>
      </c>
      <c r="E122" s="206" t="s">
        <v>77</v>
      </c>
      <c r="F122" s="206" t="s">
        <v>135</v>
      </c>
      <c r="G122" s="204"/>
      <c r="H122" s="204"/>
      <c r="I122" s="204"/>
      <c r="J122" s="207">
        <f>BK122</f>
        <v>473504.21000000002</v>
      </c>
      <c r="K122" s="204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886.71199999999999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77</v>
      </c>
      <c r="AT122" s="214" t="s">
        <v>69</v>
      </c>
      <c r="AU122" s="214" t="s">
        <v>70</v>
      </c>
      <c r="AY122" s="213" t="s">
        <v>134</v>
      </c>
      <c r="BK122" s="215">
        <f>SUM(BK123:BK125)</f>
        <v>473504.21000000002</v>
      </c>
    </row>
    <row r="123" s="2" customFormat="1" ht="16.5" customHeight="1">
      <c r="A123" s="32"/>
      <c r="B123" s="33"/>
      <c r="C123" s="263" t="s">
        <v>77</v>
      </c>
      <c r="D123" s="263" t="s">
        <v>178</v>
      </c>
      <c r="E123" s="264" t="s">
        <v>211</v>
      </c>
      <c r="F123" s="265" t="s">
        <v>212</v>
      </c>
      <c r="G123" s="266" t="s">
        <v>163</v>
      </c>
      <c r="H123" s="267">
        <v>886.71199999999999</v>
      </c>
      <c r="I123" s="268">
        <v>534</v>
      </c>
      <c r="J123" s="268">
        <f>ROUND(I123*H123,2)</f>
        <v>473504.21000000002</v>
      </c>
      <c r="K123" s="265" t="s">
        <v>191</v>
      </c>
      <c r="L123" s="269"/>
      <c r="M123" s="270" t="s">
        <v>1</v>
      </c>
      <c r="N123" s="271" t="s">
        <v>35</v>
      </c>
      <c r="O123" s="226">
        <v>0</v>
      </c>
      <c r="P123" s="226">
        <f>O123*H123</f>
        <v>0</v>
      </c>
      <c r="Q123" s="226">
        <v>1</v>
      </c>
      <c r="R123" s="226">
        <f>Q123*H123</f>
        <v>886.71199999999999</v>
      </c>
      <c r="S123" s="226">
        <v>0</v>
      </c>
      <c r="T123" s="22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28" t="s">
        <v>177</v>
      </c>
      <c r="AT123" s="228" t="s">
        <v>178</v>
      </c>
      <c r="AU123" s="228" t="s">
        <v>77</v>
      </c>
      <c r="AY123" s="17" t="s">
        <v>134</v>
      </c>
      <c r="BE123" s="229">
        <f>IF(N123="základní",J123,0)</f>
        <v>473504.21000000002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7" t="s">
        <v>77</v>
      </c>
      <c r="BK123" s="229">
        <f>ROUND(I123*H123,2)</f>
        <v>473504.21000000002</v>
      </c>
      <c r="BL123" s="17" t="s">
        <v>141</v>
      </c>
      <c r="BM123" s="228" t="s">
        <v>213</v>
      </c>
    </row>
    <row r="124" s="2" customFormat="1">
      <c r="A124" s="32"/>
      <c r="B124" s="33"/>
      <c r="C124" s="34"/>
      <c r="D124" s="230" t="s">
        <v>143</v>
      </c>
      <c r="E124" s="34"/>
      <c r="F124" s="231" t="s">
        <v>212</v>
      </c>
      <c r="G124" s="34"/>
      <c r="H124" s="34"/>
      <c r="I124" s="34"/>
      <c r="J124" s="34"/>
      <c r="K124" s="34"/>
      <c r="L124" s="38"/>
      <c r="M124" s="232"/>
      <c r="N124" s="233"/>
      <c r="O124" s="84"/>
      <c r="P124" s="84"/>
      <c r="Q124" s="84"/>
      <c r="R124" s="84"/>
      <c r="S124" s="84"/>
      <c r="T124" s="85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143</v>
      </c>
      <c r="AU124" s="17" t="s">
        <v>77</v>
      </c>
    </row>
    <row r="125" s="13" customFormat="1">
      <c r="A125" s="13"/>
      <c r="B125" s="234"/>
      <c r="C125" s="235"/>
      <c r="D125" s="230" t="s">
        <v>144</v>
      </c>
      <c r="E125" s="236" t="s">
        <v>1</v>
      </c>
      <c r="F125" s="237" t="s">
        <v>214</v>
      </c>
      <c r="G125" s="235"/>
      <c r="H125" s="238">
        <v>886.71199999999999</v>
      </c>
      <c r="I125" s="235"/>
      <c r="J125" s="235"/>
      <c r="K125" s="235"/>
      <c r="L125" s="239"/>
      <c r="M125" s="272"/>
      <c r="N125" s="273"/>
      <c r="O125" s="273"/>
      <c r="P125" s="273"/>
      <c r="Q125" s="273"/>
      <c r="R125" s="273"/>
      <c r="S125" s="273"/>
      <c r="T125" s="27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144</v>
      </c>
      <c r="AU125" s="243" t="s">
        <v>77</v>
      </c>
      <c r="AV125" s="13" t="s">
        <v>79</v>
      </c>
      <c r="AW125" s="13" t="s">
        <v>27</v>
      </c>
      <c r="AX125" s="13" t="s">
        <v>77</v>
      </c>
      <c r="AY125" s="243" t="s">
        <v>134</v>
      </c>
    </row>
    <row r="126" s="2" customFormat="1" ht="6.96" customHeight="1">
      <c r="A126" s="32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38"/>
      <c r="M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</sheetData>
  <sheetProtection sheet="1" autoFilter="0" formatColumns="0" formatRows="0" objects="1" scenarios="1" spinCount="100000" saltValue="8RQPNkHz1RamhUl/mPXB6a16lpP/MvkuDAW/BxRvlyYfGp/Wt4ErPWrS9acF1AEq9TzYjrHDIR7fpThO0065kg==" hashValue="Vi2UophuUfA7kCws/V4OvW77wiw25OR0Tm7wp56JGNGrSyqQybQeU5VcOVvUnz9iguZc4xYA0n1CSudVlXtfqA==" algorithmName="SHA-512" password="CC35"/>
  <autoFilter ref="C120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79</v>
      </c>
    </row>
    <row r="4" s="1" customFormat="1" ht="24.96" customHeight="1">
      <c r="B4" s="20"/>
      <c r="D4" s="141" t="s">
        <v>106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Dodatek č.1</v>
      </c>
      <c r="F7" s="143"/>
      <c r="G7" s="143"/>
      <c r="H7" s="143"/>
      <c r="L7" s="20"/>
    </row>
    <row r="8" s="1" customFormat="1" ht="12" customHeight="1">
      <c r="B8" s="20"/>
      <c r="D8" s="143" t="s">
        <v>107</v>
      </c>
      <c r="L8" s="20"/>
    </row>
    <row r="9" s="2" customFormat="1" ht="16.5" customHeight="1">
      <c r="A9" s="32"/>
      <c r="B9" s="38"/>
      <c r="C9" s="32"/>
      <c r="D9" s="32"/>
      <c r="E9" s="144" t="s">
        <v>215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109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110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25. 7. 2024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tr">
        <f>IF('Rekapitulace stavby'!AN10="","",'Rekapitulace stavby'!AN10)</f>
        <v/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tr">
        <f>IF('Rekapitulace stavby'!E11="","",'Rekapitulace stavby'!E11)</f>
        <v xml:space="preserve"> </v>
      </c>
      <c r="F17" s="32"/>
      <c r="G17" s="32"/>
      <c r="H17" s="32"/>
      <c r="I17" s="143" t="s">
        <v>24</v>
      </c>
      <c r="J17" s="134" t="str">
        <f>IF('Rekapitulace stavby'!AN11="","",'Rekapitulace stavby'!AN11)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25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24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26</v>
      </c>
      <c r="E22" s="32"/>
      <c r="F22" s="32"/>
      <c r="G22" s="32"/>
      <c r="H22" s="32"/>
      <c r="I22" s="143" t="s">
        <v>23</v>
      </c>
      <c r="J22" s="134" t="str">
        <f>IF('Rekapitulace stavby'!AN16="","",'Rekapitulace stavby'!AN16)</f>
        <v/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tr">
        <f>IF('Rekapitulace stavby'!E17="","",'Rekapitulace stavby'!E17)</f>
        <v xml:space="preserve"> </v>
      </c>
      <c r="F23" s="32"/>
      <c r="G23" s="32"/>
      <c r="H23" s="32"/>
      <c r="I23" s="143" t="s">
        <v>24</v>
      </c>
      <c r="J23" s="134" t="str">
        <f>IF('Rekapitulace stavby'!AN17="","",'Rekapitulace stavby'!AN17)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28</v>
      </c>
      <c r="E25" s="32"/>
      <c r="F25" s="32"/>
      <c r="G25" s="32"/>
      <c r="H25" s="32"/>
      <c r="I25" s="143" t="s">
        <v>23</v>
      </c>
      <c r="J25" s="134" t="str">
        <f>IF('Rekapitulace stavby'!AN19="","",'Rekapitulace stavby'!AN19)</f>
        <v/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tr">
        <f>IF('Rekapitulace stavby'!E20="","",'Rekapitulace stavby'!E20)</f>
        <v xml:space="preserve"> </v>
      </c>
      <c r="F26" s="32"/>
      <c r="G26" s="32"/>
      <c r="H26" s="32"/>
      <c r="I26" s="143" t="s">
        <v>24</v>
      </c>
      <c r="J26" s="134" t="str">
        <f>IF('Rekapitulace stavby'!AN20="","",'Rekapitulace stavby'!AN20)</f>
        <v/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29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30</v>
      </c>
      <c r="E32" s="32"/>
      <c r="F32" s="32"/>
      <c r="G32" s="32"/>
      <c r="H32" s="32"/>
      <c r="I32" s="32"/>
      <c r="J32" s="153">
        <f>ROUND(J122, 2)</f>
        <v>-20496.32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32</v>
      </c>
      <c r="G34" s="32"/>
      <c r="H34" s="32"/>
      <c r="I34" s="154" t="s">
        <v>31</v>
      </c>
      <c r="J34" s="154" t="s">
        <v>33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34</v>
      </c>
      <c r="E35" s="143" t="s">
        <v>35</v>
      </c>
      <c r="F35" s="156">
        <f>ROUND((SUM(BE122:BE126)),  2)</f>
        <v>-20496.32</v>
      </c>
      <c r="G35" s="32"/>
      <c r="H35" s="32"/>
      <c r="I35" s="157">
        <v>0.20999999999999999</v>
      </c>
      <c r="J35" s="156">
        <f>ROUND(((SUM(BE122:BE126))*I35),  2)</f>
        <v>-4304.2299999999996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36</v>
      </c>
      <c r="F36" s="156">
        <f>ROUND((SUM(BF122:BF126)),  2)</f>
        <v>0</v>
      </c>
      <c r="G36" s="32"/>
      <c r="H36" s="32"/>
      <c r="I36" s="157">
        <v>0.12</v>
      </c>
      <c r="J36" s="156">
        <f>ROUND(((SUM(BF122:BF126))*I36),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37</v>
      </c>
      <c r="F37" s="156">
        <f>ROUND((SUM(BG122:BG126)),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38</v>
      </c>
      <c r="F38" s="156">
        <f>ROUND((SUM(BH122:BH126)),  2)</f>
        <v>0</v>
      </c>
      <c r="G38" s="32"/>
      <c r="H38" s="32"/>
      <c r="I38" s="157">
        <v>0.12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39</v>
      </c>
      <c r="F39" s="156">
        <f>ROUND((SUM(BI122:BI126)),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40</v>
      </c>
      <c r="E41" s="160"/>
      <c r="F41" s="160"/>
      <c r="G41" s="161" t="s">
        <v>41</v>
      </c>
      <c r="H41" s="162" t="s">
        <v>42</v>
      </c>
      <c r="I41" s="160"/>
      <c r="J41" s="163">
        <f>SUM(J32:J39)</f>
        <v>-24800.549999999999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43</v>
      </c>
      <c r="E50" s="166"/>
      <c r="F50" s="166"/>
      <c r="G50" s="165" t="s">
        <v>44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45</v>
      </c>
      <c r="E61" s="168"/>
      <c r="F61" s="169" t="s">
        <v>46</v>
      </c>
      <c r="G61" s="167" t="s">
        <v>45</v>
      </c>
      <c r="H61" s="168"/>
      <c r="I61" s="168"/>
      <c r="J61" s="170" t="s">
        <v>46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47</v>
      </c>
      <c r="E65" s="171"/>
      <c r="F65" s="171"/>
      <c r="G65" s="165" t="s">
        <v>48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45</v>
      </c>
      <c r="E76" s="168"/>
      <c r="F76" s="169" t="s">
        <v>46</v>
      </c>
      <c r="G76" s="167" t="s">
        <v>45</v>
      </c>
      <c r="H76" s="168"/>
      <c r="I76" s="168"/>
      <c r="J76" s="170" t="s">
        <v>46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111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Dodatek č.1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215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109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MP - Méněpráce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 xml:space="preserve"> </v>
      </c>
      <c r="G91" s="34"/>
      <c r="H91" s="34"/>
      <c r="I91" s="29" t="s">
        <v>20</v>
      </c>
      <c r="J91" s="72" t="str">
        <f>IF(J14="","",J14)</f>
        <v>25. 7. 2024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 xml:space="preserve"> </v>
      </c>
      <c r="G93" s="34"/>
      <c r="H93" s="34"/>
      <c r="I93" s="29" t="s">
        <v>26</v>
      </c>
      <c r="J93" s="30" t="str">
        <f>E23</f>
        <v xml:space="preserve"> 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25</v>
      </c>
      <c r="D94" s="34"/>
      <c r="E94" s="34"/>
      <c r="F94" s="26" t="str">
        <f>IF(E20="","",E20)</f>
        <v xml:space="preserve"> </v>
      </c>
      <c r="G94" s="34"/>
      <c r="H94" s="34"/>
      <c r="I94" s="29" t="s">
        <v>28</v>
      </c>
      <c r="J94" s="30" t="str">
        <f>E26</f>
        <v xml:space="preserve"> 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112</v>
      </c>
      <c r="D96" s="178"/>
      <c r="E96" s="178"/>
      <c r="F96" s="178"/>
      <c r="G96" s="178"/>
      <c r="H96" s="178"/>
      <c r="I96" s="178"/>
      <c r="J96" s="179" t="s">
        <v>113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114</v>
      </c>
      <c r="D98" s="34"/>
      <c r="E98" s="34"/>
      <c r="F98" s="34"/>
      <c r="G98" s="34"/>
      <c r="H98" s="34"/>
      <c r="I98" s="34"/>
      <c r="J98" s="103">
        <f>J122</f>
        <v>-20496.32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115</v>
      </c>
    </row>
    <row r="99" s="9" customFormat="1" ht="24.96" customHeight="1">
      <c r="A99" s="9"/>
      <c r="B99" s="181"/>
      <c r="C99" s="182"/>
      <c r="D99" s="183" t="s">
        <v>216</v>
      </c>
      <c r="E99" s="184"/>
      <c r="F99" s="184"/>
      <c r="G99" s="184"/>
      <c r="H99" s="184"/>
      <c r="I99" s="184"/>
      <c r="J99" s="185">
        <f>J123</f>
        <v>-20496.32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217</v>
      </c>
      <c r="E100" s="189"/>
      <c r="F100" s="189"/>
      <c r="G100" s="189"/>
      <c r="H100" s="189"/>
      <c r="I100" s="189"/>
      <c r="J100" s="190">
        <f>J124</f>
        <v>-20496.32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="2" customFormat="1" ht="6.96" customHeight="1">
      <c r="A102" s="32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="2" customFormat="1" ht="6.96" customHeight="1">
      <c r="A106" s="32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24.96" customHeight="1">
      <c r="A107" s="32"/>
      <c r="B107" s="33"/>
      <c r="C107" s="23" t="s">
        <v>119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6.96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2" customHeight="1">
      <c r="A109" s="32"/>
      <c r="B109" s="33"/>
      <c r="C109" s="29" t="s">
        <v>14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6.5" customHeight="1">
      <c r="A110" s="32"/>
      <c r="B110" s="33"/>
      <c r="C110" s="34"/>
      <c r="D110" s="34"/>
      <c r="E110" s="176" t="str">
        <f>E7</f>
        <v>Dodatek č.1</v>
      </c>
      <c r="F110" s="29"/>
      <c r="G110" s="29"/>
      <c r="H110" s="29"/>
      <c r="I110" s="34"/>
      <c r="J110" s="34"/>
      <c r="K110" s="34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1" customFormat="1" ht="12" customHeight="1">
      <c r="B111" s="21"/>
      <c r="C111" s="29" t="s">
        <v>107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2"/>
      <c r="B112" s="33"/>
      <c r="C112" s="34"/>
      <c r="D112" s="34"/>
      <c r="E112" s="176" t="s">
        <v>215</v>
      </c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2" customHeight="1">
      <c r="A113" s="32"/>
      <c r="B113" s="33"/>
      <c r="C113" s="29" t="s">
        <v>109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6.5" customHeight="1">
      <c r="A114" s="32"/>
      <c r="B114" s="33"/>
      <c r="C114" s="34"/>
      <c r="D114" s="34"/>
      <c r="E114" s="69" t="str">
        <f>E11</f>
        <v>MP - Méněpráce</v>
      </c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6.96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12" customHeight="1">
      <c r="A116" s="32"/>
      <c r="B116" s="33"/>
      <c r="C116" s="29" t="s">
        <v>18</v>
      </c>
      <c r="D116" s="34"/>
      <c r="E116" s="34"/>
      <c r="F116" s="26" t="str">
        <f>F14</f>
        <v xml:space="preserve"> </v>
      </c>
      <c r="G116" s="34"/>
      <c r="H116" s="34"/>
      <c r="I116" s="29" t="s">
        <v>20</v>
      </c>
      <c r="J116" s="72" t="str">
        <f>IF(J14="","",J14)</f>
        <v>25. 7. 2024</v>
      </c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6.96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5.15" customHeight="1">
      <c r="A118" s="32"/>
      <c r="B118" s="33"/>
      <c r="C118" s="29" t="s">
        <v>22</v>
      </c>
      <c r="D118" s="34"/>
      <c r="E118" s="34"/>
      <c r="F118" s="26" t="str">
        <f>E17</f>
        <v xml:space="preserve"> </v>
      </c>
      <c r="G118" s="34"/>
      <c r="H118" s="34"/>
      <c r="I118" s="29" t="s">
        <v>26</v>
      </c>
      <c r="J118" s="30" t="str">
        <f>E23</f>
        <v xml:space="preserve"> </v>
      </c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5.15" customHeight="1">
      <c r="A119" s="32"/>
      <c r="B119" s="33"/>
      <c r="C119" s="29" t="s">
        <v>25</v>
      </c>
      <c r="D119" s="34"/>
      <c r="E119" s="34"/>
      <c r="F119" s="26" t="str">
        <f>IF(E20="","",E20)</f>
        <v xml:space="preserve"> </v>
      </c>
      <c r="G119" s="34"/>
      <c r="H119" s="34"/>
      <c r="I119" s="29" t="s">
        <v>28</v>
      </c>
      <c r="J119" s="30" t="str">
        <f>E26</f>
        <v xml:space="preserve"> </v>
      </c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0.32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11" customFormat="1" ht="29.28" customHeight="1">
      <c r="A121" s="192"/>
      <c r="B121" s="193"/>
      <c r="C121" s="194" t="s">
        <v>120</v>
      </c>
      <c r="D121" s="195" t="s">
        <v>55</v>
      </c>
      <c r="E121" s="195" t="s">
        <v>51</v>
      </c>
      <c r="F121" s="195" t="s">
        <v>52</v>
      </c>
      <c r="G121" s="195" t="s">
        <v>121</v>
      </c>
      <c r="H121" s="195" t="s">
        <v>122</v>
      </c>
      <c r="I121" s="195" t="s">
        <v>123</v>
      </c>
      <c r="J121" s="195" t="s">
        <v>113</v>
      </c>
      <c r="K121" s="196" t="s">
        <v>124</v>
      </c>
      <c r="L121" s="197"/>
      <c r="M121" s="93" t="s">
        <v>1</v>
      </c>
      <c r="N121" s="94" t="s">
        <v>34</v>
      </c>
      <c r="O121" s="94" t="s">
        <v>125</v>
      </c>
      <c r="P121" s="94" t="s">
        <v>126</v>
      </c>
      <c r="Q121" s="94" t="s">
        <v>127</v>
      </c>
      <c r="R121" s="94" t="s">
        <v>128</v>
      </c>
      <c r="S121" s="94" t="s">
        <v>129</v>
      </c>
      <c r="T121" s="95" t="s">
        <v>130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2"/>
      <c r="B122" s="33"/>
      <c r="C122" s="100" t="s">
        <v>131</v>
      </c>
      <c r="D122" s="34"/>
      <c r="E122" s="34"/>
      <c r="F122" s="34"/>
      <c r="G122" s="34"/>
      <c r="H122" s="34"/>
      <c r="I122" s="34"/>
      <c r="J122" s="198">
        <f>BK122</f>
        <v>-20496.32</v>
      </c>
      <c r="K122" s="34"/>
      <c r="L122" s="38"/>
      <c r="M122" s="96"/>
      <c r="N122" s="199"/>
      <c r="O122" s="97"/>
      <c r="P122" s="200">
        <f>P123</f>
        <v>0</v>
      </c>
      <c r="Q122" s="97"/>
      <c r="R122" s="200">
        <f>R123</f>
        <v>0</v>
      </c>
      <c r="S122" s="97"/>
      <c r="T122" s="201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69</v>
      </c>
      <c r="AU122" s="17" t="s">
        <v>115</v>
      </c>
      <c r="BK122" s="202">
        <f>BK123</f>
        <v>-20496.32</v>
      </c>
    </row>
    <row r="123" s="12" customFormat="1" ht="25.92" customHeight="1">
      <c r="A123" s="12"/>
      <c r="B123" s="203"/>
      <c r="C123" s="204"/>
      <c r="D123" s="205" t="s">
        <v>69</v>
      </c>
      <c r="E123" s="206" t="s">
        <v>218</v>
      </c>
      <c r="F123" s="206" t="s">
        <v>219</v>
      </c>
      <c r="G123" s="204"/>
      <c r="H123" s="204"/>
      <c r="I123" s="204"/>
      <c r="J123" s="207">
        <f>BK123</f>
        <v>-20496.32</v>
      </c>
      <c r="K123" s="204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79</v>
      </c>
      <c r="AT123" s="214" t="s">
        <v>69</v>
      </c>
      <c r="AU123" s="214" t="s">
        <v>70</v>
      </c>
      <c r="AY123" s="213" t="s">
        <v>134</v>
      </c>
      <c r="BK123" s="215">
        <f>BK124</f>
        <v>-20496.32</v>
      </c>
    </row>
    <row r="124" s="12" customFormat="1" ht="22.8" customHeight="1">
      <c r="A124" s="12"/>
      <c r="B124" s="203"/>
      <c r="C124" s="204"/>
      <c r="D124" s="205" t="s">
        <v>69</v>
      </c>
      <c r="E124" s="216" t="s">
        <v>220</v>
      </c>
      <c r="F124" s="216" t="s">
        <v>221</v>
      </c>
      <c r="G124" s="204"/>
      <c r="H124" s="204"/>
      <c r="I124" s="204"/>
      <c r="J124" s="217">
        <f>BK124</f>
        <v>-20496.32</v>
      </c>
      <c r="K124" s="204"/>
      <c r="L124" s="208"/>
      <c r="M124" s="209"/>
      <c r="N124" s="210"/>
      <c r="O124" s="210"/>
      <c r="P124" s="211">
        <f>SUM(P125:P126)</f>
        <v>0</v>
      </c>
      <c r="Q124" s="210"/>
      <c r="R124" s="211">
        <f>SUM(R125:R126)</f>
        <v>0</v>
      </c>
      <c r="S124" s="210"/>
      <c r="T124" s="21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79</v>
      </c>
      <c r="AT124" s="214" t="s">
        <v>69</v>
      </c>
      <c r="AU124" s="214" t="s">
        <v>77</v>
      </c>
      <c r="AY124" s="213" t="s">
        <v>134</v>
      </c>
      <c r="BK124" s="215">
        <f>SUM(BK125:BK126)</f>
        <v>-20496.32</v>
      </c>
    </row>
    <row r="125" s="2" customFormat="1" ht="16.5" customHeight="1">
      <c r="A125" s="32"/>
      <c r="B125" s="33"/>
      <c r="C125" s="218" t="s">
        <v>77</v>
      </c>
      <c r="D125" s="218" t="s">
        <v>136</v>
      </c>
      <c r="E125" s="219" t="s">
        <v>222</v>
      </c>
      <c r="F125" s="220" t="s">
        <v>223</v>
      </c>
      <c r="G125" s="221" t="s">
        <v>224</v>
      </c>
      <c r="H125" s="222">
        <v>-4</v>
      </c>
      <c r="I125" s="223">
        <v>5124.0799999999999</v>
      </c>
      <c r="J125" s="223">
        <f>ROUND(I125*H125,2)</f>
        <v>-20496.32</v>
      </c>
      <c r="K125" s="220" t="s">
        <v>140</v>
      </c>
      <c r="L125" s="38"/>
      <c r="M125" s="224" t="s">
        <v>1</v>
      </c>
      <c r="N125" s="225" t="s">
        <v>35</v>
      </c>
      <c r="O125" s="226">
        <v>0</v>
      </c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28" t="s">
        <v>225</v>
      </c>
      <c r="AT125" s="228" t="s">
        <v>136</v>
      </c>
      <c r="AU125" s="228" t="s">
        <v>79</v>
      </c>
      <c r="AY125" s="17" t="s">
        <v>134</v>
      </c>
      <c r="BE125" s="229">
        <f>IF(N125="základní",J125,0)</f>
        <v>-20496.32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77</v>
      </c>
      <c r="BK125" s="229">
        <f>ROUND(I125*H125,2)</f>
        <v>-20496.32</v>
      </c>
      <c r="BL125" s="17" t="s">
        <v>225</v>
      </c>
      <c r="BM125" s="228" t="s">
        <v>226</v>
      </c>
    </row>
    <row r="126" s="2" customFormat="1">
      <c r="A126" s="32"/>
      <c r="B126" s="33"/>
      <c r="C126" s="34"/>
      <c r="D126" s="230" t="s">
        <v>143</v>
      </c>
      <c r="E126" s="34"/>
      <c r="F126" s="231" t="s">
        <v>223</v>
      </c>
      <c r="G126" s="34"/>
      <c r="H126" s="34"/>
      <c r="I126" s="34"/>
      <c r="J126" s="34"/>
      <c r="K126" s="34"/>
      <c r="L126" s="38"/>
      <c r="M126" s="280"/>
      <c r="N126" s="281"/>
      <c r="O126" s="282"/>
      <c r="P126" s="282"/>
      <c r="Q126" s="282"/>
      <c r="R126" s="282"/>
      <c r="S126" s="282"/>
      <c r="T126" s="283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143</v>
      </c>
      <c r="AU126" s="17" t="s">
        <v>79</v>
      </c>
    </row>
    <row r="127" s="2" customFormat="1" ht="6.96" customHeight="1">
      <c r="A127" s="32"/>
      <c r="B127" s="59"/>
      <c r="C127" s="60"/>
      <c r="D127" s="60"/>
      <c r="E127" s="60"/>
      <c r="F127" s="60"/>
      <c r="G127" s="60"/>
      <c r="H127" s="60"/>
      <c r="I127" s="60"/>
      <c r="J127" s="60"/>
      <c r="K127" s="60"/>
      <c r="L127" s="38"/>
      <c r="M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</sheetData>
  <sheetProtection sheet="1" autoFilter="0" formatColumns="0" formatRows="0" objects="1" scenarios="1" spinCount="100000" saltValue="/ulgIvOytPp+yAJ39tRbQ4BZ7EutxjtO49MfWEsnEHZFcLGlb+OKoBhxZi/bQ33NsqYxSXO4u1xyhjQpTgPCFw==" hashValue="PzVMLe4t3trAVCpL9ulF1Ejpc/82uUS3mtD7y3CFSQksxe7q10F65QUndeIjWtWFLnJXLOmt2GdSH3txt3nemA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79</v>
      </c>
    </row>
    <row r="4" s="1" customFormat="1" ht="24.96" customHeight="1">
      <c r="B4" s="20"/>
      <c r="D4" s="141" t="s">
        <v>106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Dodatek č.1</v>
      </c>
      <c r="F7" s="143"/>
      <c r="G7" s="143"/>
      <c r="H7" s="143"/>
      <c r="L7" s="20"/>
    </row>
    <row r="8" s="1" customFormat="1" ht="12" customHeight="1">
      <c r="B8" s="20"/>
      <c r="D8" s="143" t="s">
        <v>107</v>
      </c>
      <c r="L8" s="20"/>
    </row>
    <row r="9" s="2" customFormat="1" ht="16.5" customHeight="1">
      <c r="A9" s="32"/>
      <c r="B9" s="38"/>
      <c r="C9" s="32"/>
      <c r="D9" s="32"/>
      <c r="E9" s="144" t="s">
        <v>215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109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188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25. 7. 2024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tr">
        <f>IF('Rekapitulace stavby'!AN10="","",'Rekapitulace stavby'!AN10)</f>
        <v/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tr">
        <f>IF('Rekapitulace stavby'!E11="","",'Rekapitulace stavby'!E11)</f>
        <v xml:space="preserve"> </v>
      </c>
      <c r="F17" s="32"/>
      <c r="G17" s="32"/>
      <c r="H17" s="32"/>
      <c r="I17" s="143" t="s">
        <v>24</v>
      </c>
      <c r="J17" s="134" t="str">
        <f>IF('Rekapitulace stavby'!AN11="","",'Rekapitulace stavby'!AN11)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25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24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26</v>
      </c>
      <c r="E22" s="32"/>
      <c r="F22" s="32"/>
      <c r="G22" s="32"/>
      <c r="H22" s="32"/>
      <c r="I22" s="143" t="s">
        <v>23</v>
      </c>
      <c r="J22" s="134" t="str">
        <f>IF('Rekapitulace stavby'!AN16="","",'Rekapitulace stavby'!AN16)</f>
        <v/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tr">
        <f>IF('Rekapitulace stavby'!E17="","",'Rekapitulace stavby'!E17)</f>
        <v xml:space="preserve"> </v>
      </c>
      <c r="F23" s="32"/>
      <c r="G23" s="32"/>
      <c r="H23" s="32"/>
      <c r="I23" s="143" t="s">
        <v>24</v>
      </c>
      <c r="J23" s="134" t="str">
        <f>IF('Rekapitulace stavby'!AN17="","",'Rekapitulace stavby'!AN17)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28</v>
      </c>
      <c r="E25" s="32"/>
      <c r="F25" s="32"/>
      <c r="G25" s="32"/>
      <c r="H25" s="32"/>
      <c r="I25" s="143" t="s">
        <v>23</v>
      </c>
      <c r="J25" s="134" t="str">
        <f>IF('Rekapitulace stavby'!AN19="","",'Rekapitulace stavby'!AN19)</f>
        <v/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tr">
        <f>IF('Rekapitulace stavby'!E20="","",'Rekapitulace stavby'!E20)</f>
        <v xml:space="preserve"> </v>
      </c>
      <c r="F26" s="32"/>
      <c r="G26" s="32"/>
      <c r="H26" s="32"/>
      <c r="I26" s="143" t="s">
        <v>24</v>
      </c>
      <c r="J26" s="134" t="str">
        <f>IF('Rekapitulace stavby'!AN20="","",'Rekapitulace stavby'!AN20)</f>
        <v/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29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30</v>
      </c>
      <c r="E32" s="32"/>
      <c r="F32" s="32"/>
      <c r="G32" s="32"/>
      <c r="H32" s="32"/>
      <c r="I32" s="32"/>
      <c r="J32" s="153">
        <f>ROUND(J122, 2)</f>
        <v>3509.6799999999998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32</v>
      </c>
      <c r="G34" s="32"/>
      <c r="H34" s="32"/>
      <c r="I34" s="154" t="s">
        <v>31</v>
      </c>
      <c r="J34" s="154" t="s">
        <v>33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34</v>
      </c>
      <c r="E35" s="143" t="s">
        <v>35</v>
      </c>
      <c r="F35" s="156">
        <f>ROUND((SUM(BE122:BE127)),  2)</f>
        <v>3509.6799999999998</v>
      </c>
      <c r="G35" s="32"/>
      <c r="H35" s="32"/>
      <c r="I35" s="157">
        <v>0.20999999999999999</v>
      </c>
      <c r="J35" s="156">
        <f>ROUND(((SUM(BE122:BE127))*I35),  2)</f>
        <v>737.02999999999997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36</v>
      </c>
      <c r="F36" s="156">
        <f>ROUND((SUM(BF122:BF127)),  2)</f>
        <v>0</v>
      </c>
      <c r="G36" s="32"/>
      <c r="H36" s="32"/>
      <c r="I36" s="157">
        <v>0.12</v>
      </c>
      <c r="J36" s="156">
        <f>ROUND(((SUM(BF122:BF127))*I36),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37</v>
      </c>
      <c r="F37" s="156">
        <f>ROUND((SUM(BG122:BG127)),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38</v>
      </c>
      <c r="F38" s="156">
        <f>ROUND((SUM(BH122:BH127)),  2)</f>
        <v>0</v>
      </c>
      <c r="G38" s="32"/>
      <c r="H38" s="32"/>
      <c r="I38" s="157">
        <v>0.12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39</v>
      </c>
      <c r="F39" s="156">
        <f>ROUND((SUM(BI122:BI127)),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40</v>
      </c>
      <c r="E41" s="160"/>
      <c r="F41" s="160"/>
      <c r="G41" s="161" t="s">
        <v>41</v>
      </c>
      <c r="H41" s="162" t="s">
        <v>42</v>
      </c>
      <c r="I41" s="160"/>
      <c r="J41" s="163">
        <f>SUM(J32:J39)</f>
        <v>4246.71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43</v>
      </c>
      <c r="E50" s="166"/>
      <c r="F50" s="166"/>
      <c r="G50" s="165" t="s">
        <v>44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45</v>
      </c>
      <c r="E61" s="168"/>
      <c r="F61" s="169" t="s">
        <v>46</v>
      </c>
      <c r="G61" s="167" t="s">
        <v>45</v>
      </c>
      <c r="H61" s="168"/>
      <c r="I61" s="168"/>
      <c r="J61" s="170" t="s">
        <v>46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47</v>
      </c>
      <c r="E65" s="171"/>
      <c r="F65" s="171"/>
      <c r="G65" s="165" t="s">
        <v>48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45</v>
      </c>
      <c r="E76" s="168"/>
      <c r="F76" s="169" t="s">
        <v>46</v>
      </c>
      <c r="G76" s="167" t="s">
        <v>45</v>
      </c>
      <c r="H76" s="168"/>
      <c r="I76" s="168"/>
      <c r="J76" s="170" t="s">
        <v>46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111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Dodatek č.1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215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109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VCP - Vícepráce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 xml:space="preserve"> </v>
      </c>
      <c r="G91" s="34"/>
      <c r="H91" s="34"/>
      <c r="I91" s="29" t="s">
        <v>20</v>
      </c>
      <c r="J91" s="72" t="str">
        <f>IF(J14="","",J14)</f>
        <v>25. 7. 2024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 xml:space="preserve"> </v>
      </c>
      <c r="G93" s="34"/>
      <c r="H93" s="34"/>
      <c r="I93" s="29" t="s">
        <v>26</v>
      </c>
      <c r="J93" s="30" t="str">
        <f>E23</f>
        <v xml:space="preserve"> 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25</v>
      </c>
      <c r="D94" s="34"/>
      <c r="E94" s="34"/>
      <c r="F94" s="26" t="str">
        <f>IF(E20="","",E20)</f>
        <v xml:space="preserve"> </v>
      </c>
      <c r="G94" s="34"/>
      <c r="H94" s="34"/>
      <c r="I94" s="29" t="s">
        <v>28</v>
      </c>
      <c r="J94" s="30" t="str">
        <f>E26</f>
        <v xml:space="preserve"> 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112</v>
      </c>
      <c r="D96" s="178"/>
      <c r="E96" s="178"/>
      <c r="F96" s="178"/>
      <c r="G96" s="178"/>
      <c r="H96" s="178"/>
      <c r="I96" s="178"/>
      <c r="J96" s="179" t="s">
        <v>113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114</v>
      </c>
      <c r="D98" s="34"/>
      <c r="E98" s="34"/>
      <c r="F98" s="34"/>
      <c r="G98" s="34"/>
      <c r="H98" s="34"/>
      <c r="I98" s="34"/>
      <c r="J98" s="103">
        <f>J122</f>
        <v>3509.6799999999998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115</v>
      </c>
    </row>
    <row r="99" s="9" customFormat="1" ht="24.96" customHeight="1">
      <c r="A99" s="9"/>
      <c r="B99" s="181"/>
      <c r="C99" s="182"/>
      <c r="D99" s="183" t="s">
        <v>216</v>
      </c>
      <c r="E99" s="184"/>
      <c r="F99" s="184"/>
      <c r="G99" s="184"/>
      <c r="H99" s="184"/>
      <c r="I99" s="184"/>
      <c r="J99" s="185">
        <f>J123</f>
        <v>3509.6799999999998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217</v>
      </c>
      <c r="E100" s="189"/>
      <c r="F100" s="189"/>
      <c r="G100" s="189"/>
      <c r="H100" s="189"/>
      <c r="I100" s="189"/>
      <c r="J100" s="190">
        <f>J124</f>
        <v>3509.6799999999998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="2" customFormat="1" ht="6.96" customHeight="1">
      <c r="A102" s="32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="2" customFormat="1" ht="6.96" customHeight="1">
      <c r="A106" s="32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24.96" customHeight="1">
      <c r="A107" s="32"/>
      <c r="B107" s="33"/>
      <c r="C107" s="23" t="s">
        <v>119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6.96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2" customHeight="1">
      <c r="A109" s="32"/>
      <c r="B109" s="33"/>
      <c r="C109" s="29" t="s">
        <v>14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6.5" customHeight="1">
      <c r="A110" s="32"/>
      <c r="B110" s="33"/>
      <c r="C110" s="34"/>
      <c r="D110" s="34"/>
      <c r="E110" s="176" t="str">
        <f>E7</f>
        <v>Dodatek č.1</v>
      </c>
      <c r="F110" s="29"/>
      <c r="G110" s="29"/>
      <c r="H110" s="29"/>
      <c r="I110" s="34"/>
      <c r="J110" s="34"/>
      <c r="K110" s="34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1" customFormat="1" ht="12" customHeight="1">
      <c r="B111" s="21"/>
      <c r="C111" s="29" t="s">
        <v>107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2"/>
      <c r="B112" s="33"/>
      <c r="C112" s="34"/>
      <c r="D112" s="34"/>
      <c r="E112" s="176" t="s">
        <v>215</v>
      </c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2" customHeight="1">
      <c r="A113" s="32"/>
      <c r="B113" s="33"/>
      <c r="C113" s="29" t="s">
        <v>109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6.5" customHeight="1">
      <c r="A114" s="32"/>
      <c r="B114" s="33"/>
      <c r="C114" s="34"/>
      <c r="D114" s="34"/>
      <c r="E114" s="69" t="str">
        <f>E11</f>
        <v>VCP - Vícepráce</v>
      </c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6.96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12" customHeight="1">
      <c r="A116" s="32"/>
      <c r="B116" s="33"/>
      <c r="C116" s="29" t="s">
        <v>18</v>
      </c>
      <c r="D116" s="34"/>
      <c r="E116" s="34"/>
      <c r="F116" s="26" t="str">
        <f>F14</f>
        <v xml:space="preserve"> </v>
      </c>
      <c r="G116" s="34"/>
      <c r="H116" s="34"/>
      <c r="I116" s="29" t="s">
        <v>20</v>
      </c>
      <c r="J116" s="72" t="str">
        <f>IF(J14="","",J14)</f>
        <v>25. 7. 2024</v>
      </c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6.96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5.15" customHeight="1">
      <c r="A118" s="32"/>
      <c r="B118" s="33"/>
      <c r="C118" s="29" t="s">
        <v>22</v>
      </c>
      <c r="D118" s="34"/>
      <c r="E118" s="34"/>
      <c r="F118" s="26" t="str">
        <f>E17</f>
        <v xml:space="preserve"> </v>
      </c>
      <c r="G118" s="34"/>
      <c r="H118" s="34"/>
      <c r="I118" s="29" t="s">
        <v>26</v>
      </c>
      <c r="J118" s="30" t="str">
        <f>E23</f>
        <v xml:space="preserve"> </v>
      </c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5.15" customHeight="1">
      <c r="A119" s="32"/>
      <c r="B119" s="33"/>
      <c r="C119" s="29" t="s">
        <v>25</v>
      </c>
      <c r="D119" s="34"/>
      <c r="E119" s="34"/>
      <c r="F119" s="26" t="str">
        <f>IF(E20="","",E20)</f>
        <v xml:space="preserve"> </v>
      </c>
      <c r="G119" s="34"/>
      <c r="H119" s="34"/>
      <c r="I119" s="29" t="s">
        <v>28</v>
      </c>
      <c r="J119" s="30" t="str">
        <f>E26</f>
        <v xml:space="preserve"> </v>
      </c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0.32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11" customFormat="1" ht="29.28" customHeight="1">
      <c r="A121" s="192"/>
      <c r="B121" s="193"/>
      <c r="C121" s="194" t="s">
        <v>120</v>
      </c>
      <c r="D121" s="195" t="s">
        <v>55</v>
      </c>
      <c r="E121" s="195" t="s">
        <v>51</v>
      </c>
      <c r="F121" s="195" t="s">
        <v>52</v>
      </c>
      <c r="G121" s="195" t="s">
        <v>121</v>
      </c>
      <c r="H121" s="195" t="s">
        <v>122</v>
      </c>
      <c r="I121" s="195" t="s">
        <v>123</v>
      </c>
      <c r="J121" s="195" t="s">
        <v>113</v>
      </c>
      <c r="K121" s="196" t="s">
        <v>124</v>
      </c>
      <c r="L121" s="197"/>
      <c r="M121" s="93" t="s">
        <v>1</v>
      </c>
      <c r="N121" s="94" t="s">
        <v>34</v>
      </c>
      <c r="O121" s="94" t="s">
        <v>125</v>
      </c>
      <c r="P121" s="94" t="s">
        <v>126</v>
      </c>
      <c r="Q121" s="94" t="s">
        <v>127</v>
      </c>
      <c r="R121" s="94" t="s">
        <v>128</v>
      </c>
      <c r="S121" s="94" t="s">
        <v>129</v>
      </c>
      <c r="T121" s="95" t="s">
        <v>130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2"/>
      <c r="B122" s="33"/>
      <c r="C122" s="100" t="s">
        <v>131</v>
      </c>
      <c r="D122" s="34"/>
      <c r="E122" s="34"/>
      <c r="F122" s="34"/>
      <c r="G122" s="34"/>
      <c r="H122" s="34"/>
      <c r="I122" s="34"/>
      <c r="J122" s="198">
        <f>BK122</f>
        <v>3509.6799999999998</v>
      </c>
      <c r="K122" s="34"/>
      <c r="L122" s="38"/>
      <c r="M122" s="96"/>
      <c r="N122" s="199"/>
      <c r="O122" s="97"/>
      <c r="P122" s="200">
        <f>P123</f>
        <v>2.2360000000000002</v>
      </c>
      <c r="Q122" s="97"/>
      <c r="R122" s="200">
        <f>R123</f>
        <v>0.0060000000000000001</v>
      </c>
      <c r="S122" s="97"/>
      <c r="T122" s="201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69</v>
      </c>
      <c r="AU122" s="17" t="s">
        <v>115</v>
      </c>
      <c r="BK122" s="202">
        <f>BK123</f>
        <v>3509.6799999999998</v>
      </c>
    </row>
    <row r="123" s="12" customFormat="1" ht="25.92" customHeight="1">
      <c r="A123" s="12"/>
      <c r="B123" s="203"/>
      <c r="C123" s="204"/>
      <c r="D123" s="205" t="s">
        <v>69</v>
      </c>
      <c r="E123" s="206" t="s">
        <v>218</v>
      </c>
      <c r="F123" s="206" t="s">
        <v>219</v>
      </c>
      <c r="G123" s="204"/>
      <c r="H123" s="204"/>
      <c r="I123" s="204"/>
      <c r="J123" s="207">
        <f>BK123</f>
        <v>3509.6799999999998</v>
      </c>
      <c r="K123" s="204"/>
      <c r="L123" s="208"/>
      <c r="M123" s="209"/>
      <c r="N123" s="210"/>
      <c r="O123" s="210"/>
      <c r="P123" s="211">
        <f>P124</f>
        <v>2.2360000000000002</v>
      </c>
      <c r="Q123" s="210"/>
      <c r="R123" s="211">
        <f>R124</f>
        <v>0.0060000000000000001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79</v>
      </c>
      <c r="AT123" s="214" t="s">
        <v>69</v>
      </c>
      <c r="AU123" s="214" t="s">
        <v>70</v>
      </c>
      <c r="AY123" s="213" t="s">
        <v>134</v>
      </c>
      <c r="BK123" s="215">
        <f>BK124</f>
        <v>3509.6799999999998</v>
      </c>
    </row>
    <row r="124" s="12" customFormat="1" ht="22.8" customHeight="1">
      <c r="A124" s="12"/>
      <c r="B124" s="203"/>
      <c r="C124" s="204"/>
      <c r="D124" s="205" t="s">
        <v>69</v>
      </c>
      <c r="E124" s="216" t="s">
        <v>220</v>
      </c>
      <c r="F124" s="216" t="s">
        <v>221</v>
      </c>
      <c r="G124" s="204"/>
      <c r="H124" s="204"/>
      <c r="I124" s="204"/>
      <c r="J124" s="217">
        <f>BK124</f>
        <v>3509.6799999999998</v>
      </c>
      <c r="K124" s="204"/>
      <c r="L124" s="208"/>
      <c r="M124" s="209"/>
      <c r="N124" s="210"/>
      <c r="O124" s="210"/>
      <c r="P124" s="211">
        <f>SUM(P125:P127)</f>
        <v>2.2360000000000002</v>
      </c>
      <c r="Q124" s="210"/>
      <c r="R124" s="211">
        <f>SUM(R125:R127)</f>
        <v>0.0060000000000000001</v>
      </c>
      <c r="S124" s="210"/>
      <c r="T124" s="212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79</v>
      </c>
      <c r="AT124" s="214" t="s">
        <v>69</v>
      </c>
      <c r="AU124" s="214" t="s">
        <v>77</v>
      </c>
      <c r="AY124" s="213" t="s">
        <v>134</v>
      </c>
      <c r="BK124" s="215">
        <f>SUM(BK125:BK127)</f>
        <v>3509.6799999999998</v>
      </c>
    </row>
    <row r="125" s="2" customFormat="1" ht="24.15" customHeight="1">
      <c r="A125" s="32"/>
      <c r="B125" s="33"/>
      <c r="C125" s="218" t="s">
        <v>77</v>
      </c>
      <c r="D125" s="218" t="s">
        <v>136</v>
      </c>
      <c r="E125" s="219" t="s">
        <v>227</v>
      </c>
      <c r="F125" s="220" t="s">
        <v>228</v>
      </c>
      <c r="G125" s="221" t="s">
        <v>224</v>
      </c>
      <c r="H125" s="222">
        <v>4</v>
      </c>
      <c r="I125" s="223">
        <v>877.41999999999996</v>
      </c>
      <c r="J125" s="223">
        <f>ROUND(I125*H125,2)</f>
        <v>3509.6799999999998</v>
      </c>
      <c r="K125" s="220" t="s">
        <v>191</v>
      </c>
      <c r="L125" s="38"/>
      <c r="M125" s="224" t="s">
        <v>1</v>
      </c>
      <c r="N125" s="225" t="s">
        <v>35</v>
      </c>
      <c r="O125" s="226">
        <v>0.55900000000000005</v>
      </c>
      <c r="P125" s="226">
        <f>O125*H125</f>
        <v>2.2360000000000002</v>
      </c>
      <c r="Q125" s="226">
        <v>0.0015</v>
      </c>
      <c r="R125" s="226">
        <f>Q125*H125</f>
        <v>0.0060000000000000001</v>
      </c>
      <c r="S125" s="226">
        <v>0</v>
      </c>
      <c r="T125" s="22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28" t="s">
        <v>225</v>
      </c>
      <c r="AT125" s="228" t="s">
        <v>136</v>
      </c>
      <c r="AU125" s="228" t="s">
        <v>79</v>
      </c>
      <c r="AY125" s="17" t="s">
        <v>134</v>
      </c>
      <c r="BE125" s="229">
        <f>IF(N125="základní",J125,0)</f>
        <v>3509.6799999999998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77</v>
      </c>
      <c r="BK125" s="229">
        <f>ROUND(I125*H125,2)</f>
        <v>3509.6799999999998</v>
      </c>
      <c r="BL125" s="17" t="s">
        <v>225</v>
      </c>
      <c r="BM125" s="228" t="s">
        <v>229</v>
      </c>
    </row>
    <row r="126" s="2" customFormat="1">
      <c r="A126" s="32"/>
      <c r="B126" s="33"/>
      <c r="C126" s="34"/>
      <c r="D126" s="230" t="s">
        <v>143</v>
      </c>
      <c r="E126" s="34"/>
      <c r="F126" s="231" t="s">
        <v>228</v>
      </c>
      <c r="G126" s="34"/>
      <c r="H126" s="34"/>
      <c r="I126" s="34"/>
      <c r="J126" s="34"/>
      <c r="K126" s="34"/>
      <c r="L126" s="38"/>
      <c r="M126" s="232"/>
      <c r="N126" s="233"/>
      <c r="O126" s="84"/>
      <c r="P126" s="84"/>
      <c r="Q126" s="84"/>
      <c r="R126" s="84"/>
      <c r="S126" s="84"/>
      <c r="T126" s="85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143</v>
      </c>
      <c r="AU126" s="17" t="s">
        <v>79</v>
      </c>
    </row>
    <row r="127" s="2" customFormat="1">
      <c r="A127" s="32"/>
      <c r="B127" s="33"/>
      <c r="C127" s="34"/>
      <c r="D127" s="278" t="s">
        <v>194</v>
      </c>
      <c r="E127" s="34"/>
      <c r="F127" s="279" t="s">
        <v>230</v>
      </c>
      <c r="G127" s="34"/>
      <c r="H127" s="34"/>
      <c r="I127" s="34"/>
      <c r="J127" s="34"/>
      <c r="K127" s="34"/>
      <c r="L127" s="38"/>
      <c r="M127" s="280"/>
      <c r="N127" s="281"/>
      <c r="O127" s="282"/>
      <c r="P127" s="282"/>
      <c r="Q127" s="282"/>
      <c r="R127" s="282"/>
      <c r="S127" s="282"/>
      <c r="T127" s="283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194</v>
      </c>
      <c r="AU127" s="17" t="s">
        <v>79</v>
      </c>
    </row>
    <row r="128" s="2" customFormat="1" ht="6.96" customHeight="1">
      <c r="A128" s="32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38"/>
      <c r="M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</sheetData>
  <sheetProtection sheet="1" autoFilter="0" formatColumns="0" formatRows="0" objects="1" scenarios="1" spinCount="100000" saltValue="46Qkykz42KB/Fv1sKiEWNv51gQfQDGk0RRwaCEYrY3U3GqnUzH15c3RDfg0JogGU8oJixFZEU3WYlVRKlxG5gQ==" hashValue="1Wb8nsAuJkFF3dJoNP1QLpUNs62dQhW85G7Q40G2GKCY/HHETuZF1xG8XFCMX0NSLmHeFVLOBz5fNG0EwRQYJw==" algorithmName="SHA-512" password="CC35"/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7" r:id="rId1" display="https://podminky.urs.cz/item/CS_URS_2024_02/721242105.OSM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79</v>
      </c>
    </row>
    <row r="4" s="1" customFormat="1" ht="24.96" customHeight="1">
      <c r="B4" s="20"/>
      <c r="D4" s="141" t="s">
        <v>106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Dodatek č.1</v>
      </c>
      <c r="F7" s="143"/>
      <c r="G7" s="143"/>
      <c r="H7" s="143"/>
      <c r="L7" s="20"/>
    </row>
    <row r="8" s="1" customFormat="1" ht="12" customHeight="1">
      <c r="B8" s="20"/>
      <c r="D8" s="143" t="s">
        <v>107</v>
      </c>
      <c r="L8" s="20"/>
    </row>
    <row r="9" s="2" customFormat="1" ht="16.5" customHeight="1">
      <c r="A9" s="32"/>
      <c r="B9" s="38"/>
      <c r="C9" s="32"/>
      <c r="D9" s="32"/>
      <c r="E9" s="144" t="s">
        <v>231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109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110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25. 7. 2024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tr">
        <f>IF('Rekapitulace stavby'!AN10="","",'Rekapitulace stavby'!AN10)</f>
        <v/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tr">
        <f>IF('Rekapitulace stavby'!E11="","",'Rekapitulace stavby'!E11)</f>
        <v xml:space="preserve"> </v>
      </c>
      <c r="F17" s="32"/>
      <c r="G17" s="32"/>
      <c r="H17" s="32"/>
      <c r="I17" s="143" t="s">
        <v>24</v>
      </c>
      <c r="J17" s="134" t="str">
        <f>IF('Rekapitulace stavby'!AN11="","",'Rekapitulace stavby'!AN11)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25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24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26</v>
      </c>
      <c r="E22" s="32"/>
      <c r="F22" s="32"/>
      <c r="G22" s="32"/>
      <c r="H22" s="32"/>
      <c r="I22" s="143" t="s">
        <v>23</v>
      </c>
      <c r="J22" s="134" t="str">
        <f>IF('Rekapitulace stavby'!AN16="","",'Rekapitulace stavby'!AN16)</f>
        <v/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tr">
        <f>IF('Rekapitulace stavby'!E17="","",'Rekapitulace stavby'!E17)</f>
        <v xml:space="preserve"> </v>
      </c>
      <c r="F23" s="32"/>
      <c r="G23" s="32"/>
      <c r="H23" s="32"/>
      <c r="I23" s="143" t="s">
        <v>24</v>
      </c>
      <c r="J23" s="134" t="str">
        <f>IF('Rekapitulace stavby'!AN17="","",'Rekapitulace stavby'!AN17)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28</v>
      </c>
      <c r="E25" s="32"/>
      <c r="F25" s="32"/>
      <c r="G25" s="32"/>
      <c r="H25" s="32"/>
      <c r="I25" s="143" t="s">
        <v>23</v>
      </c>
      <c r="J25" s="134" t="str">
        <f>IF('Rekapitulace stavby'!AN19="","",'Rekapitulace stavby'!AN19)</f>
        <v/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tr">
        <f>IF('Rekapitulace stavby'!E20="","",'Rekapitulace stavby'!E20)</f>
        <v xml:space="preserve"> </v>
      </c>
      <c r="F26" s="32"/>
      <c r="G26" s="32"/>
      <c r="H26" s="32"/>
      <c r="I26" s="143" t="s">
        <v>24</v>
      </c>
      <c r="J26" s="134" t="str">
        <f>IF('Rekapitulace stavby'!AN20="","",'Rekapitulace stavby'!AN20)</f>
        <v/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29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30</v>
      </c>
      <c r="E32" s="32"/>
      <c r="F32" s="32"/>
      <c r="G32" s="32"/>
      <c r="H32" s="32"/>
      <c r="I32" s="32"/>
      <c r="J32" s="153">
        <f>ROUND(J122, 2)</f>
        <v>-180408.16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32</v>
      </c>
      <c r="G34" s="32"/>
      <c r="H34" s="32"/>
      <c r="I34" s="154" t="s">
        <v>31</v>
      </c>
      <c r="J34" s="154" t="s">
        <v>33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34</v>
      </c>
      <c r="E35" s="143" t="s">
        <v>35</v>
      </c>
      <c r="F35" s="156">
        <f>ROUND((SUM(BE122:BE134)),  2)</f>
        <v>-180408.16</v>
      </c>
      <c r="G35" s="32"/>
      <c r="H35" s="32"/>
      <c r="I35" s="157">
        <v>0.20999999999999999</v>
      </c>
      <c r="J35" s="156">
        <f>ROUND(((SUM(BE122:BE134))*I35),  2)</f>
        <v>-37885.709999999999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36</v>
      </c>
      <c r="F36" s="156">
        <f>ROUND((SUM(BF122:BF134)),  2)</f>
        <v>0</v>
      </c>
      <c r="G36" s="32"/>
      <c r="H36" s="32"/>
      <c r="I36" s="157">
        <v>0.12</v>
      </c>
      <c r="J36" s="156">
        <f>ROUND(((SUM(BF122:BF134))*I36),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37</v>
      </c>
      <c r="F37" s="156">
        <f>ROUND((SUM(BG122:BG134)),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38</v>
      </c>
      <c r="F38" s="156">
        <f>ROUND((SUM(BH122:BH134)),  2)</f>
        <v>0</v>
      </c>
      <c r="G38" s="32"/>
      <c r="H38" s="32"/>
      <c r="I38" s="157">
        <v>0.12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39</v>
      </c>
      <c r="F39" s="156">
        <f>ROUND((SUM(BI122:BI134)),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40</v>
      </c>
      <c r="E41" s="160"/>
      <c r="F41" s="160"/>
      <c r="G41" s="161" t="s">
        <v>41</v>
      </c>
      <c r="H41" s="162" t="s">
        <v>42</v>
      </c>
      <c r="I41" s="160"/>
      <c r="J41" s="163">
        <f>SUM(J32:J39)</f>
        <v>-218293.87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43</v>
      </c>
      <c r="E50" s="166"/>
      <c r="F50" s="166"/>
      <c r="G50" s="165" t="s">
        <v>44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45</v>
      </c>
      <c r="E61" s="168"/>
      <c r="F61" s="169" t="s">
        <v>46</v>
      </c>
      <c r="G61" s="167" t="s">
        <v>45</v>
      </c>
      <c r="H61" s="168"/>
      <c r="I61" s="168"/>
      <c r="J61" s="170" t="s">
        <v>46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47</v>
      </c>
      <c r="E65" s="171"/>
      <c r="F65" s="171"/>
      <c r="G65" s="165" t="s">
        <v>48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45</v>
      </c>
      <c r="E76" s="168"/>
      <c r="F76" s="169" t="s">
        <v>46</v>
      </c>
      <c r="G76" s="167" t="s">
        <v>45</v>
      </c>
      <c r="H76" s="168"/>
      <c r="I76" s="168"/>
      <c r="J76" s="170" t="s">
        <v>46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111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Dodatek č.1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231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109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MP - Méněpráce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 xml:space="preserve"> </v>
      </c>
      <c r="G91" s="34"/>
      <c r="H91" s="34"/>
      <c r="I91" s="29" t="s">
        <v>20</v>
      </c>
      <c r="J91" s="72" t="str">
        <f>IF(J14="","",J14)</f>
        <v>25. 7. 2024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 xml:space="preserve"> </v>
      </c>
      <c r="G93" s="34"/>
      <c r="H93" s="34"/>
      <c r="I93" s="29" t="s">
        <v>26</v>
      </c>
      <c r="J93" s="30" t="str">
        <f>E23</f>
        <v xml:space="preserve"> 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25</v>
      </c>
      <c r="D94" s="34"/>
      <c r="E94" s="34"/>
      <c r="F94" s="26" t="str">
        <f>IF(E20="","",E20)</f>
        <v xml:space="preserve"> </v>
      </c>
      <c r="G94" s="34"/>
      <c r="H94" s="34"/>
      <c r="I94" s="29" t="s">
        <v>28</v>
      </c>
      <c r="J94" s="30" t="str">
        <f>E26</f>
        <v xml:space="preserve"> 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112</v>
      </c>
      <c r="D96" s="178"/>
      <c r="E96" s="178"/>
      <c r="F96" s="178"/>
      <c r="G96" s="178"/>
      <c r="H96" s="178"/>
      <c r="I96" s="178"/>
      <c r="J96" s="179" t="s">
        <v>113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114</v>
      </c>
      <c r="D98" s="34"/>
      <c r="E98" s="34"/>
      <c r="F98" s="34"/>
      <c r="G98" s="34"/>
      <c r="H98" s="34"/>
      <c r="I98" s="34"/>
      <c r="J98" s="103">
        <f>J122</f>
        <v>-180408.16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115</v>
      </c>
    </row>
    <row r="99" s="9" customFormat="1" ht="24.96" customHeight="1">
      <c r="A99" s="9"/>
      <c r="B99" s="181"/>
      <c r="C99" s="182"/>
      <c r="D99" s="183" t="s">
        <v>116</v>
      </c>
      <c r="E99" s="184"/>
      <c r="F99" s="184"/>
      <c r="G99" s="184"/>
      <c r="H99" s="184"/>
      <c r="I99" s="184"/>
      <c r="J99" s="185">
        <f>J123</f>
        <v>-180408.16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117</v>
      </c>
      <c r="E100" s="189"/>
      <c r="F100" s="189"/>
      <c r="G100" s="189"/>
      <c r="H100" s="189"/>
      <c r="I100" s="189"/>
      <c r="J100" s="190">
        <f>J124</f>
        <v>-180408.16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="2" customFormat="1" ht="6.96" customHeight="1">
      <c r="A102" s="32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="2" customFormat="1" ht="6.96" customHeight="1">
      <c r="A106" s="32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24.96" customHeight="1">
      <c r="A107" s="32"/>
      <c r="B107" s="33"/>
      <c r="C107" s="23" t="s">
        <v>119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6.96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2" customHeight="1">
      <c r="A109" s="32"/>
      <c r="B109" s="33"/>
      <c r="C109" s="29" t="s">
        <v>14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6.5" customHeight="1">
      <c r="A110" s="32"/>
      <c r="B110" s="33"/>
      <c r="C110" s="34"/>
      <c r="D110" s="34"/>
      <c r="E110" s="176" t="str">
        <f>E7</f>
        <v>Dodatek č.1</v>
      </c>
      <c r="F110" s="29"/>
      <c r="G110" s="29"/>
      <c r="H110" s="29"/>
      <c r="I110" s="34"/>
      <c r="J110" s="34"/>
      <c r="K110" s="34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1" customFormat="1" ht="12" customHeight="1">
      <c r="B111" s="21"/>
      <c r="C111" s="29" t="s">
        <v>107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2"/>
      <c r="B112" s="33"/>
      <c r="C112" s="34"/>
      <c r="D112" s="34"/>
      <c r="E112" s="176" t="s">
        <v>231</v>
      </c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2" customHeight="1">
      <c r="A113" s="32"/>
      <c r="B113" s="33"/>
      <c r="C113" s="29" t="s">
        <v>109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6.5" customHeight="1">
      <c r="A114" s="32"/>
      <c r="B114" s="33"/>
      <c r="C114" s="34"/>
      <c r="D114" s="34"/>
      <c r="E114" s="69" t="str">
        <f>E11</f>
        <v>MP - Méněpráce</v>
      </c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6.96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12" customHeight="1">
      <c r="A116" s="32"/>
      <c r="B116" s="33"/>
      <c r="C116" s="29" t="s">
        <v>18</v>
      </c>
      <c r="D116" s="34"/>
      <c r="E116" s="34"/>
      <c r="F116" s="26" t="str">
        <f>F14</f>
        <v xml:space="preserve"> </v>
      </c>
      <c r="G116" s="34"/>
      <c r="H116" s="34"/>
      <c r="I116" s="29" t="s">
        <v>20</v>
      </c>
      <c r="J116" s="72" t="str">
        <f>IF(J14="","",J14)</f>
        <v>25. 7. 2024</v>
      </c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6.96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5.15" customHeight="1">
      <c r="A118" s="32"/>
      <c r="B118" s="33"/>
      <c r="C118" s="29" t="s">
        <v>22</v>
      </c>
      <c r="D118" s="34"/>
      <c r="E118" s="34"/>
      <c r="F118" s="26" t="str">
        <f>E17</f>
        <v xml:space="preserve"> </v>
      </c>
      <c r="G118" s="34"/>
      <c r="H118" s="34"/>
      <c r="I118" s="29" t="s">
        <v>26</v>
      </c>
      <c r="J118" s="30" t="str">
        <f>E23</f>
        <v xml:space="preserve"> </v>
      </c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5.15" customHeight="1">
      <c r="A119" s="32"/>
      <c r="B119" s="33"/>
      <c r="C119" s="29" t="s">
        <v>25</v>
      </c>
      <c r="D119" s="34"/>
      <c r="E119" s="34"/>
      <c r="F119" s="26" t="str">
        <f>IF(E20="","",E20)</f>
        <v xml:space="preserve"> </v>
      </c>
      <c r="G119" s="34"/>
      <c r="H119" s="34"/>
      <c r="I119" s="29" t="s">
        <v>28</v>
      </c>
      <c r="J119" s="30" t="str">
        <f>E26</f>
        <v xml:space="preserve"> </v>
      </c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0.32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11" customFormat="1" ht="29.28" customHeight="1">
      <c r="A121" s="192"/>
      <c r="B121" s="193"/>
      <c r="C121" s="194" t="s">
        <v>120</v>
      </c>
      <c r="D121" s="195" t="s">
        <v>55</v>
      </c>
      <c r="E121" s="195" t="s">
        <v>51</v>
      </c>
      <c r="F121" s="195" t="s">
        <v>52</v>
      </c>
      <c r="G121" s="195" t="s">
        <v>121</v>
      </c>
      <c r="H121" s="195" t="s">
        <v>122</v>
      </c>
      <c r="I121" s="195" t="s">
        <v>123</v>
      </c>
      <c r="J121" s="195" t="s">
        <v>113</v>
      </c>
      <c r="K121" s="196" t="s">
        <v>124</v>
      </c>
      <c r="L121" s="197"/>
      <c r="M121" s="93" t="s">
        <v>1</v>
      </c>
      <c r="N121" s="94" t="s">
        <v>34</v>
      </c>
      <c r="O121" s="94" t="s">
        <v>125</v>
      </c>
      <c r="P121" s="94" t="s">
        <v>126</v>
      </c>
      <c r="Q121" s="94" t="s">
        <v>127</v>
      </c>
      <c r="R121" s="94" t="s">
        <v>128</v>
      </c>
      <c r="S121" s="94" t="s">
        <v>129</v>
      </c>
      <c r="T121" s="95" t="s">
        <v>130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2"/>
      <c r="B122" s="33"/>
      <c r="C122" s="100" t="s">
        <v>131</v>
      </c>
      <c r="D122" s="34"/>
      <c r="E122" s="34"/>
      <c r="F122" s="34"/>
      <c r="G122" s="34"/>
      <c r="H122" s="34"/>
      <c r="I122" s="34"/>
      <c r="J122" s="198">
        <f>BK122</f>
        <v>-180408.16</v>
      </c>
      <c r="K122" s="34"/>
      <c r="L122" s="38"/>
      <c r="M122" s="96"/>
      <c r="N122" s="199"/>
      <c r="O122" s="97"/>
      <c r="P122" s="200">
        <f>P123</f>
        <v>0</v>
      </c>
      <c r="Q122" s="97"/>
      <c r="R122" s="200">
        <f>R123</f>
        <v>0</v>
      </c>
      <c r="S122" s="97"/>
      <c r="T122" s="201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69</v>
      </c>
      <c r="AU122" s="17" t="s">
        <v>115</v>
      </c>
      <c r="BK122" s="202">
        <f>BK123</f>
        <v>-180408.16</v>
      </c>
    </row>
    <row r="123" s="12" customFormat="1" ht="25.92" customHeight="1">
      <c r="A123" s="12"/>
      <c r="B123" s="203"/>
      <c r="C123" s="204"/>
      <c r="D123" s="205" t="s">
        <v>69</v>
      </c>
      <c r="E123" s="206" t="s">
        <v>132</v>
      </c>
      <c r="F123" s="206" t="s">
        <v>133</v>
      </c>
      <c r="G123" s="204"/>
      <c r="H123" s="204"/>
      <c r="I123" s="204"/>
      <c r="J123" s="207">
        <f>BK123</f>
        <v>-180408.16</v>
      </c>
      <c r="K123" s="204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77</v>
      </c>
      <c r="AT123" s="214" t="s">
        <v>69</v>
      </c>
      <c r="AU123" s="214" t="s">
        <v>70</v>
      </c>
      <c r="AY123" s="213" t="s">
        <v>134</v>
      </c>
      <c r="BK123" s="215">
        <f>BK124</f>
        <v>-180408.16</v>
      </c>
    </row>
    <row r="124" s="12" customFormat="1" ht="22.8" customHeight="1">
      <c r="A124" s="12"/>
      <c r="B124" s="203"/>
      <c r="C124" s="204"/>
      <c r="D124" s="205" t="s">
        <v>69</v>
      </c>
      <c r="E124" s="216" t="s">
        <v>77</v>
      </c>
      <c r="F124" s="216" t="s">
        <v>135</v>
      </c>
      <c r="G124" s="204"/>
      <c r="H124" s="204"/>
      <c r="I124" s="204"/>
      <c r="J124" s="217">
        <f>BK124</f>
        <v>-180408.16</v>
      </c>
      <c r="K124" s="204"/>
      <c r="L124" s="208"/>
      <c r="M124" s="209"/>
      <c r="N124" s="210"/>
      <c r="O124" s="210"/>
      <c r="P124" s="211">
        <f>SUM(P125:P134)</f>
        <v>0</v>
      </c>
      <c r="Q124" s="210"/>
      <c r="R124" s="211">
        <f>SUM(R125:R134)</f>
        <v>0</v>
      </c>
      <c r="S124" s="210"/>
      <c r="T124" s="212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77</v>
      </c>
      <c r="AT124" s="214" t="s">
        <v>69</v>
      </c>
      <c r="AU124" s="214" t="s">
        <v>77</v>
      </c>
      <c r="AY124" s="213" t="s">
        <v>134</v>
      </c>
      <c r="BK124" s="215">
        <f>SUM(BK125:BK134)</f>
        <v>-180408.16</v>
      </c>
    </row>
    <row r="125" s="2" customFormat="1" ht="37.8" customHeight="1">
      <c r="A125" s="32"/>
      <c r="B125" s="33"/>
      <c r="C125" s="218" t="s">
        <v>77</v>
      </c>
      <c r="D125" s="218" t="s">
        <v>136</v>
      </c>
      <c r="E125" s="219" t="s">
        <v>146</v>
      </c>
      <c r="F125" s="220" t="s">
        <v>147</v>
      </c>
      <c r="G125" s="221" t="s">
        <v>139</v>
      </c>
      <c r="H125" s="222">
        <v>-301.47899999999998</v>
      </c>
      <c r="I125" s="223">
        <v>175.77000000000001</v>
      </c>
      <c r="J125" s="223">
        <f>ROUND(I125*H125,2)</f>
        <v>-52990.959999999999</v>
      </c>
      <c r="K125" s="220" t="s">
        <v>140</v>
      </c>
      <c r="L125" s="38"/>
      <c r="M125" s="224" t="s">
        <v>1</v>
      </c>
      <c r="N125" s="225" t="s">
        <v>35</v>
      </c>
      <c r="O125" s="226">
        <v>0</v>
      </c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28" t="s">
        <v>141</v>
      </c>
      <c r="AT125" s="228" t="s">
        <v>136</v>
      </c>
      <c r="AU125" s="228" t="s">
        <v>79</v>
      </c>
      <c r="AY125" s="17" t="s">
        <v>134</v>
      </c>
      <c r="BE125" s="229">
        <f>IF(N125="základní",J125,0)</f>
        <v>-52990.959999999999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77</v>
      </c>
      <c r="BK125" s="229">
        <f>ROUND(I125*H125,2)</f>
        <v>-52990.959999999999</v>
      </c>
      <c r="BL125" s="17" t="s">
        <v>141</v>
      </c>
      <c r="BM125" s="228" t="s">
        <v>232</v>
      </c>
    </row>
    <row r="126" s="2" customFormat="1">
      <c r="A126" s="32"/>
      <c r="B126" s="33"/>
      <c r="C126" s="34"/>
      <c r="D126" s="230" t="s">
        <v>143</v>
      </c>
      <c r="E126" s="34"/>
      <c r="F126" s="231" t="s">
        <v>147</v>
      </c>
      <c r="G126" s="34"/>
      <c r="H126" s="34"/>
      <c r="I126" s="34"/>
      <c r="J126" s="34"/>
      <c r="K126" s="34"/>
      <c r="L126" s="38"/>
      <c r="M126" s="232"/>
      <c r="N126" s="233"/>
      <c r="O126" s="84"/>
      <c r="P126" s="84"/>
      <c r="Q126" s="84"/>
      <c r="R126" s="84"/>
      <c r="S126" s="84"/>
      <c r="T126" s="85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143</v>
      </c>
      <c r="AU126" s="17" t="s">
        <v>79</v>
      </c>
    </row>
    <row r="127" s="2" customFormat="1" ht="37.8" customHeight="1">
      <c r="A127" s="32"/>
      <c r="B127" s="33"/>
      <c r="C127" s="218" t="s">
        <v>79</v>
      </c>
      <c r="D127" s="218" t="s">
        <v>136</v>
      </c>
      <c r="E127" s="219" t="s">
        <v>150</v>
      </c>
      <c r="F127" s="220" t="s">
        <v>151</v>
      </c>
      <c r="G127" s="221" t="s">
        <v>139</v>
      </c>
      <c r="H127" s="222">
        <v>-1808.874</v>
      </c>
      <c r="I127" s="223">
        <v>6.3899999999999997</v>
      </c>
      <c r="J127" s="223">
        <f>ROUND(I127*H127,2)</f>
        <v>-11558.700000000001</v>
      </c>
      <c r="K127" s="220" t="s">
        <v>140</v>
      </c>
      <c r="L127" s="38"/>
      <c r="M127" s="224" t="s">
        <v>1</v>
      </c>
      <c r="N127" s="225" t="s">
        <v>35</v>
      </c>
      <c r="O127" s="226">
        <v>0</v>
      </c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28" t="s">
        <v>141</v>
      </c>
      <c r="AT127" s="228" t="s">
        <v>136</v>
      </c>
      <c r="AU127" s="228" t="s">
        <v>79</v>
      </c>
      <c r="AY127" s="17" t="s">
        <v>134</v>
      </c>
      <c r="BE127" s="229">
        <f>IF(N127="základní",J127,0)</f>
        <v>-11558.700000000001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7" t="s">
        <v>77</v>
      </c>
      <c r="BK127" s="229">
        <f>ROUND(I127*H127,2)</f>
        <v>-11558.700000000001</v>
      </c>
      <c r="BL127" s="17" t="s">
        <v>141</v>
      </c>
      <c r="BM127" s="228" t="s">
        <v>233</v>
      </c>
    </row>
    <row r="128" s="2" customFormat="1">
      <c r="A128" s="32"/>
      <c r="B128" s="33"/>
      <c r="C128" s="34"/>
      <c r="D128" s="230" t="s">
        <v>143</v>
      </c>
      <c r="E128" s="34"/>
      <c r="F128" s="231" t="s">
        <v>151</v>
      </c>
      <c r="G128" s="34"/>
      <c r="H128" s="34"/>
      <c r="I128" s="34"/>
      <c r="J128" s="34"/>
      <c r="K128" s="34"/>
      <c r="L128" s="38"/>
      <c r="M128" s="232"/>
      <c r="N128" s="233"/>
      <c r="O128" s="84"/>
      <c r="P128" s="84"/>
      <c r="Q128" s="84"/>
      <c r="R128" s="84"/>
      <c r="S128" s="84"/>
      <c r="T128" s="85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143</v>
      </c>
      <c r="AU128" s="17" t="s">
        <v>79</v>
      </c>
    </row>
    <row r="129" s="13" customFormat="1">
      <c r="A129" s="13"/>
      <c r="B129" s="234"/>
      <c r="C129" s="235"/>
      <c r="D129" s="230" t="s">
        <v>144</v>
      </c>
      <c r="E129" s="236" t="s">
        <v>1</v>
      </c>
      <c r="F129" s="237" t="s">
        <v>234</v>
      </c>
      <c r="G129" s="235"/>
      <c r="H129" s="238">
        <v>-1808.874</v>
      </c>
      <c r="I129" s="235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144</v>
      </c>
      <c r="AU129" s="243" t="s">
        <v>79</v>
      </c>
      <c r="AV129" s="13" t="s">
        <v>79</v>
      </c>
      <c r="AW129" s="13" t="s">
        <v>27</v>
      </c>
      <c r="AX129" s="13" t="s">
        <v>70</v>
      </c>
      <c r="AY129" s="243" t="s">
        <v>134</v>
      </c>
    </row>
    <row r="130" s="15" customFormat="1">
      <c r="A130" s="15"/>
      <c r="B130" s="253"/>
      <c r="C130" s="254"/>
      <c r="D130" s="230" t="s">
        <v>144</v>
      </c>
      <c r="E130" s="255" t="s">
        <v>1</v>
      </c>
      <c r="F130" s="256" t="s">
        <v>155</v>
      </c>
      <c r="G130" s="254"/>
      <c r="H130" s="257">
        <v>-1808.874</v>
      </c>
      <c r="I130" s="254"/>
      <c r="J130" s="254"/>
      <c r="K130" s="254"/>
      <c r="L130" s="258"/>
      <c r="M130" s="259"/>
      <c r="N130" s="260"/>
      <c r="O130" s="260"/>
      <c r="P130" s="260"/>
      <c r="Q130" s="260"/>
      <c r="R130" s="260"/>
      <c r="S130" s="260"/>
      <c r="T130" s="26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2" t="s">
        <v>144</v>
      </c>
      <c r="AU130" s="262" t="s">
        <v>79</v>
      </c>
      <c r="AV130" s="15" t="s">
        <v>141</v>
      </c>
      <c r="AW130" s="15" t="s">
        <v>27</v>
      </c>
      <c r="AX130" s="15" t="s">
        <v>77</v>
      </c>
      <c r="AY130" s="262" t="s">
        <v>134</v>
      </c>
    </row>
    <row r="131" s="2" customFormat="1" ht="33" customHeight="1">
      <c r="A131" s="32"/>
      <c r="B131" s="33"/>
      <c r="C131" s="218" t="s">
        <v>149</v>
      </c>
      <c r="D131" s="218" t="s">
        <v>136</v>
      </c>
      <c r="E131" s="219" t="s">
        <v>203</v>
      </c>
      <c r="F131" s="220" t="s">
        <v>204</v>
      </c>
      <c r="G131" s="221" t="s">
        <v>163</v>
      </c>
      <c r="H131" s="222">
        <v>-557.73599999999999</v>
      </c>
      <c r="I131" s="223">
        <v>207.72999999999999</v>
      </c>
      <c r="J131" s="223">
        <f>ROUND(I131*H131,2)</f>
        <v>-115858.5</v>
      </c>
      <c r="K131" s="220" t="s">
        <v>140</v>
      </c>
      <c r="L131" s="38"/>
      <c r="M131" s="224" t="s">
        <v>1</v>
      </c>
      <c r="N131" s="225" t="s">
        <v>35</v>
      </c>
      <c r="O131" s="226">
        <v>0</v>
      </c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28" t="s">
        <v>141</v>
      </c>
      <c r="AT131" s="228" t="s">
        <v>136</v>
      </c>
      <c r="AU131" s="228" t="s">
        <v>79</v>
      </c>
      <c r="AY131" s="17" t="s">
        <v>134</v>
      </c>
      <c r="BE131" s="229">
        <f>IF(N131="základní",J131,0)</f>
        <v>-115858.5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7" t="s">
        <v>77</v>
      </c>
      <c r="BK131" s="229">
        <f>ROUND(I131*H131,2)</f>
        <v>-115858.5</v>
      </c>
      <c r="BL131" s="17" t="s">
        <v>141</v>
      </c>
      <c r="BM131" s="228" t="s">
        <v>235</v>
      </c>
    </row>
    <row r="132" s="2" customFormat="1">
      <c r="A132" s="32"/>
      <c r="B132" s="33"/>
      <c r="C132" s="34"/>
      <c r="D132" s="230" t="s">
        <v>143</v>
      </c>
      <c r="E132" s="34"/>
      <c r="F132" s="231" t="s">
        <v>206</v>
      </c>
      <c r="G132" s="34"/>
      <c r="H132" s="34"/>
      <c r="I132" s="34"/>
      <c r="J132" s="34"/>
      <c r="K132" s="34"/>
      <c r="L132" s="38"/>
      <c r="M132" s="232"/>
      <c r="N132" s="233"/>
      <c r="O132" s="84"/>
      <c r="P132" s="84"/>
      <c r="Q132" s="84"/>
      <c r="R132" s="84"/>
      <c r="S132" s="84"/>
      <c r="T132" s="85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143</v>
      </c>
      <c r="AU132" s="17" t="s">
        <v>79</v>
      </c>
    </row>
    <row r="133" s="13" customFormat="1">
      <c r="A133" s="13"/>
      <c r="B133" s="234"/>
      <c r="C133" s="235"/>
      <c r="D133" s="230" t="s">
        <v>144</v>
      </c>
      <c r="E133" s="236" t="s">
        <v>1</v>
      </c>
      <c r="F133" s="237" t="s">
        <v>236</v>
      </c>
      <c r="G133" s="235"/>
      <c r="H133" s="238">
        <v>-557.73599999999999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144</v>
      </c>
      <c r="AU133" s="243" t="s">
        <v>79</v>
      </c>
      <c r="AV133" s="13" t="s">
        <v>79</v>
      </c>
      <c r="AW133" s="13" t="s">
        <v>27</v>
      </c>
      <c r="AX133" s="13" t="s">
        <v>70</v>
      </c>
      <c r="AY133" s="243" t="s">
        <v>134</v>
      </c>
    </row>
    <row r="134" s="15" customFormat="1">
      <c r="A134" s="15"/>
      <c r="B134" s="253"/>
      <c r="C134" s="254"/>
      <c r="D134" s="230" t="s">
        <v>144</v>
      </c>
      <c r="E134" s="255" t="s">
        <v>1</v>
      </c>
      <c r="F134" s="256" t="s">
        <v>155</v>
      </c>
      <c r="G134" s="254"/>
      <c r="H134" s="257">
        <v>-557.73599999999999</v>
      </c>
      <c r="I134" s="254"/>
      <c r="J134" s="254"/>
      <c r="K134" s="254"/>
      <c r="L134" s="258"/>
      <c r="M134" s="275"/>
      <c r="N134" s="276"/>
      <c r="O134" s="276"/>
      <c r="P134" s="276"/>
      <c r="Q134" s="276"/>
      <c r="R134" s="276"/>
      <c r="S134" s="276"/>
      <c r="T134" s="27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2" t="s">
        <v>144</v>
      </c>
      <c r="AU134" s="262" t="s">
        <v>79</v>
      </c>
      <c r="AV134" s="15" t="s">
        <v>141</v>
      </c>
      <c r="AW134" s="15" t="s">
        <v>27</v>
      </c>
      <c r="AX134" s="15" t="s">
        <v>77</v>
      </c>
      <c r="AY134" s="262" t="s">
        <v>134</v>
      </c>
    </row>
    <row r="135" s="2" customFormat="1" ht="6.96" customHeight="1">
      <c r="A135" s="32"/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38"/>
      <c r="M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</sheetData>
  <sheetProtection sheet="1" autoFilter="0" formatColumns="0" formatRows="0" objects="1" scenarios="1" spinCount="100000" saltValue="R6euyDOpXx1QV0ejoUBMRQJIv8dmGG1fv/KyGyqOle+ed6RNTYlGLQMvnHpnZB+YMK3JO2zV0p7fxy9lbwXVnQ==" hashValue="BZLal6C28VoPccAQ0tfgo0bSZmSFIiff5dDckT6wQDQX4al0DQ8tZDIoZ19+sT7vdel0bDmlLRXDeboBNzLSrg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Dita Kubíková</dc:creator>
  <cp:lastModifiedBy>Dita Kubíková</cp:lastModifiedBy>
  <dcterms:created xsi:type="dcterms:W3CDTF">2024-09-06T06:46:06Z</dcterms:created>
  <dcterms:modified xsi:type="dcterms:W3CDTF">2024-09-06T06:46:11Z</dcterms:modified>
</cp:coreProperties>
</file>