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MNP SO 01.1-3 - MNP_revit..." sheetId="2" r:id="rId2"/>
    <sheet name="MNP SO 02.1 - MNP_revital..." sheetId="3" r:id="rId3"/>
    <sheet name="MNP VRN - MNP_vedejsi_roz..." sheetId="4" r:id="rId4"/>
    <sheet name="VCP SO 01.1 - 1.03 - VCP_..." sheetId="5" r:id="rId5"/>
    <sheet name="Seznam figur" sheetId="6" r:id="rId6"/>
  </sheets>
  <definedNames>
    <definedName name="_xlnm.Print_Area" localSheetId="0">'Rekapitulace stavby'!$D$4:$AO$76,'Rekapitulace stavby'!$C$82:$AQ$101</definedName>
    <definedName name="_xlnm._FilterDatabase" localSheetId="1" hidden="1">'MNP SO 01.1-3 - MNP_revit...'!$C$122:$K$129</definedName>
    <definedName name="_xlnm.Print_Area" localSheetId="1">'MNP SO 01.1-3 - MNP_revit...'!$C$108:$J$129</definedName>
    <definedName name="_xlnm._FilterDatabase" localSheetId="2" hidden="1">'MNP SO 02.1 - MNP_revital...'!$C$121:$K$128</definedName>
    <definedName name="_xlnm.Print_Area" localSheetId="2">'MNP SO 02.1 - MNP_revital...'!$C$107:$J$128</definedName>
    <definedName name="_xlnm._FilterDatabase" localSheetId="3" hidden="1">'MNP VRN - MNP_vedejsi_roz...'!$C$120:$K$126</definedName>
    <definedName name="_xlnm.Print_Area" localSheetId="3">'MNP VRN - MNP_vedejsi_roz...'!$C$106:$J$126</definedName>
    <definedName name="_xlnm._FilterDatabase" localSheetId="4" hidden="1">'VCP SO 01.1 - 1.03 - VCP_...'!$C$124:$K$194</definedName>
    <definedName name="_xlnm.Print_Area" localSheetId="4">'VCP SO 01.1 - 1.03 - VCP_...'!$C$110:$J$194</definedName>
    <definedName name="_xlnm.Print_Area" localSheetId="5">'Seznam figur'!$C$4:$G$16</definedName>
    <definedName name="_xlnm.Print_Titles" localSheetId="0">'Rekapitulace stavby'!$92:$92</definedName>
    <definedName name="_xlnm.Print_Titles" localSheetId="1">'MNP SO 01.1-3 - MNP_revit...'!$122:$122</definedName>
    <definedName name="_xlnm.Print_Titles" localSheetId="2">'MNP SO 02.1 - MNP_revital...'!$121:$121</definedName>
    <definedName name="_xlnm.Print_Titles" localSheetId="3">'MNP VRN - MNP_vedejsi_roz...'!$120:$120</definedName>
    <definedName name="_xlnm.Print_Titles" localSheetId="4">'VCP SO 01.1 - 1.03 - VCP_...'!$124:$124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<sst xmlns="http://schemas.openxmlformats.org/spreadsheetml/2006/main" count="1437" uniqueCount="270">
  <si>
    <t>Export Komplet</t>
  </si>
  <si>
    <t/>
  </si>
  <si>
    <t>2.0</t>
  </si>
  <si>
    <t>False</t>
  </si>
  <si>
    <t>{74c023bf-a1ea-4075-a711-80214c057ed7}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</si>
  <si>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</si>
  <si>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</si>
  <si>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</si>
  <si>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</si>
  <si>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</si>
  <si>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</si>
  <si>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</si>
  <si>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</si>
  <si>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54101_ZL1_V3</t>
  </si>
  <si>
    <t>Stavba:</t>
  </si>
  <si>
    <t>Revitalizace Švarcavy ZL1</t>
  </si>
  <si>
    <t>KSO:</t>
  </si>
  <si>
    <t>CC-CZ:</t>
  </si>
  <si>
    <t>Místo:</t>
  </si>
  <si>
    <t>k.ú. Přelouč</t>
  </si>
  <si>
    <t>Datum:</t>
  </si>
  <si>
    <t>13. 6. 2023</t>
  </si>
  <si>
    <t>Zadavatel:</t>
  </si>
  <si>
    <t>IČ:</t>
  </si>
  <si>
    <t>Město Přelouč</t>
  </si>
  <si>
    <t>DIČ:</t>
  </si>
  <si>
    <t>Zhotovitel:</t>
  </si>
  <si>
    <t>Aquasys spol. s r.o.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</si>
  <si>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</si>
  <si>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</si>
  <si>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</si>
  <si>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</si>
  <si>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</si>
  <si>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</si>
  <si>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</si>
  <si>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</si>
  <si>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</si>
  <si>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</si>
  <si>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</si>
  <si>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</si>
  <si>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</si>
  <si>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</si>
  <si>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</si>
  <si>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</si>
  <si>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</si>
  <si>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</si>
  <si>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</si>
  <si>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</si>
  <si>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</si>
  <si>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</si>
  <si>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</si>
  <si>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</si>
  <si>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</si>
  <si>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</si>
  <si>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</si>
  <si>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</si>
  <si>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</si>
  <si>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</si>
  <si>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</si>
  <si>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</si>
  <si>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</si>
  <si>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</si>
  <si>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</si>
  <si>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</si>
  <si>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</si>
  <si>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</si>
  <si>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</si>
  <si>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</si>
  <si>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</si>
  <si>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</si>
  <si>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</si>
  <si>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</si>
  <si>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</si>
  <si>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</si>
  <si>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</si>
  <si>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</si>
  <si>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</si>
  <si>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54101_MNP</t>
  </si>
  <si>
    <t>Méněpráce</t>
  </si>
  <si>
    <t>STA</t>
  </si>
  <si>
    <t>1</t>
  </si>
  <si>
    <t>{aa02ee23-b6d5-4144-be60-6e69591a54da}</t>
  </si>
  <si>
    <t>2</t>
  </si>
  <si>
    <t>/</t>
  </si>
  <si>
    <t>MNP SO 01.1-3</t>
  </si>
  <si>
    <t>MNP_revitalizace_1</t>
  </si>
  <si>
    <t>Soupis</t>
  </si>
  <si>
    <t>{a438b0ed-52d0-48cd-9ffd-fd5643fc9dde}</t>
  </si>
  <si>
    <t>MNP SO 02.1</t>
  </si>
  <si>
    <t>MNP_revitalizace 2</t>
  </si>
  <si>
    <t>{b02974b6-5c6f-4a18-a502-d12963b13a4a}</t>
  </si>
  <si>
    <t>MNP VRN</t>
  </si>
  <si>
    <t>MNP_vedejsi_rozpoctove_naklady</t>
  </si>
  <si>
    <t>{5a763fa0-4fea-497a-bacd-1c2d8974f5b4}</t>
  </si>
  <si>
    <t>54101_VCP</t>
  </si>
  <si>
    <t>Vícepráce</t>
  </si>
  <si>
    <t>{30081d62-12e0-471d-bf1a-42743ddc392f}</t>
  </si>
  <si>
    <t>VCP SO 01.1 - 1.03</t>
  </si>
  <si>
    <t>VCP_revitalizace 1</t>
  </si>
  <si>
    <t>{b5722181-6729-4e49-96c0-3c2b2872b3b9}</t>
  </si>
  <si>
    <t>KRYCÍ LIST SOUPISU PRACÍ</t>
  </si>
  <si>
    <t>Objekt:</t>
  </si>
  <si>
    <t>54101_MNP - Méněpráce</t>
  </si>
  <si>
    <t>Soupis:</t>
  </si>
  <si>
    <t>MNP SO 01.1-3 - MNP_revitalizace_1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</si>
  <si>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</si>
  <si>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</si>
  <si>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</si>
  <si>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</si>
  <si>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</si>
  <si>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</si>
  <si>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</si>
  <si>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</si>
  <si>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</si>
  <si>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</si>
  <si>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</si>
  <si>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</si>
  <si>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</si>
  <si>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</si>
  <si>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</si>
  <si>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</si>
  <si>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</si>
  <si>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</si>
  <si>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</si>
  <si>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</si>
  <si>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</si>
  <si>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</si>
  <si>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</si>
  <si>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</si>
  <si>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</si>
  <si>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</si>
  <si>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Vodorovné konstrukce</t>
  </si>
  <si>
    <t>K</t>
  </si>
  <si>
    <t>0121</t>
  </si>
  <si>
    <t>Osazení plotu z poplastovaného opletiva vč. branky</t>
  </si>
  <si>
    <t>soubor</t>
  </si>
  <si>
    <t>1762856821</t>
  </si>
  <si>
    <t>PP</t>
  </si>
  <si>
    <t>P</t>
  </si>
  <si>
    <t>Poznámka k položce:
délka plotu vč branky 6 m
oplocení sportoviště (branka)
     pletivo poplastované výška 200cm s ND (2,5mm;50x50mm;PVC; zelené)
     plotový sloupek zelený – výška 210 cm, průměr 48 mm, stěna 2,0 mm 
     branka zahradní - FAB, výška 195x100 cm</t>
  </si>
  <si>
    <t>MNP SO 02.1 - MNP_revitalizace 2</t>
  </si>
  <si>
    <t xml:space="preserve">    3 - Svislé a kompletní konstrukce</t>
  </si>
  <si>
    <t>3</t>
  </si>
  <si>
    <t>Svislé a kompletní konstrukce</t>
  </si>
  <si>
    <t>321213345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</si>
  <si>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</t>
  </si>
  <si>
    <t>m3</t>
  </si>
  <si>
    <t>-1031434662</t>
  </si>
  <si>
    <t>Zdivo nadzákladové z lomového kamene vodních staveb přehrad, jezů a plavebních komor, spodní stavby vodních elektráren, odběrných věží a výpustných zařízení, opěrných zdí, šachet, šachtic a ostatních konstrukcí obkladní z lomového kamene lomařsky upraveného s vyspárováním, na cementovou maltu</t>
  </si>
  <si>
    <t>VV</t>
  </si>
  <si>
    <t>PB zdivo délky 11 m (vč. přechodových ploch)</t>
  </si>
  <si>
    <t>11*1,9 "délka *průřez konstrukce</t>
  </si>
  <si>
    <t>MNP VRN - MNP_vedejsi_rozpoctove_naklady</t>
  </si>
  <si>
    <t>VRN - Vedlejší rozpočtové náklady</t>
  </si>
  <si>
    <t>VRN</t>
  </si>
  <si>
    <t>Vedlejší rozpočtové náklady</t>
  </si>
  <si>
    <t>5</t>
  </si>
  <si>
    <t>002_P01</t>
  </si>
  <si>
    <t>Dočasný billboard po dobu stavby
viz pravidla publicity OPŽP
http://www.opzp.cz/obecne-pokyny/pravidla-publicity</t>
  </si>
  <si>
    <t>-100775080</t>
  </si>
  <si>
    <t>Dočasný billboard po dobu stavby
viz pravidla publicity OPŽP
http://www.opzp.cz/obecne-pokyny/pravidla-publicity</t>
  </si>
  <si>
    <t>Poznámka k položce:
Velikost billboardu5 100 x 2 400 mm. Billboard je celobarevný. Volba materiálu a výsledného provedení záleží na možnostech uchycení dočasného billboardu v místě realizace (lze uplatnit např. kovovou konstrukci s polepem, plachtu na lešení apod.)</t>
  </si>
  <si>
    <t>ZEMINA</t>
  </si>
  <si>
    <t>405</t>
  </si>
  <si>
    <t>54101_VCP - Vícepráce</t>
  </si>
  <si>
    <t>VCP SO 01.1 - 1.03 - VCP_revitalizace 1</t>
  </si>
  <si>
    <t xml:space="preserve">    1.4 - Zemní práce - přesuny</t>
  </si>
  <si>
    <t xml:space="preserve">    2 - Zakládání</t>
  </si>
  <si>
    <t>124253101</t>
  </si>
  <si>
    <t>Vykopávky pro koryta vodotečí strojně v hornině třídy těžitelnosti I skupiny 3 přes 100 do 1 000 m3</t>
  </si>
  <si>
    <t>-1757489756</t>
  </si>
  <si>
    <t>18</t>
  </si>
  <si>
    <t>133212811</t>
  </si>
  <si>
    <t>Hloubení nezapažených šachet v hornině třídy těžitelnosti I skupiny 3 plocha výkopu do 4 m2 ručně</t>
  </si>
  <si>
    <t>-1652138083</t>
  </si>
  <si>
    <t>Hloubení nezapažených šachet ručně v horninách třídy těžitelnosti I skupiny 3, půdorysná plocha výkopu do 4 m2</t>
  </si>
  <si>
    <t>71*(0,3*0,3*0,8)</t>
  </si>
  <si>
    <t>1.4</t>
  </si>
  <si>
    <t>Zemní práce - přesuny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</si>
  <si>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</si>
  <si>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</si>
  <si>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1519796903</t>
  </si>
  <si>
    <t>171201221</t>
  </si>
  <si>
    <t>Poplatek za uložení stavebního odpadu na skládce (skládkovné) zeminy a kamení zatříděného do Katalogu odpadů pod kódem 17 05 04</t>
  </si>
  <si>
    <t>t</t>
  </si>
  <si>
    <t>1480263434</t>
  </si>
  <si>
    <t>ZEMINA*1,8</t>
  </si>
  <si>
    <t>Zakládání</t>
  </si>
  <si>
    <t>275313611</t>
  </si>
  <si>
    <t>Základové patky z betonu tř. C 16/20</t>
  </si>
  <si>
    <t>-1277731907</t>
  </si>
  <si>
    <t>Základy z betonu prostého patky a bloky z betonu kamenem neprokládaného tř. C 16/20</t>
  </si>
  <si>
    <t>6</t>
  </si>
  <si>
    <t>338171121</t>
  </si>
  <si>
    <t>Osazování sloupků a vzpěr plotových ocelových v přes 2 do 2,6 m se zalitím MC</t>
  </si>
  <si>
    <t>kus</t>
  </si>
  <si>
    <t>216511164</t>
  </si>
  <si>
    <t>Montáž sloupků a vzpěr plotových ocelových trubkových nebo profilovaných výšky přes 2 do 2,6 m se zalitím cementovou maltou do vynechaných otvorů</t>
  </si>
  <si>
    <t>7 "dl 2,4 m"</t>
  </si>
  <si>
    <t>46 "dl. 2,8 m"</t>
  </si>
  <si>
    <t xml:space="preserve">2  "sloupek bránový, dl. 2,4 m" </t>
  </si>
  <si>
    <t xml:space="preserve">2 "sloupek bránový, dl. 2,8 m" </t>
  </si>
  <si>
    <t>"vzpěra dl. 240 " 4</t>
  </si>
  <si>
    <t>"vzpěra dl. 280 cm " 10</t>
  </si>
  <si>
    <t>Součet</t>
  </si>
  <si>
    <t>7</t>
  </si>
  <si>
    <t>M</t>
  </si>
  <si>
    <t>55342254</t>
  </si>
  <si>
    <t>sloupek plotový d = 240 cm</t>
  </si>
  <si>
    <t>8</t>
  </si>
  <si>
    <t>633308445</t>
  </si>
  <si>
    <t>Materiál: řadový sloupek: trubka ocelová 48,00/2,6-3,0 mm, sloupek bránový 76,00/2,6-3,00 mm</t>
  </si>
  <si>
    <t>povrchová úprava: 1x zákl. barva SIGMAFAST 20, 1x vrchní SIGMAFAST 40 RAL 6005</t>
  </si>
  <si>
    <t>"sloupek řadový 6/4´´, d = 240 cm " 7</t>
  </si>
  <si>
    <t>"sloupek bránový 6/4 ´´, d = 240 cm " 2</t>
  </si>
  <si>
    <t>55342255</t>
  </si>
  <si>
    <t>sloupek plotový d = 280 cm</t>
  </si>
  <si>
    <t>1990127608</t>
  </si>
  <si>
    <t>"sloupek řadový 6/4´´, d = 280 cm " 46</t>
  </si>
  <si>
    <t>"sloupek bránový 6/4 ´´, d = 280 cm " 2</t>
  </si>
  <si>
    <t>9</t>
  </si>
  <si>
    <t>55342190</t>
  </si>
  <si>
    <t>plotová vzpěra 5/4´´, d  240 cm</t>
  </si>
  <si>
    <t>-366193048</t>
  </si>
  <si>
    <t>materiál: trubka ocelová pr. 42,40/2,6-3,00 mm</t>
  </si>
  <si>
    <t>10</t>
  </si>
  <si>
    <t>55342191</t>
  </si>
  <si>
    <t>plotová vzpěra 5/4´´, d = 280 cm</t>
  </si>
  <si>
    <t>1532834093</t>
  </si>
  <si>
    <t>348101250</t>
  </si>
  <si>
    <t>Osazení vrat nebo vrátek k oplocení na ocelové sloupky pl přes 8 do 10 m2</t>
  </si>
  <si>
    <t>1644507482</t>
  </si>
  <si>
    <t>Osazení vrat nebo vrátek k oplocení na sloupky ocelové, plochy jednotlivě přes 8 do 10 m2</t>
  </si>
  <si>
    <t>16</t>
  </si>
  <si>
    <t>55342348-R1</t>
  </si>
  <si>
    <t>brána plotová dvoukřídlá 5000x2000</t>
  </si>
  <si>
    <t>1740299410</t>
  </si>
  <si>
    <t>brána plotová dvoukřídlá Pz 4000x2030mm</t>
  </si>
  <si>
    <t>17</t>
  </si>
  <si>
    <t>55342347-R2</t>
  </si>
  <si>
    <t>brána plotová dvoukřídlá 5000*1600</t>
  </si>
  <si>
    <t>-1524825892</t>
  </si>
  <si>
    <t>brána plotová dvoukřídlá Pz 3500x2030mm</t>
  </si>
  <si>
    <t>11</t>
  </si>
  <si>
    <t>348401120</t>
  </si>
  <si>
    <t>Montáž oplocení ze strojového pletiva s napínacími dráty v do 1,6 m</t>
  </si>
  <si>
    <t>m</t>
  </si>
  <si>
    <t>-289306709</t>
  </si>
  <si>
    <t>Montáž oplocení z pletiva strojového s napínacími dráty do 1,6 m</t>
  </si>
  <si>
    <t>12</t>
  </si>
  <si>
    <t>31327513</t>
  </si>
  <si>
    <t>pletivo ALU zelené, drát pr. 2,15 mm, PÚ Bezinal-Bekacolor, okatos 6x6 cm, v = 1,6 m</t>
  </si>
  <si>
    <t>-280351919</t>
  </si>
  <si>
    <t>pletivo drátěné plastifikované se čtvercovými oky 55/2,5mm v 1600mm</t>
  </si>
  <si>
    <t>15*1,05 'Přepočtené koeficientem množství</t>
  </si>
  <si>
    <t>13</t>
  </si>
  <si>
    <t>348401130</t>
  </si>
  <si>
    <t>Montáž oplocení ze strojového pletiva s napínacími dráty v přes 1,6 do 2,0 m</t>
  </si>
  <si>
    <t>-1172684334</t>
  </si>
  <si>
    <t>Montáž oplocení z pletiva strojového s napínacími dráty přes 1,6 do 2,0 m</t>
  </si>
  <si>
    <t>115</t>
  </si>
  <si>
    <t>14</t>
  </si>
  <si>
    <t>31324768</t>
  </si>
  <si>
    <t>-1357068301</t>
  </si>
  <si>
    <t>pletivo drátěné se čtvercovými oky zapletené Pz 50x2x2000mm</t>
  </si>
  <si>
    <t>115*1,05 'Přepočtené koeficientem množství</t>
  </si>
  <si>
    <t>SEZNAM FIGUR</t>
  </si>
  <si>
    <t>Výměra</t>
  </si>
  <si>
    <t xml:space="preserve"> 54101_VCP/ VCP SO 01.1 - 1.03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</si>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</sst>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166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0" borderId="0" xfId="0" applyProtection="1">
      <protection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0" borderId="14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25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27" t="s">
        <v>15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S6" s="18" t="s">
        <v>6</v>
      </c>
    </row>
    <row r="7" spans="2:71" s="1" customFormat="1" ht="12" customHeight="1">
      <c r="B7" s="21"/>
      <c r="D7" s="28" t="s">
        <v>16</v>
      </c>
      <c r="K7" s="25" t="s">
        <v>1</v>
      </c>
      <c r="AK7" s="28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8" t="s">
        <v>18</v>
      </c>
      <c r="K8" s="25" t="s">
        <v>19</v>
      </c>
      <c r="AK8" s="28" t="s">
        <v>20</v>
      </c>
      <c r="AN8" s="25" t="s">
        <v>21</v>
      </c>
      <c r="AR8" s="21"/>
      <c r="BS8" s="18" t="s">
        <v>6</v>
      </c>
    </row>
    <row r="9" spans="2:71" s="1" customFormat="1" ht="14.4" customHeight="1">
      <c r="B9" s="21"/>
      <c r="AR9" s="21"/>
      <c r="BS9" s="18" t="s">
        <v>6</v>
      </c>
    </row>
    <row r="10" spans="2:71" s="1" customFormat="1" ht="12" customHeight="1">
      <c r="B10" s="21"/>
      <c r="D10" s="28" t="s">
        <v>22</v>
      </c>
      <c r="AK10" s="28" t="s">
        <v>23</v>
      </c>
      <c r="AN10" s="25" t="s">
        <v>1</v>
      </c>
      <c r="AR10" s="21"/>
      <c r="BS10" s="18" t="s">
        <v>6</v>
      </c>
    </row>
    <row r="11" spans="2:71" s="1" customFormat="1" ht="18.45" customHeight="1">
      <c r="B11" s="21"/>
      <c r="E11" s="25" t="s">
        <v>24</v>
      </c>
      <c r="AK11" s="28" t="s">
        <v>25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8" t="s">
        <v>26</v>
      </c>
      <c r="AK13" s="28" t="s">
        <v>23</v>
      </c>
      <c r="AN13" s="25" t="s">
        <v>1</v>
      </c>
      <c r="AR13" s="21"/>
      <c r="BS13" s="18" t="s">
        <v>6</v>
      </c>
    </row>
    <row r="14" spans="2:71" ht="12">
      <c r="B14" s="21"/>
      <c r="E14" s="25" t="s">
        <v>27</v>
      </c>
      <c r="AK14" s="28" t="s">
        <v>25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8" t="s">
        <v>28</v>
      </c>
      <c r="AK16" s="28" t="s">
        <v>23</v>
      </c>
      <c r="AN16" s="25" t="s">
        <v>1</v>
      </c>
      <c r="AR16" s="21"/>
      <c r="BS16" s="18" t="s">
        <v>3</v>
      </c>
    </row>
    <row r="17" spans="2:71" s="1" customFormat="1" ht="18.45" customHeight="1">
      <c r="B17" s="21"/>
      <c r="E17" s="25" t="s">
        <v>29</v>
      </c>
      <c r="AK17" s="28" t="s">
        <v>25</v>
      </c>
      <c r="AN17" s="25" t="s">
        <v>1</v>
      </c>
      <c r="AR17" s="21"/>
      <c r="BS17" s="18" t="s">
        <v>30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8" t="s">
        <v>31</v>
      </c>
      <c r="AK19" s="28" t="s">
        <v>23</v>
      </c>
      <c r="AN19" s="25" t="s">
        <v>1</v>
      </c>
      <c r="AR19" s="21"/>
      <c r="BS19" s="18" t="s">
        <v>6</v>
      </c>
    </row>
    <row r="20" spans="2:71" s="1" customFormat="1" ht="18.45" customHeight="1">
      <c r="B20" s="21"/>
      <c r="E20" s="25" t="s">
        <v>29</v>
      </c>
      <c r="AK20" s="28" t="s">
        <v>25</v>
      </c>
      <c r="AN20" s="25" t="s">
        <v>1</v>
      </c>
      <c r="AR20" s="21"/>
      <c r="BS20" s="18" t="s">
        <v>30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8" t="s">
        <v>32</v>
      </c>
      <c r="AR22" s="21"/>
    </row>
    <row r="23" spans="2:44" s="1" customFormat="1" ht="16.5" customHeight="1">
      <c r="B23" s="21"/>
      <c r="E23" s="29" t="s">
        <v>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21"/>
    </row>
    <row r="26" spans="1:57" s="2" customFormat="1" ht="25.9" customHeight="1">
      <c r="A26" s="31"/>
      <c r="B26" s="32"/>
      <c r="C26" s="31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5">
        <f>ROUND(AG94,2)</f>
        <v>-5213.73</v>
      </c>
      <c r="AL26" s="34"/>
      <c r="AM26" s="34"/>
      <c r="AN26" s="34"/>
      <c r="AO26" s="34"/>
      <c r="AP26" s="31"/>
      <c r="AQ26" s="31"/>
      <c r="AR26" s="32"/>
      <c r="BE26" s="31"/>
    </row>
    <row r="27" spans="1:57" s="2" customFormat="1" ht="6.95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31"/>
    </row>
    <row r="28" spans="1:57" s="2" customFormat="1" ht="1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6" t="s">
        <v>34</v>
      </c>
      <c r="M28" s="36"/>
      <c r="N28" s="36"/>
      <c r="O28" s="36"/>
      <c r="P28" s="36"/>
      <c r="Q28" s="31"/>
      <c r="R28" s="31"/>
      <c r="S28" s="31"/>
      <c r="T28" s="31"/>
      <c r="U28" s="31"/>
      <c r="V28" s="31"/>
      <c r="W28" s="36" t="s">
        <v>35</v>
      </c>
      <c r="X28" s="36"/>
      <c r="Y28" s="36"/>
      <c r="Z28" s="36"/>
      <c r="AA28" s="36"/>
      <c r="AB28" s="36"/>
      <c r="AC28" s="36"/>
      <c r="AD28" s="36"/>
      <c r="AE28" s="36"/>
      <c r="AF28" s="31"/>
      <c r="AG28" s="31"/>
      <c r="AH28" s="31"/>
      <c r="AI28" s="31"/>
      <c r="AJ28" s="31"/>
      <c r="AK28" s="36" t="s">
        <v>36</v>
      </c>
      <c r="AL28" s="36"/>
      <c r="AM28" s="36"/>
      <c r="AN28" s="36"/>
      <c r="AO28" s="36"/>
      <c r="AP28" s="31"/>
      <c r="AQ28" s="31"/>
      <c r="AR28" s="32"/>
      <c r="BE28" s="31"/>
    </row>
    <row r="29" spans="1:57" s="3" customFormat="1" ht="14.4" customHeight="1">
      <c r="A29" s="3"/>
      <c r="B29" s="37"/>
      <c r="C29" s="3"/>
      <c r="D29" s="28" t="s">
        <v>37</v>
      </c>
      <c r="E29" s="3"/>
      <c r="F29" s="28" t="s">
        <v>38</v>
      </c>
      <c r="G29" s="3"/>
      <c r="H29" s="3"/>
      <c r="I29" s="3"/>
      <c r="J29" s="3"/>
      <c r="K29" s="3"/>
      <c r="L29" s="38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9">
        <f>ROUND(AZ94,2)</f>
        <v>-5213.73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9">
        <f>ROUND(AV94,2)</f>
        <v>-1094.88</v>
      </c>
      <c r="AL29" s="3"/>
      <c r="AM29" s="3"/>
      <c r="AN29" s="3"/>
      <c r="AO29" s="3"/>
      <c r="AP29" s="3"/>
      <c r="AQ29" s="3"/>
      <c r="AR29" s="37"/>
      <c r="BE29" s="3"/>
    </row>
    <row r="30" spans="1:57" s="3" customFormat="1" ht="14.4" customHeight="1">
      <c r="A30" s="3"/>
      <c r="B30" s="37"/>
      <c r="C30" s="3"/>
      <c r="D30" s="3"/>
      <c r="E30" s="3"/>
      <c r="F30" s="28" t="s">
        <v>39</v>
      </c>
      <c r="G30" s="3"/>
      <c r="H30" s="3"/>
      <c r="I30" s="3"/>
      <c r="J30" s="3"/>
      <c r="K30" s="3"/>
      <c r="L30" s="38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9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9">
        <f>ROUND(AW94,2)</f>
        <v>0</v>
      </c>
      <c r="AL30" s="3"/>
      <c r="AM30" s="3"/>
      <c r="AN30" s="3"/>
      <c r="AO30" s="3"/>
      <c r="AP30" s="3"/>
      <c r="AQ30" s="3"/>
      <c r="AR30" s="37"/>
      <c r="BE30" s="3"/>
    </row>
    <row r="31" spans="1:57" s="3" customFormat="1" ht="14.4" customHeight="1" hidden="1">
      <c r="A31" s="3"/>
      <c r="B31" s="37"/>
      <c r="C31" s="3"/>
      <c r="D31" s="3"/>
      <c r="E31" s="3"/>
      <c r="F31" s="28" t="s">
        <v>40</v>
      </c>
      <c r="G31" s="3"/>
      <c r="H31" s="3"/>
      <c r="I31" s="3"/>
      <c r="J31" s="3"/>
      <c r="K31" s="3"/>
      <c r="L31" s="38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9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9">
        <v>0</v>
      </c>
      <c r="AL31" s="3"/>
      <c r="AM31" s="3"/>
      <c r="AN31" s="3"/>
      <c r="AO31" s="3"/>
      <c r="AP31" s="3"/>
      <c r="AQ31" s="3"/>
      <c r="AR31" s="37"/>
      <c r="BE31" s="3"/>
    </row>
    <row r="32" spans="1:57" s="3" customFormat="1" ht="14.4" customHeight="1" hidden="1">
      <c r="A32" s="3"/>
      <c r="B32" s="37"/>
      <c r="C32" s="3"/>
      <c r="D32" s="3"/>
      <c r="E32" s="3"/>
      <c r="F32" s="28" t="s">
        <v>41</v>
      </c>
      <c r="G32" s="3"/>
      <c r="H32" s="3"/>
      <c r="I32" s="3"/>
      <c r="J32" s="3"/>
      <c r="K32" s="3"/>
      <c r="L32" s="38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9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9">
        <v>0</v>
      </c>
      <c r="AL32" s="3"/>
      <c r="AM32" s="3"/>
      <c r="AN32" s="3"/>
      <c r="AO32" s="3"/>
      <c r="AP32" s="3"/>
      <c r="AQ32" s="3"/>
      <c r="AR32" s="37"/>
      <c r="BE32" s="3"/>
    </row>
    <row r="33" spans="1:57" s="3" customFormat="1" ht="14.4" customHeight="1" hidden="1">
      <c r="A33" s="3"/>
      <c r="B33" s="37"/>
      <c r="C33" s="3"/>
      <c r="D33" s="3"/>
      <c r="E33" s="3"/>
      <c r="F33" s="28" t="s">
        <v>42</v>
      </c>
      <c r="G33" s="3"/>
      <c r="H33" s="3"/>
      <c r="I33" s="3"/>
      <c r="J33" s="3"/>
      <c r="K33" s="3"/>
      <c r="L33" s="38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9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9">
        <v>0</v>
      </c>
      <c r="AL33" s="3"/>
      <c r="AM33" s="3"/>
      <c r="AN33" s="3"/>
      <c r="AO33" s="3"/>
      <c r="AP33" s="3"/>
      <c r="AQ33" s="3"/>
      <c r="AR33" s="37"/>
      <c r="BE33" s="3"/>
    </row>
    <row r="34" spans="1:57" s="2" customFormat="1" ht="6.95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31"/>
    </row>
    <row r="35" spans="1:57" s="2" customFormat="1" ht="25.9" customHeight="1">
      <c r="A35" s="31"/>
      <c r="B35" s="32"/>
      <c r="C35" s="40"/>
      <c r="D35" s="41" t="s">
        <v>43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44</v>
      </c>
      <c r="U35" s="42"/>
      <c r="V35" s="42"/>
      <c r="W35" s="42"/>
      <c r="X35" s="44" t="s">
        <v>45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5">
        <f>SUM(AK26:AK33)</f>
        <v>-6308.61</v>
      </c>
      <c r="AL35" s="42"/>
      <c r="AM35" s="42"/>
      <c r="AN35" s="42"/>
      <c r="AO35" s="46"/>
      <c r="AP35" s="40"/>
      <c r="AQ35" s="40"/>
      <c r="AR35" s="32"/>
      <c r="BE35" s="31"/>
    </row>
    <row r="36" spans="1:57" s="2" customFormat="1" ht="6.95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47"/>
      <c r="D49" s="48" t="s">
        <v>46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47</v>
      </c>
      <c r="AI49" s="49"/>
      <c r="AJ49" s="49"/>
      <c r="AK49" s="49"/>
      <c r="AL49" s="49"/>
      <c r="AM49" s="49"/>
      <c r="AN49" s="49"/>
      <c r="AO49" s="49"/>
      <c r="AR49" s="47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1"/>
      <c r="B60" s="32"/>
      <c r="C60" s="31"/>
      <c r="D60" s="50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0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50" t="s">
        <v>48</v>
      </c>
      <c r="AI60" s="34"/>
      <c r="AJ60" s="34"/>
      <c r="AK60" s="34"/>
      <c r="AL60" s="34"/>
      <c r="AM60" s="50" t="s">
        <v>49</v>
      </c>
      <c r="AN60" s="34"/>
      <c r="AO60" s="34"/>
      <c r="AP60" s="31"/>
      <c r="AQ60" s="31"/>
      <c r="AR60" s="32"/>
      <c r="BE60" s="31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1"/>
      <c r="B64" s="32"/>
      <c r="C64" s="31"/>
      <c r="D64" s="48" t="s">
        <v>50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8" t="s">
        <v>51</v>
      </c>
      <c r="AI64" s="51"/>
      <c r="AJ64" s="51"/>
      <c r="AK64" s="51"/>
      <c r="AL64" s="51"/>
      <c r="AM64" s="51"/>
      <c r="AN64" s="51"/>
      <c r="AO64" s="51"/>
      <c r="AP64" s="31"/>
      <c r="AQ64" s="31"/>
      <c r="AR64" s="32"/>
      <c r="BE64" s="31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1"/>
      <c r="B75" s="32"/>
      <c r="C75" s="31"/>
      <c r="D75" s="50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50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50" t="s">
        <v>48</v>
      </c>
      <c r="AI75" s="34"/>
      <c r="AJ75" s="34"/>
      <c r="AK75" s="34"/>
      <c r="AL75" s="34"/>
      <c r="AM75" s="50" t="s">
        <v>49</v>
      </c>
      <c r="AN75" s="34"/>
      <c r="AO75" s="34"/>
      <c r="AP75" s="31"/>
      <c r="AQ75" s="31"/>
      <c r="AR75" s="32"/>
      <c r="BE75" s="31"/>
    </row>
    <row r="76" spans="1:57" s="2" customFormat="1" ht="12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2"/>
      <c r="BE77" s="31"/>
    </row>
    <row r="81" spans="1:57" s="2" customFormat="1" ht="6.95" customHeight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2"/>
      <c r="BE81" s="31"/>
    </row>
    <row r="82" spans="1:57" s="2" customFormat="1" ht="24.95" customHeight="1">
      <c r="A82" s="31"/>
      <c r="B82" s="32"/>
      <c r="C82" s="22" t="s">
        <v>52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5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57" s="4" customFormat="1" ht="12" customHeight="1">
      <c r="A84" s="4"/>
      <c r="B84" s="56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54101_ZL1_V3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56"/>
      <c r="BE84" s="4"/>
    </row>
    <row r="85" spans="1:57" s="5" customFormat="1" ht="36.95" customHeight="1">
      <c r="A85" s="5"/>
      <c r="B85" s="57"/>
      <c r="C85" s="58" t="s">
        <v>14</v>
      </c>
      <c r="D85" s="5"/>
      <c r="E85" s="5"/>
      <c r="F85" s="5"/>
      <c r="G85" s="5"/>
      <c r="H85" s="5"/>
      <c r="I85" s="5"/>
      <c r="J85" s="5"/>
      <c r="K85" s="5"/>
      <c r="L85" s="59" t="str">
        <f>K6</f>
        <v>Revitalizace Švarcavy ZL1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7"/>
      <c r="BE85" s="5"/>
    </row>
    <row r="86" spans="1:57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57" s="2" customFormat="1" ht="12" customHeight="1">
      <c r="A87" s="31"/>
      <c r="B87" s="32"/>
      <c r="C87" s="28" t="s">
        <v>18</v>
      </c>
      <c r="D87" s="31"/>
      <c r="E87" s="31"/>
      <c r="F87" s="31"/>
      <c r="G87" s="31"/>
      <c r="H87" s="31"/>
      <c r="I87" s="31"/>
      <c r="J87" s="31"/>
      <c r="K87" s="31"/>
      <c r="L87" s="60" t="str">
        <f>IF(K8="","",K8)</f>
        <v>k.ú. Přelouč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8" t="s">
        <v>20</v>
      </c>
      <c r="AJ87" s="31"/>
      <c r="AK87" s="31"/>
      <c r="AL87" s="31"/>
      <c r="AM87" s="61" t="str">
        <f>IF(AN8="","",AN8)</f>
        <v>13. 6. 2023</v>
      </c>
      <c r="AN87" s="61"/>
      <c r="AO87" s="31"/>
      <c r="AP87" s="31"/>
      <c r="AQ87" s="31"/>
      <c r="AR87" s="32"/>
      <c r="BE87" s="31"/>
    </row>
    <row r="88" spans="1:5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57" s="2" customFormat="1" ht="15.15" customHeight="1">
      <c r="A89" s="31"/>
      <c r="B89" s="32"/>
      <c r="C89" s="28" t="s">
        <v>22</v>
      </c>
      <c r="D89" s="31"/>
      <c r="E89" s="31"/>
      <c r="F89" s="31"/>
      <c r="G89" s="31"/>
      <c r="H89" s="31"/>
      <c r="I89" s="31"/>
      <c r="J89" s="31"/>
      <c r="K89" s="31"/>
      <c r="L89" s="4" t="str">
        <f>IF(E11="","",E11)</f>
        <v>Město Přelouč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8" t="s">
        <v>28</v>
      </c>
      <c r="AJ89" s="31"/>
      <c r="AK89" s="31"/>
      <c r="AL89" s="31"/>
      <c r="AM89" s="62" t="str">
        <f>IF(E17="","",E17)</f>
        <v xml:space="preserve"> </v>
      </c>
      <c r="AN89" s="4"/>
      <c r="AO89" s="4"/>
      <c r="AP89" s="4"/>
      <c r="AQ89" s="31"/>
      <c r="AR89" s="32"/>
      <c r="AS89" s="63" t="s">
        <v>53</v>
      </c>
      <c r="AT89" s="64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1"/>
    </row>
    <row r="90" spans="1:57" s="2" customFormat="1" ht="15.15" customHeight="1">
      <c r="A90" s="31"/>
      <c r="B90" s="32"/>
      <c r="C90" s="28" t="s">
        <v>26</v>
      </c>
      <c r="D90" s="31"/>
      <c r="E90" s="31"/>
      <c r="F90" s="31"/>
      <c r="G90" s="31"/>
      <c r="H90" s="31"/>
      <c r="I90" s="31"/>
      <c r="J90" s="31"/>
      <c r="K90" s="31"/>
      <c r="L90" s="4" t="str">
        <f>IF(E14="","",E14)</f>
        <v>Aquasys spol. s r.o.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8" t="s">
        <v>31</v>
      </c>
      <c r="AJ90" s="31"/>
      <c r="AK90" s="31"/>
      <c r="AL90" s="31"/>
      <c r="AM90" s="62" t="str">
        <f>IF(E20="","",E20)</f>
        <v xml:space="preserve"> </v>
      </c>
      <c r="AN90" s="4"/>
      <c r="AO90" s="4"/>
      <c r="AP90" s="4"/>
      <c r="AQ90" s="31"/>
      <c r="AR90" s="32"/>
      <c r="AS90" s="67"/>
      <c r="AT90" s="6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1"/>
    </row>
    <row r="91" spans="1:57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67"/>
      <c r="AT91" s="68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1"/>
    </row>
    <row r="92" spans="1:57" s="2" customFormat="1" ht="29.25" customHeight="1">
      <c r="A92" s="31"/>
      <c r="B92" s="32"/>
      <c r="C92" s="71" t="s">
        <v>54</v>
      </c>
      <c r="D92" s="72"/>
      <c r="E92" s="72"/>
      <c r="F92" s="72"/>
      <c r="G92" s="72"/>
      <c r="H92" s="73"/>
      <c r="I92" s="74" t="s">
        <v>55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5" t="s">
        <v>56</v>
      </c>
      <c r="AH92" s="72"/>
      <c r="AI92" s="72"/>
      <c r="AJ92" s="72"/>
      <c r="AK92" s="72"/>
      <c r="AL92" s="72"/>
      <c r="AM92" s="72"/>
      <c r="AN92" s="74" t="s">
        <v>57</v>
      </c>
      <c r="AO92" s="72"/>
      <c r="AP92" s="76"/>
      <c r="AQ92" s="77" t="s">
        <v>58</v>
      </c>
      <c r="AR92" s="32"/>
      <c r="AS92" s="78" t="s">
        <v>59</v>
      </c>
      <c r="AT92" s="79" t="s">
        <v>60</v>
      </c>
      <c r="AU92" s="79" t="s">
        <v>61</v>
      </c>
      <c r="AV92" s="79" t="s">
        <v>62</v>
      </c>
      <c r="AW92" s="79" t="s">
        <v>63</v>
      </c>
      <c r="AX92" s="79" t="s">
        <v>64</v>
      </c>
      <c r="AY92" s="79" t="s">
        <v>65</v>
      </c>
      <c r="AZ92" s="79" t="s">
        <v>66</v>
      </c>
      <c r="BA92" s="79" t="s">
        <v>67</v>
      </c>
      <c r="BB92" s="79" t="s">
        <v>68</v>
      </c>
      <c r="BC92" s="79" t="s">
        <v>69</v>
      </c>
      <c r="BD92" s="80" t="s">
        <v>70</v>
      </c>
      <c r="BE92" s="31"/>
    </row>
    <row r="93" spans="1:57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81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3"/>
      <c r="BE93" s="31"/>
    </row>
    <row r="94" spans="1:90" s="6" customFormat="1" ht="32.4" customHeight="1">
      <c r="A94" s="6"/>
      <c r="B94" s="84"/>
      <c r="C94" s="85" t="s">
        <v>71</v>
      </c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  <c r="X94" s="86"/>
      <c r="Y94" s="86"/>
      <c r="Z94" s="86"/>
      <c r="AA94" s="86"/>
      <c r="AB94" s="86"/>
      <c r="AC94" s="86"/>
      <c r="AD94" s="86"/>
      <c r="AE94" s="86"/>
      <c r="AF94" s="86"/>
      <c r="AG94" s="87">
        <f>ROUND(AG95+AG99,2)</f>
        <v>-5213.73</v>
      </c>
      <c r="AH94" s="87"/>
      <c r="AI94" s="87"/>
      <c r="AJ94" s="87"/>
      <c r="AK94" s="87"/>
      <c r="AL94" s="87"/>
      <c r="AM94" s="87"/>
      <c r="AN94" s="88">
        <f>SUM(AG94,AT94)</f>
        <v>-6308.61</v>
      </c>
      <c r="AO94" s="88"/>
      <c r="AP94" s="88"/>
      <c r="AQ94" s="89" t="s">
        <v>1</v>
      </c>
      <c r="AR94" s="84"/>
      <c r="AS94" s="90">
        <f>ROUND(AS95+AS99,2)</f>
        <v>0</v>
      </c>
      <c r="AT94" s="91">
        <f>ROUND(SUM(AV94:AW94),2)</f>
        <v>-1094.88</v>
      </c>
      <c r="AU94" s="92">
        <f>ROUND(AU95+AU99,5)</f>
        <v>114.0313</v>
      </c>
      <c r="AV94" s="91">
        <f>ROUND(AZ94*L29,2)</f>
        <v>-1094.88</v>
      </c>
      <c r="AW94" s="91">
        <f>ROUND(BA94*L30,2)</f>
        <v>0</v>
      </c>
      <c r="AX94" s="91">
        <f>ROUND(BB94*L29,2)</f>
        <v>0</v>
      </c>
      <c r="AY94" s="91">
        <f>ROUND(BC94*L30,2)</f>
        <v>0</v>
      </c>
      <c r="AZ94" s="91">
        <f>ROUND(AZ95+AZ99,2)</f>
        <v>-5213.73</v>
      </c>
      <c r="BA94" s="91">
        <f>ROUND(BA95+BA99,2)</f>
        <v>0</v>
      </c>
      <c r="BB94" s="91">
        <f>ROUND(BB95+BB99,2)</f>
        <v>0</v>
      </c>
      <c r="BC94" s="91">
        <f>ROUND(BC95+BC99,2)</f>
        <v>0</v>
      </c>
      <c r="BD94" s="93">
        <f>ROUND(BD95+BD99,2)</f>
        <v>0</v>
      </c>
      <c r="BE94" s="6"/>
      <c r="BS94" s="94" t="s">
        <v>72</v>
      </c>
      <c r="BT94" s="94" t="s">
        <v>73</v>
      </c>
      <c r="BU94" s="95" t="s">
        <v>74</v>
      </c>
      <c r="BV94" s="94" t="s">
        <v>75</v>
      </c>
      <c r="BW94" s="94" t="s">
        <v>4</v>
      </c>
      <c r="BX94" s="94" t="s">
        <v>76</v>
      </c>
      <c r="CL94" s="94" t="s">
        <v>1</v>
      </c>
    </row>
    <row r="95" spans="1:91" s="7" customFormat="1" ht="24.75" customHeight="1">
      <c r="A95" s="7"/>
      <c r="B95" s="96"/>
      <c r="C95" s="97"/>
      <c r="D95" s="98" t="s">
        <v>77</v>
      </c>
      <c r="E95" s="98"/>
      <c r="F95" s="98"/>
      <c r="G95" s="98"/>
      <c r="H95" s="98"/>
      <c r="I95" s="99"/>
      <c r="J95" s="98" t="s">
        <v>78</v>
      </c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100">
        <f>ROUND(SUM(AG96:AG98),2)</f>
        <v>-493888.87</v>
      </c>
      <c r="AH95" s="99"/>
      <c r="AI95" s="99"/>
      <c r="AJ95" s="99"/>
      <c r="AK95" s="99"/>
      <c r="AL95" s="99"/>
      <c r="AM95" s="99"/>
      <c r="AN95" s="101">
        <f>SUM(AG95,AT95)</f>
        <v>-597605.53</v>
      </c>
      <c r="AO95" s="99"/>
      <c r="AP95" s="99"/>
      <c r="AQ95" s="102" t="s">
        <v>79</v>
      </c>
      <c r="AR95" s="96"/>
      <c r="AS95" s="103">
        <f>ROUND(SUM(AS96:AS98),2)</f>
        <v>0</v>
      </c>
      <c r="AT95" s="104">
        <f>ROUND(SUM(AV95:AW95),2)</f>
        <v>-103716.66</v>
      </c>
      <c r="AU95" s="105">
        <f>ROUND(SUM(AU96:AU98),5)</f>
        <v>0</v>
      </c>
      <c r="AV95" s="104">
        <f>ROUND(AZ95*L29,2)</f>
        <v>-103716.66</v>
      </c>
      <c r="AW95" s="104">
        <f>ROUND(BA95*L30,2)</f>
        <v>0</v>
      </c>
      <c r="AX95" s="104">
        <f>ROUND(BB95*L29,2)</f>
        <v>0</v>
      </c>
      <c r="AY95" s="104">
        <f>ROUND(BC95*L30,2)</f>
        <v>0</v>
      </c>
      <c r="AZ95" s="104">
        <f>ROUND(SUM(AZ96:AZ98),2)</f>
        <v>-493888.87</v>
      </c>
      <c r="BA95" s="104">
        <f>ROUND(SUM(BA96:BA98),2)</f>
        <v>0</v>
      </c>
      <c r="BB95" s="104">
        <f>ROUND(SUM(BB96:BB98),2)</f>
        <v>0</v>
      </c>
      <c r="BC95" s="104">
        <f>ROUND(SUM(BC96:BC98),2)</f>
        <v>0</v>
      </c>
      <c r="BD95" s="106">
        <f>ROUND(SUM(BD96:BD98),2)</f>
        <v>0</v>
      </c>
      <c r="BE95" s="7"/>
      <c r="BS95" s="107" t="s">
        <v>72</v>
      </c>
      <c r="BT95" s="107" t="s">
        <v>80</v>
      </c>
      <c r="BU95" s="107" t="s">
        <v>74</v>
      </c>
      <c r="BV95" s="107" t="s">
        <v>75</v>
      </c>
      <c r="BW95" s="107" t="s">
        <v>81</v>
      </c>
      <c r="BX95" s="107" t="s">
        <v>4</v>
      </c>
      <c r="CL95" s="107" t="s">
        <v>1</v>
      </c>
      <c r="CM95" s="107" t="s">
        <v>82</v>
      </c>
    </row>
    <row r="96" spans="1:90" s="4" customFormat="1" ht="35.25" customHeight="1">
      <c r="A96" s="108" t="s">
        <v>83</v>
      </c>
      <c r="B96" s="56"/>
      <c r="C96" s="10"/>
      <c r="D96" s="10"/>
      <c r="E96" s="109" t="s">
        <v>84</v>
      </c>
      <c r="F96" s="109"/>
      <c r="G96" s="109"/>
      <c r="H96" s="109"/>
      <c r="I96" s="109"/>
      <c r="J96" s="10"/>
      <c r="K96" s="109" t="s">
        <v>85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10">
        <f>'MNP SO 01.1-3 - MNP_revit...'!J32</f>
        <v>-26660</v>
      </c>
      <c r="AH96" s="10"/>
      <c r="AI96" s="10"/>
      <c r="AJ96" s="10"/>
      <c r="AK96" s="10"/>
      <c r="AL96" s="10"/>
      <c r="AM96" s="10"/>
      <c r="AN96" s="110">
        <f>SUM(AG96,AT96)</f>
        <v>-32258.6</v>
      </c>
      <c r="AO96" s="10"/>
      <c r="AP96" s="10"/>
      <c r="AQ96" s="111" t="s">
        <v>86</v>
      </c>
      <c r="AR96" s="56"/>
      <c r="AS96" s="112">
        <v>0</v>
      </c>
      <c r="AT96" s="113">
        <f>ROUND(SUM(AV96:AW96),2)</f>
        <v>-5598.6</v>
      </c>
      <c r="AU96" s="114">
        <f>'MNP SO 01.1-3 - MNP_revit...'!P123</f>
        <v>0</v>
      </c>
      <c r="AV96" s="113">
        <f>'MNP SO 01.1-3 - MNP_revit...'!J35</f>
        <v>-5598.6</v>
      </c>
      <c r="AW96" s="113">
        <f>'MNP SO 01.1-3 - MNP_revit...'!J36</f>
        <v>0</v>
      </c>
      <c r="AX96" s="113">
        <f>'MNP SO 01.1-3 - MNP_revit...'!J37</f>
        <v>0</v>
      </c>
      <c r="AY96" s="113">
        <f>'MNP SO 01.1-3 - MNP_revit...'!J38</f>
        <v>0</v>
      </c>
      <c r="AZ96" s="113">
        <f>'MNP SO 01.1-3 - MNP_revit...'!F35</f>
        <v>-26660</v>
      </c>
      <c r="BA96" s="113">
        <f>'MNP SO 01.1-3 - MNP_revit...'!F36</f>
        <v>0</v>
      </c>
      <c r="BB96" s="113">
        <f>'MNP SO 01.1-3 - MNP_revit...'!F37</f>
        <v>0</v>
      </c>
      <c r="BC96" s="113">
        <f>'MNP SO 01.1-3 - MNP_revit...'!F38</f>
        <v>0</v>
      </c>
      <c r="BD96" s="115">
        <f>'MNP SO 01.1-3 - MNP_revit...'!F39</f>
        <v>0</v>
      </c>
      <c r="BE96" s="4"/>
      <c r="BT96" s="25" t="s">
        <v>82</v>
      </c>
      <c r="BV96" s="25" t="s">
        <v>75</v>
      </c>
      <c r="BW96" s="25" t="s">
        <v>87</v>
      </c>
      <c r="BX96" s="25" t="s">
        <v>81</v>
      </c>
      <c r="CL96" s="25" t="s">
        <v>1</v>
      </c>
    </row>
    <row r="97" spans="1:90" s="4" customFormat="1" ht="23.25" customHeight="1">
      <c r="A97" s="108" t="s">
        <v>83</v>
      </c>
      <c r="B97" s="56"/>
      <c r="C97" s="10"/>
      <c r="D97" s="10"/>
      <c r="E97" s="109" t="s">
        <v>88</v>
      </c>
      <c r="F97" s="109"/>
      <c r="G97" s="109"/>
      <c r="H97" s="109"/>
      <c r="I97" s="109"/>
      <c r="J97" s="10"/>
      <c r="K97" s="109" t="s">
        <v>89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10">
        <f>'MNP SO 02.1 - MNP_revital...'!J32</f>
        <v>-408660.63</v>
      </c>
      <c r="AH97" s="10"/>
      <c r="AI97" s="10"/>
      <c r="AJ97" s="10"/>
      <c r="AK97" s="10"/>
      <c r="AL97" s="10"/>
      <c r="AM97" s="10"/>
      <c r="AN97" s="110">
        <f>SUM(AG97,AT97)</f>
        <v>-494479.36</v>
      </c>
      <c r="AO97" s="10"/>
      <c r="AP97" s="10"/>
      <c r="AQ97" s="111" t="s">
        <v>86</v>
      </c>
      <c r="AR97" s="56"/>
      <c r="AS97" s="112">
        <v>0</v>
      </c>
      <c r="AT97" s="113">
        <f>ROUND(SUM(AV97:AW97),2)</f>
        <v>-85818.73</v>
      </c>
      <c r="AU97" s="114">
        <f>'MNP SO 02.1 - MNP_revital...'!P122</f>
        <v>0</v>
      </c>
      <c r="AV97" s="113">
        <f>'MNP SO 02.1 - MNP_revital...'!J35</f>
        <v>-85818.73</v>
      </c>
      <c r="AW97" s="113">
        <f>'MNP SO 02.1 - MNP_revital...'!J36</f>
        <v>0</v>
      </c>
      <c r="AX97" s="113">
        <f>'MNP SO 02.1 - MNP_revital...'!J37</f>
        <v>0</v>
      </c>
      <c r="AY97" s="113">
        <f>'MNP SO 02.1 - MNP_revital...'!J38</f>
        <v>0</v>
      </c>
      <c r="AZ97" s="113">
        <f>'MNP SO 02.1 - MNP_revital...'!F35</f>
        <v>-408660.63</v>
      </c>
      <c r="BA97" s="113">
        <f>'MNP SO 02.1 - MNP_revital...'!F36</f>
        <v>0</v>
      </c>
      <c r="BB97" s="113">
        <f>'MNP SO 02.1 - MNP_revital...'!F37</f>
        <v>0</v>
      </c>
      <c r="BC97" s="113">
        <f>'MNP SO 02.1 - MNP_revital...'!F38</f>
        <v>0</v>
      </c>
      <c r="BD97" s="115">
        <f>'MNP SO 02.1 - MNP_revital...'!F39</f>
        <v>0</v>
      </c>
      <c r="BE97" s="4"/>
      <c r="BT97" s="25" t="s">
        <v>82</v>
      </c>
      <c r="BV97" s="25" t="s">
        <v>75</v>
      </c>
      <c r="BW97" s="25" t="s">
        <v>90</v>
      </c>
      <c r="BX97" s="25" t="s">
        <v>81</v>
      </c>
      <c r="CL97" s="25" t="s">
        <v>1</v>
      </c>
    </row>
    <row r="98" spans="1:90" s="4" customFormat="1" ht="23.25" customHeight="1">
      <c r="A98" s="108" t="s">
        <v>83</v>
      </c>
      <c r="B98" s="56"/>
      <c r="C98" s="10"/>
      <c r="D98" s="10"/>
      <c r="E98" s="109" t="s">
        <v>91</v>
      </c>
      <c r="F98" s="109"/>
      <c r="G98" s="109"/>
      <c r="H98" s="109"/>
      <c r="I98" s="109"/>
      <c r="J98" s="10"/>
      <c r="K98" s="109" t="s">
        <v>92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10">
        <f>'MNP VRN - MNP_vedejsi_roz...'!J32</f>
        <v>-58568.24</v>
      </c>
      <c r="AH98" s="10"/>
      <c r="AI98" s="10"/>
      <c r="AJ98" s="10"/>
      <c r="AK98" s="10"/>
      <c r="AL98" s="10"/>
      <c r="AM98" s="10"/>
      <c r="AN98" s="110">
        <f>SUM(AG98,AT98)</f>
        <v>-70867.56999999999</v>
      </c>
      <c r="AO98" s="10"/>
      <c r="AP98" s="10"/>
      <c r="AQ98" s="111" t="s">
        <v>86</v>
      </c>
      <c r="AR98" s="56"/>
      <c r="AS98" s="112">
        <v>0</v>
      </c>
      <c r="AT98" s="113">
        <f>ROUND(SUM(AV98:AW98),2)</f>
        <v>-12299.33</v>
      </c>
      <c r="AU98" s="114">
        <f>'MNP VRN - MNP_vedejsi_roz...'!P121</f>
        <v>0</v>
      </c>
      <c r="AV98" s="113">
        <f>'MNP VRN - MNP_vedejsi_roz...'!J35</f>
        <v>-12299.33</v>
      </c>
      <c r="AW98" s="113">
        <f>'MNP VRN - MNP_vedejsi_roz...'!J36</f>
        <v>0</v>
      </c>
      <c r="AX98" s="113">
        <f>'MNP VRN - MNP_vedejsi_roz...'!J37</f>
        <v>0</v>
      </c>
      <c r="AY98" s="113">
        <f>'MNP VRN - MNP_vedejsi_roz...'!J38</f>
        <v>0</v>
      </c>
      <c r="AZ98" s="113">
        <f>'MNP VRN - MNP_vedejsi_roz...'!F35</f>
        <v>-58568.24</v>
      </c>
      <c r="BA98" s="113">
        <f>'MNP VRN - MNP_vedejsi_roz...'!F36</f>
        <v>0</v>
      </c>
      <c r="BB98" s="113">
        <f>'MNP VRN - MNP_vedejsi_roz...'!F37</f>
        <v>0</v>
      </c>
      <c r="BC98" s="113">
        <f>'MNP VRN - MNP_vedejsi_roz...'!F38</f>
        <v>0</v>
      </c>
      <c r="BD98" s="115">
        <f>'MNP VRN - MNP_vedejsi_roz...'!F39</f>
        <v>0</v>
      </c>
      <c r="BE98" s="4"/>
      <c r="BT98" s="25" t="s">
        <v>82</v>
      </c>
      <c r="BV98" s="25" t="s">
        <v>75</v>
      </c>
      <c r="BW98" s="25" t="s">
        <v>93</v>
      </c>
      <c r="BX98" s="25" t="s">
        <v>81</v>
      </c>
      <c r="CL98" s="25" t="s">
        <v>1</v>
      </c>
    </row>
    <row r="99" spans="1:91" s="7" customFormat="1" ht="24.75" customHeight="1">
      <c r="A99" s="7"/>
      <c r="B99" s="96"/>
      <c r="C99" s="97"/>
      <c r="D99" s="98" t="s">
        <v>94</v>
      </c>
      <c r="E99" s="98"/>
      <c r="F99" s="98"/>
      <c r="G99" s="98"/>
      <c r="H99" s="98"/>
      <c r="I99" s="99"/>
      <c r="J99" s="98" t="s">
        <v>95</v>
      </c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100">
        <f>ROUND(AG100,2)</f>
        <v>488675.14</v>
      </c>
      <c r="AH99" s="99"/>
      <c r="AI99" s="99"/>
      <c r="AJ99" s="99"/>
      <c r="AK99" s="99"/>
      <c r="AL99" s="99"/>
      <c r="AM99" s="99"/>
      <c r="AN99" s="101">
        <f>SUM(AG99,AT99)</f>
        <v>591296.92</v>
      </c>
      <c r="AO99" s="99"/>
      <c r="AP99" s="99"/>
      <c r="AQ99" s="102" t="s">
        <v>79</v>
      </c>
      <c r="AR99" s="96"/>
      <c r="AS99" s="103">
        <f>ROUND(AS100,2)</f>
        <v>0</v>
      </c>
      <c r="AT99" s="104">
        <f>ROUND(SUM(AV99:AW99),2)</f>
        <v>102621.78</v>
      </c>
      <c r="AU99" s="105">
        <f>ROUND(AU100,5)</f>
        <v>114.0313</v>
      </c>
      <c r="AV99" s="104">
        <f>ROUND(AZ99*L29,2)</f>
        <v>102621.78</v>
      </c>
      <c r="AW99" s="104">
        <f>ROUND(BA99*L30,2)</f>
        <v>0</v>
      </c>
      <c r="AX99" s="104">
        <f>ROUND(BB99*L29,2)</f>
        <v>0</v>
      </c>
      <c r="AY99" s="104">
        <f>ROUND(BC99*L30,2)</f>
        <v>0</v>
      </c>
      <c r="AZ99" s="104">
        <f>ROUND(AZ100,2)</f>
        <v>488675.14</v>
      </c>
      <c r="BA99" s="104">
        <f>ROUND(BA100,2)</f>
        <v>0</v>
      </c>
      <c r="BB99" s="104">
        <f>ROUND(BB100,2)</f>
        <v>0</v>
      </c>
      <c r="BC99" s="104">
        <f>ROUND(BC100,2)</f>
        <v>0</v>
      </c>
      <c r="BD99" s="106">
        <f>ROUND(BD100,2)</f>
        <v>0</v>
      </c>
      <c r="BE99" s="7"/>
      <c r="BS99" s="107" t="s">
        <v>72</v>
      </c>
      <c r="BT99" s="107" t="s">
        <v>80</v>
      </c>
      <c r="BU99" s="107" t="s">
        <v>74</v>
      </c>
      <c r="BV99" s="107" t="s">
        <v>75</v>
      </c>
      <c r="BW99" s="107" t="s">
        <v>96</v>
      </c>
      <c r="BX99" s="107" t="s">
        <v>4</v>
      </c>
      <c r="CL99" s="107" t="s">
        <v>1</v>
      </c>
      <c r="CM99" s="107" t="s">
        <v>82</v>
      </c>
    </row>
    <row r="100" spans="1:90" s="4" customFormat="1" ht="35.25" customHeight="1">
      <c r="A100" s="108" t="s">
        <v>83</v>
      </c>
      <c r="B100" s="56"/>
      <c r="C100" s="10"/>
      <c r="D100" s="10"/>
      <c r="E100" s="109" t="s">
        <v>97</v>
      </c>
      <c r="F100" s="109"/>
      <c r="G100" s="109"/>
      <c r="H100" s="109"/>
      <c r="I100" s="109"/>
      <c r="J100" s="10"/>
      <c r="K100" s="109" t="s">
        <v>98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10">
        <f>'VCP SO 01.1 - 1.03 - VCP_...'!J32</f>
        <v>488675.14</v>
      </c>
      <c r="AH100" s="10"/>
      <c r="AI100" s="10"/>
      <c r="AJ100" s="10"/>
      <c r="AK100" s="10"/>
      <c r="AL100" s="10"/>
      <c r="AM100" s="10"/>
      <c r="AN100" s="110">
        <f>SUM(AG100,AT100)</f>
        <v>591296.92</v>
      </c>
      <c r="AO100" s="10"/>
      <c r="AP100" s="10"/>
      <c r="AQ100" s="111" t="s">
        <v>86</v>
      </c>
      <c r="AR100" s="56"/>
      <c r="AS100" s="116">
        <v>0</v>
      </c>
      <c r="AT100" s="117">
        <f>ROUND(SUM(AV100:AW100),2)</f>
        <v>102621.78</v>
      </c>
      <c r="AU100" s="118">
        <f>'VCP SO 01.1 - 1.03 - VCP_...'!P125</f>
        <v>114.03130399999999</v>
      </c>
      <c r="AV100" s="117">
        <f>'VCP SO 01.1 - 1.03 - VCP_...'!J35</f>
        <v>102621.78</v>
      </c>
      <c r="AW100" s="117">
        <f>'VCP SO 01.1 - 1.03 - VCP_...'!J36</f>
        <v>0</v>
      </c>
      <c r="AX100" s="117">
        <f>'VCP SO 01.1 - 1.03 - VCP_...'!J37</f>
        <v>0</v>
      </c>
      <c r="AY100" s="117">
        <f>'VCP SO 01.1 - 1.03 - VCP_...'!J38</f>
        <v>0</v>
      </c>
      <c r="AZ100" s="117">
        <f>'VCP SO 01.1 - 1.03 - VCP_...'!F35</f>
        <v>488675.14</v>
      </c>
      <c r="BA100" s="117">
        <f>'VCP SO 01.1 - 1.03 - VCP_...'!F36</f>
        <v>0</v>
      </c>
      <c r="BB100" s="117">
        <f>'VCP SO 01.1 - 1.03 - VCP_...'!F37</f>
        <v>0</v>
      </c>
      <c r="BC100" s="117">
        <f>'VCP SO 01.1 - 1.03 - VCP_...'!F38</f>
        <v>0</v>
      </c>
      <c r="BD100" s="119">
        <f>'VCP SO 01.1 - 1.03 - VCP_...'!F39</f>
        <v>0</v>
      </c>
      <c r="BE100" s="4"/>
      <c r="BT100" s="25" t="s">
        <v>82</v>
      </c>
      <c r="BV100" s="25" t="s">
        <v>75</v>
      </c>
      <c r="BW100" s="25" t="s">
        <v>99</v>
      </c>
      <c r="BX100" s="25" t="s">
        <v>96</v>
      </c>
      <c r="CL100" s="25" t="s">
        <v>1</v>
      </c>
    </row>
    <row r="101" spans="1:57" s="2" customFormat="1" ht="30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2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57" s="2" customFormat="1" ht="6.95" customHeight="1">
      <c r="A102" s="3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</sheetData>
  <mergeCells count="60">
    <mergeCell ref="L85:AJ85"/>
    <mergeCell ref="AM87:AN87"/>
    <mergeCell ref="AM89:AP89"/>
    <mergeCell ref="AS89:AT91"/>
    <mergeCell ref="AM90:AP90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E96:I96"/>
    <mergeCell ref="K96:AF96"/>
    <mergeCell ref="AN96:AP96"/>
    <mergeCell ref="AG96:AM96"/>
    <mergeCell ref="K97:AF97"/>
    <mergeCell ref="AG97:AM97"/>
    <mergeCell ref="E97:I97"/>
    <mergeCell ref="AN97:AP97"/>
    <mergeCell ref="K98:AF98"/>
    <mergeCell ref="AN98:AP98"/>
    <mergeCell ref="AG98:AM98"/>
    <mergeCell ref="E98:I98"/>
    <mergeCell ref="AN99:AP99"/>
    <mergeCell ref="AG99:AM99"/>
    <mergeCell ref="D99:H99"/>
    <mergeCell ref="J99:AF99"/>
    <mergeCell ref="AN100:AP100"/>
    <mergeCell ref="AG100:AM100"/>
    <mergeCell ref="E100:I100"/>
    <mergeCell ref="K100:AF100"/>
    <mergeCell ref="AG94:AM94"/>
    <mergeCell ref="AN94:AP94"/>
    <mergeCell ref="K5:AJ5"/>
    <mergeCell ref="K6:AJ6"/>
    <mergeCell ref="E23:AN23"/>
    <mergeCell ref="AK26:AO26"/>
    <mergeCell ref="AK28:AO28"/>
    <mergeCell ref="L28:P28"/>
    <mergeCell ref="W28:AE28"/>
    <mergeCell ref="W29:AE29"/>
    <mergeCell ref="AK29:AO29"/>
    <mergeCell ref="L29:P29"/>
    <mergeCell ref="AK30:AO30"/>
    <mergeCell ref="W30:AE30"/>
    <mergeCell ref="L30:P30"/>
    <mergeCell ref="L31:P31"/>
    <mergeCell ref="AK31:AO31"/>
    <mergeCell ref="W31:AE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6" location="'MNP SO 01.1-3 - MNP_revit...'!C2" display="/"/>
    <hyperlink ref="A97" location="'MNP SO 02.1 - MNP_revital...'!C2" display="/"/>
    <hyperlink ref="A98" location="'MNP VRN - MNP_vedejsi_roz...'!C2" display="/"/>
    <hyperlink ref="A100" location="'VCP SO 01.1 - 1.03 - VCP_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20"/>
    </row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 hidden="1">
      <c r="B4" s="21"/>
      <c r="D4" s="22" t="s">
        <v>100</v>
      </c>
      <c r="L4" s="21"/>
      <c r="M4" s="121" t="s">
        <v>10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28" t="s">
        <v>14</v>
      </c>
      <c r="L6" s="21"/>
    </row>
    <row r="7" spans="2:12" s="1" customFormat="1" ht="16.5" customHeight="1" hidden="1">
      <c r="B7" s="21"/>
      <c r="E7" s="122" t="str">
        <f>'Rekapitulace stavby'!K6</f>
        <v>Revitalizace Švarcavy ZL1</v>
      </c>
      <c r="F7" s="28"/>
      <c r="G7" s="28"/>
      <c r="H7" s="28"/>
      <c r="L7" s="21"/>
    </row>
    <row r="8" spans="2:12" s="1" customFormat="1" ht="12" customHeight="1" hidden="1">
      <c r="B8" s="21"/>
      <c r="D8" s="28" t="s">
        <v>101</v>
      </c>
      <c r="L8" s="21"/>
    </row>
    <row r="9" spans="1:31" s="2" customFormat="1" ht="16.5" customHeight="1" hidden="1">
      <c r="A9" s="31"/>
      <c r="B9" s="32"/>
      <c r="C9" s="31"/>
      <c r="D9" s="31"/>
      <c r="E9" s="122" t="s">
        <v>102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2"/>
      <c r="C10" s="31"/>
      <c r="D10" s="28" t="s">
        <v>103</v>
      </c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 hidden="1">
      <c r="A11" s="31"/>
      <c r="B11" s="32"/>
      <c r="C11" s="31"/>
      <c r="D11" s="31"/>
      <c r="E11" s="59" t="s">
        <v>104</v>
      </c>
      <c r="F11" s="31"/>
      <c r="G11" s="31"/>
      <c r="H11" s="31"/>
      <c r="I11" s="31"/>
      <c r="J11" s="31"/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 hidden="1">
      <c r="A13" s="31"/>
      <c r="B13" s="32"/>
      <c r="C13" s="31"/>
      <c r="D13" s="28" t="s">
        <v>16</v>
      </c>
      <c r="E13" s="31"/>
      <c r="F13" s="25" t="s">
        <v>1</v>
      </c>
      <c r="G13" s="31"/>
      <c r="H13" s="31"/>
      <c r="I13" s="28" t="s">
        <v>17</v>
      </c>
      <c r="J13" s="25" t="s">
        <v>1</v>
      </c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8" t="s">
        <v>18</v>
      </c>
      <c r="E14" s="31"/>
      <c r="F14" s="25" t="s">
        <v>19</v>
      </c>
      <c r="G14" s="31"/>
      <c r="H14" s="31"/>
      <c r="I14" s="28" t="s">
        <v>20</v>
      </c>
      <c r="J14" s="61" t="str">
        <f>'Rekapitulace stavby'!AN8</f>
        <v>13. 6. 2023</v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8" customHeight="1" hidden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 hidden="1">
      <c r="A16" s="31"/>
      <c r="B16" s="32"/>
      <c r="C16" s="31"/>
      <c r="D16" s="28" t="s">
        <v>22</v>
      </c>
      <c r="E16" s="31"/>
      <c r="F16" s="31"/>
      <c r="G16" s="31"/>
      <c r="H16" s="31"/>
      <c r="I16" s="28" t="s">
        <v>23</v>
      </c>
      <c r="J16" s="25" t="s">
        <v>1</v>
      </c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hidden="1">
      <c r="A17" s="31"/>
      <c r="B17" s="32"/>
      <c r="C17" s="31"/>
      <c r="D17" s="31"/>
      <c r="E17" s="25" t="s">
        <v>24</v>
      </c>
      <c r="F17" s="31"/>
      <c r="G17" s="31"/>
      <c r="H17" s="31"/>
      <c r="I17" s="28" t="s">
        <v>25</v>
      </c>
      <c r="J17" s="25" t="s">
        <v>1</v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hidden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hidden="1">
      <c r="A19" s="31"/>
      <c r="B19" s="32"/>
      <c r="C19" s="31"/>
      <c r="D19" s="28" t="s">
        <v>26</v>
      </c>
      <c r="E19" s="31"/>
      <c r="F19" s="31"/>
      <c r="G19" s="31"/>
      <c r="H19" s="31"/>
      <c r="I19" s="28" t="s">
        <v>23</v>
      </c>
      <c r="J19" s="25" t="s">
        <v>1</v>
      </c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hidden="1">
      <c r="A20" s="31"/>
      <c r="B20" s="32"/>
      <c r="C20" s="31"/>
      <c r="D20" s="31"/>
      <c r="E20" s="25" t="s">
        <v>27</v>
      </c>
      <c r="F20" s="31"/>
      <c r="G20" s="31"/>
      <c r="H20" s="31"/>
      <c r="I20" s="28" t="s">
        <v>25</v>
      </c>
      <c r="J20" s="25" t="s">
        <v>1</v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hidden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hidden="1">
      <c r="A22" s="31"/>
      <c r="B22" s="32"/>
      <c r="C22" s="31"/>
      <c r="D22" s="28" t="s">
        <v>28</v>
      </c>
      <c r="E22" s="31"/>
      <c r="F22" s="31"/>
      <c r="G22" s="31"/>
      <c r="H22" s="31"/>
      <c r="I22" s="28" t="s">
        <v>23</v>
      </c>
      <c r="J22" s="25" t="str">
        <f>IF('Rekapitulace stavby'!AN16="","",'Rekapitulace stavby'!AN16)</f>
        <v/>
      </c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hidden="1">
      <c r="A23" s="31"/>
      <c r="B23" s="32"/>
      <c r="C23" s="31"/>
      <c r="D23" s="31"/>
      <c r="E23" s="25" t="str">
        <f>IF('Rekapitulace stavby'!E17="","",'Rekapitulace stavby'!E17)</f>
        <v xml:space="preserve"> </v>
      </c>
      <c r="F23" s="31"/>
      <c r="G23" s="31"/>
      <c r="H23" s="31"/>
      <c r="I23" s="28" t="s">
        <v>25</v>
      </c>
      <c r="J23" s="25" t="str">
        <f>IF('Rekapitulace stavby'!AN17="","",'Rekapitulace stavby'!AN17)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hidden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hidden="1">
      <c r="A25" s="31"/>
      <c r="B25" s="32"/>
      <c r="C25" s="31"/>
      <c r="D25" s="28" t="s">
        <v>31</v>
      </c>
      <c r="E25" s="31"/>
      <c r="F25" s="31"/>
      <c r="G25" s="31"/>
      <c r="H25" s="31"/>
      <c r="I25" s="28" t="s">
        <v>23</v>
      </c>
      <c r="J25" s="25" t="str">
        <f>IF('Rekapitulace stavby'!AN19="","",'Rekapitulace stavby'!AN19)</f>
        <v/>
      </c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hidden="1">
      <c r="A26" s="31"/>
      <c r="B26" s="32"/>
      <c r="C26" s="31"/>
      <c r="D26" s="31"/>
      <c r="E26" s="25" t="str">
        <f>IF('Rekapitulace stavby'!E20="","",'Rekapitulace stavby'!E20)</f>
        <v xml:space="preserve"> </v>
      </c>
      <c r="F26" s="31"/>
      <c r="G26" s="31"/>
      <c r="H26" s="31"/>
      <c r="I26" s="28" t="s">
        <v>25</v>
      </c>
      <c r="J26" s="25" t="str">
        <f>IF('Rekapitulace stavby'!AN20="","",'Rekapitulace stavby'!AN20)</f>
        <v/>
      </c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7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hidden="1">
      <c r="A28" s="31"/>
      <c r="B28" s="32"/>
      <c r="C28" s="31"/>
      <c r="D28" s="28" t="s">
        <v>32</v>
      </c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hidden="1">
      <c r="A29" s="123"/>
      <c r="B29" s="124"/>
      <c r="C29" s="123"/>
      <c r="D29" s="123"/>
      <c r="E29" s="29" t="s">
        <v>1</v>
      </c>
      <c r="F29" s="29"/>
      <c r="G29" s="29"/>
      <c r="H29" s="29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hidden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 hidden="1">
      <c r="A32" s="31"/>
      <c r="B32" s="32"/>
      <c r="C32" s="31"/>
      <c r="D32" s="126" t="s">
        <v>33</v>
      </c>
      <c r="E32" s="31"/>
      <c r="F32" s="31"/>
      <c r="G32" s="31"/>
      <c r="H32" s="31"/>
      <c r="I32" s="31"/>
      <c r="J32" s="88">
        <f>ROUND(J123,2)</f>
        <v>-26660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hidden="1">
      <c r="A33" s="31"/>
      <c r="B33" s="32"/>
      <c r="C33" s="31"/>
      <c r="D33" s="82"/>
      <c r="E33" s="82"/>
      <c r="F33" s="82"/>
      <c r="G33" s="82"/>
      <c r="H33" s="82"/>
      <c r="I33" s="82"/>
      <c r="J33" s="82"/>
      <c r="K33" s="82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2"/>
      <c r="C34" s="31"/>
      <c r="D34" s="31"/>
      <c r="E34" s="31"/>
      <c r="F34" s="36" t="s">
        <v>35</v>
      </c>
      <c r="G34" s="31"/>
      <c r="H34" s="31"/>
      <c r="I34" s="36" t="s">
        <v>34</v>
      </c>
      <c r="J34" s="36" t="s">
        <v>36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127" t="s">
        <v>37</v>
      </c>
      <c r="E35" s="28" t="s">
        <v>38</v>
      </c>
      <c r="F35" s="128">
        <f>ROUND((SUM(BE123:BE129)),2)</f>
        <v>-26660</v>
      </c>
      <c r="G35" s="31"/>
      <c r="H35" s="31"/>
      <c r="I35" s="129">
        <v>0.21</v>
      </c>
      <c r="J35" s="128">
        <f>ROUND(((SUM(BE123:BE129))*I35),2)</f>
        <v>-5598.6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39</v>
      </c>
      <c r="F36" s="128">
        <f>ROUND((SUM(BF123:BF129)),2)</f>
        <v>0</v>
      </c>
      <c r="G36" s="31"/>
      <c r="H36" s="31"/>
      <c r="I36" s="129">
        <v>0.15</v>
      </c>
      <c r="J36" s="128">
        <f>ROUND(((SUM(BF123:BF129))*I36),2)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40</v>
      </c>
      <c r="F37" s="128">
        <f>ROUND((SUM(BG123:BG129)),2)</f>
        <v>0</v>
      </c>
      <c r="G37" s="31"/>
      <c r="H37" s="31"/>
      <c r="I37" s="129">
        <v>0.21</v>
      </c>
      <c r="J37" s="128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 hidden="1">
      <c r="A38" s="31"/>
      <c r="B38" s="32"/>
      <c r="C38" s="31"/>
      <c r="D38" s="31"/>
      <c r="E38" s="28" t="s">
        <v>41</v>
      </c>
      <c r="F38" s="128">
        <f>ROUND((SUM(BH123:BH129)),2)</f>
        <v>0</v>
      </c>
      <c r="G38" s="31"/>
      <c r="H38" s="31"/>
      <c r="I38" s="129">
        <v>0.15</v>
      </c>
      <c r="J38" s="128">
        <f>0</f>
        <v>0</v>
      </c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customHeight="1" hidden="1">
      <c r="A39" s="31"/>
      <c r="B39" s="32"/>
      <c r="C39" s="31"/>
      <c r="D39" s="31"/>
      <c r="E39" s="28" t="s">
        <v>42</v>
      </c>
      <c r="F39" s="128">
        <f>ROUND((SUM(BI123:BI129)),2)</f>
        <v>0</v>
      </c>
      <c r="G39" s="31"/>
      <c r="H39" s="31"/>
      <c r="I39" s="129">
        <v>0</v>
      </c>
      <c r="J39" s="128">
        <f>0</f>
        <v>0</v>
      </c>
      <c r="K39" s="31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 hidden="1">
      <c r="A41" s="31"/>
      <c r="B41" s="32"/>
      <c r="C41" s="130"/>
      <c r="D41" s="131" t="s">
        <v>43</v>
      </c>
      <c r="E41" s="73"/>
      <c r="F41" s="73"/>
      <c r="G41" s="132" t="s">
        <v>44</v>
      </c>
      <c r="H41" s="133" t="s">
        <v>45</v>
      </c>
      <c r="I41" s="73"/>
      <c r="J41" s="134">
        <f>SUM(J32:J39)</f>
        <v>-32258.6</v>
      </c>
      <c r="K41" s="135"/>
      <c r="L41" s="47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 hidden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7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47"/>
      <c r="D50" s="48" t="s">
        <v>46</v>
      </c>
      <c r="E50" s="49"/>
      <c r="F50" s="49"/>
      <c r="G50" s="48" t="s">
        <v>47</v>
      </c>
      <c r="H50" s="49"/>
      <c r="I50" s="49"/>
      <c r="J50" s="49"/>
      <c r="K50" s="49"/>
      <c r="L50" s="47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1"/>
      <c r="B61" s="32"/>
      <c r="C61" s="31"/>
      <c r="D61" s="50" t="s">
        <v>48</v>
      </c>
      <c r="E61" s="34"/>
      <c r="F61" s="136" t="s">
        <v>49</v>
      </c>
      <c r="G61" s="50" t="s">
        <v>48</v>
      </c>
      <c r="H61" s="34"/>
      <c r="I61" s="34"/>
      <c r="J61" s="137" t="s">
        <v>49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1"/>
      <c r="B65" s="32"/>
      <c r="C65" s="31"/>
      <c r="D65" s="48" t="s">
        <v>50</v>
      </c>
      <c r="E65" s="51"/>
      <c r="F65" s="51"/>
      <c r="G65" s="48" t="s">
        <v>51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1"/>
      <c r="B76" s="32"/>
      <c r="C76" s="31"/>
      <c r="D76" s="50" t="s">
        <v>48</v>
      </c>
      <c r="E76" s="34"/>
      <c r="F76" s="136" t="s">
        <v>49</v>
      </c>
      <c r="G76" s="50" t="s">
        <v>48</v>
      </c>
      <c r="H76" s="34"/>
      <c r="I76" s="34"/>
      <c r="J76" s="137" t="s">
        <v>49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105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122" t="str">
        <f>E7</f>
        <v>Revitalizace Švarcavy ZL1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 hidden="1">
      <c r="B86" s="21"/>
      <c r="C86" s="28" t="s">
        <v>101</v>
      </c>
      <c r="L86" s="21"/>
    </row>
    <row r="87" spans="1:31" s="2" customFormat="1" ht="16.5" customHeight="1" hidden="1">
      <c r="A87" s="31"/>
      <c r="B87" s="32"/>
      <c r="C87" s="31"/>
      <c r="D87" s="31"/>
      <c r="E87" s="122" t="s">
        <v>102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8" t="s">
        <v>103</v>
      </c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 hidden="1">
      <c r="A89" s="31"/>
      <c r="B89" s="32"/>
      <c r="C89" s="31"/>
      <c r="D89" s="31"/>
      <c r="E89" s="59" t="str">
        <f>E11</f>
        <v>MNP SO 01.1-3 - MNP_revitalizace_1</v>
      </c>
      <c r="F89" s="31"/>
      <c r="G89" s="31"/>
      <c r="H89" s="31"/>
      <c r="I89" s="31"/>
      <c r="J89" s="31"/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 hidden="1">
      <c r="A91" s="31"/>
      <c r="B91" s="32"/>
      <c r="C91" s="28" t="s">
        <v>18</v>
      </c>
      <c r="D91" s="31"/>
      <c r="E91" s="31"/>
      <c r="F91" s="25" t="str">
        <f>F14</f>
        <v>k.ú. Přelouč</v>
      </c>
      <c r="G91" s="31"/>
      <c r="H91" s="31"/>
      <c r="I91" s="28" t="s">
        <v>20</v>
      </c>
      <c r="J91" s="61" t="str">
        <f>IF(J14="","",J14)</f>
        <v>13. 6. 2023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 hidden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15" customHeight="1" hidden="1">
      <c r="A93" s="31"/>
      <c r="B93" s="32"/>
      <c r="C93" s="28" t="s">
        <v>22</v>
      </c>
      <c r="D93" s="31"/>
      <c r="E93" s="31"/>
      <c r="F93" s="25" t="str">
        <f>E17</f>
        <v>Město Přelouč</v>
      </c>
      <c r="G93" s="31"/>
      <c r="H93" s="31"/>
      <c r="I93" s="28" t="s">
        <v>28</v>
      </c>
      <c r="J93" s="29" t="str">
        <f>E23</f>
        <v xml:space="preserve"> </v>
      </c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 hidden="1">
      <c r="A94" s="31"/>
      <c r="B94" s="32"/>
      <c r="C94" s="28" t="s">
        <v>26</v>
      </c>
      <c r="D94" s="31"/>
      <c r="E94" s="31"/>
      <c r="F94" s="25" t="str">
        <f>IF(E20="","",E20)</f>
        <v>Aquasys spol. s r.o.</v>
      </c>
      <c r="G94" s="31"/>
      <c r="H94" s="31"/>
      <c r="I94" s="28" t="s">
        <v>31</v>
      </c>
      <c r="J94" s="29" t="str">
        <f>E26</f>
        <v xml:space="preserve"> </v>
      </c>
      <c r="K94" s="31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 hidden="1">
      <c r="A96" s="31"/>
      <c r="B96" s="32"/>
      <c r="C96" s="138" t="s">
        <v>106</v>
      </c>
      <c r="D96" s="130"/>
      <c r="E96" s="130"/>
      <c r="F96" s="130"/>
      <c r="G96" s="130"/>
      <c r="H96" s="130"/>
      <c r="I96" s="130"/>
      <c r="J96" s="139" t="s">
        <v>107</v>
      </c>
      <c r="K96" s="130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" customHeight="1" hidden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7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8" customHeight="1" hidden="1">
      <c r="A98" s="31"/>
      <c r="B98" s="32"/>
      <c r="C98" s="140" t="s">
        <v>108</v>
      </c>
      <c r="D98" s="31"/>
      <c r="E98" s="31"/>
      <c r="F98" s="31"/>
      <c r="G98" s="31"/>
      <c r="H98" s="31"/>
      <c r="I98" s="31"/>
      <c r="J98" s="88">
        <f>J123</f>
        <v>-26660</v>
      </c>
      <c r="K98" s="31"/>
      <c r="L98" s="47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8" t="s">
        <v>109</v>
      </c>
    </row>
    <row r="99" spans="1:31" s="9" customFormat="1" ht="24.95" customHeight="1" hidden="1">
      <c r="A99" s="9"/>
      <c r="B99" s="141"/>
      <c r="C99" s="9"/>
      <c r="D99" s="142" t="s">
        <v>110</v>
      </c>
      <c r="E99" s="143"/>
      <c r="F99" s="143"/>
      <c r="G99" s="143"/>
      <c r="H99" s="143"/>
      <c r="I99" s="143"/>
      <c r="J99" s="144">
        <f>J124</f>
        <v>-26660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5"/>
      <c r="C100" s="10"/>
      <c r="D100" s="146" t="s">
        <v>111</v>
      </c>
      <c r="E100" s="147"/>
      <c r="F100" s="147"/>
      <c r="G100" s="147"/>
      <c r="H100" s="147"/>
      <c r="I100" s="147"/>
      <c r="J100" s="148">
        <f>J125</f>
        <v>0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5"/>
      <c r="C101" s="10"/>
      <c r="D101" s="146" t="s">
        <v>112</v>
      </c>
      <c r="E101" s="147"/>
      <c r="F101" s="147"/>
      <c r="G101" s="147"/>
      <c r="H101" s="147"/>
      <c r="I101" s="147"/>
      <c r="J101" s="148">
        <f>J126</f>
        <v>-26660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7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 hidden="1">
      <c r="A103" s="3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7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ht="12" hidden="1"/>
    <row r="105" ht="12" hidden="1"/>
    <row r="106" ht="12" hidden="1"/>
    <row r="107" spans="1:31" s="2" customFormat="1" ht="6.95" customHeight="1">
      <c r="A107" s="31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47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2" t="s">
        <v>113</v>
      </c>
      <c r="D108" s="31"/>
      <c r="E108" s="31"/>
      <c r="F108" s="31"/>
      <c r="G108" s="31"/>
      <c r="H108" s="31"/>
      <c r="I108" s="31"/>
      <c r="J108" s="31"/>
      <c r="K108" s="31"/>
      <c r="L108" s="47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7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8" t="s">
        <v>14</v>
      </c>
      <c r="D110" s="31"/>
      <c r="E110" s="31"/>
      <c r="F110" s="31"/>
      <c r="G110" s="31"/>
      <c r="H110" s="31"/>
      <c r="I110" s="31"/>
      <c r="J110" s="31"/>
      <c r="K110" s="31"/>
      <c r="L110" s="47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6.5" customHeight="1">
      <c r="A111" s="31"/>
      <c r="B111" s="32"/>
      <c r="C111" s="31"/>
      <c r="D111" s="31"/>
      <c r="E111" s="122" t="str">
        <f>E7</f>
        <v>Revitalizace Švarcavy ZL1</v>
      </c>
      <c r="F111" s="28"/>
      <c r="G111" s="28"/>
      <c r="H111" s="28"/>
      <c r="I111" s="31"/>
      <c r="J111" s="31"/>
      <c r="K111" s="31"/>
      <c r="L111" s="47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2:12" s="1" customFormat="1" ht="12" customHeight="1">
      <c r="B112" s="21"/>
      <c r="C112" s="28" t="s">
        <v>101</v>
      </c>
      <c r="L112" s="21"/>
    </row>
    <row r="113" spans="1:31" s="2" customFormat="1" ht="16.5" customHeight="1">
      <c r="A113" s="31"/>
      <c r="B113" s="32"/>
      <c r="C113" s="31"/>
      <c r="D113" s="31"/>
      <c r="E113" s="122" t="s">
        <v>102</v>
      </c>
      <c r="F113" s="31"/>
      <c r="G113" s="31"/>
      <c r="H113" s="31"/>
      <c r="I113" s="31"/>
      <c r="J113" s="31"/>
      <c r="K113" s="31"/>
      <c r="L113" s="47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2" customHeight="1">
      <c r="A114" s="31"/>
      <c r="B114" s="32"/>
      <c r="C114" s="28" t="s">
        <v>103</v>
      </c>
      <c r="D114" s="31"/>
      <c r="E114" s="31"/>
      <c r="F114" s="31"/>
      <c r="G114" s="31"/>
      <c r="H114" s="31"/>
      <c r="I114" s="31"/>
      <c r="J114" s="31"/>
      <c r="K114" s="31"/>
      <c r="L114" s="47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6.5" customHeight="1">
      <c r="A115" s="31"/>
      <c r="B115" s="32"/>
      <c r="C115" s="31"/>
      <c r="D115" s="31"/>
      <c r="E115" s="59" t="str">
        <f>E11</f>
        <v>MNP SO 01.1-3 - MNP_revitalizace_1</v>
      </c>
      <c r="F115" s="31"/>
      <c r="G115" s="31"/>
      <c r="H115" s="31"/>
      <c r="I115" s="31"/>
      <c r="J115" s="31"/>
      <c r="K115" s="31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8" t="s">
        <v>18</v>
      </c>
      <c r="D117" s="31"/>
      <c r="E117" s="31"/>
      <c r="F117" s="25" t="str">
        <f>F14</f>
        <v>k.ú. Přelouč</v>
      </c>
      <c r="G117" s="31"/>
      <c r="H117" s="31"/>
      <c r="I117" s="28" t="s">
        <v>20</v>
      </c>
      <c r="J117" s="61" t="str">
        <f>IF(J14="","",J14)</f>
        <v>13. 6. 2023</v>
      </c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15" customHeight="1">
      <c r="A119" s="31"/>
      <c r="B119" s="32"/>
      <c r="C119" s="28" t="s">
        <v>22</v>
      </c>
      <c r="D119" s="31"/>
      <c r="E119" s="31"/>
      <c r="F119" s="25" t="str">
        <f>E17</f>
        <v>Město Přelouč</v>
      </c>
      <c r="G119" s="31"/>
      <c r="H119" s="31"/>
      <c r="I119" s="28" t="s">
        <v>28</v>
      </c>
      <c r="J119" s="29" t="str">
        <f>E23</f>
        <v xml:space="preserve"> </v>
      </c>
      <c r="K119" s="31"/>
      <c r="L119" s="47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5.15" customHeight="1">
      <c r="A120" s="31"/>
      <c r="B120" s="32"/>
      <c r="C120" s="28" t="s">
        <v>26</v>
      </c>
      <c r="D120" s="31"/>
      <c r="E120" s="31"/>
      <c r="F120" s="25" t="str">
        <f>IF(E20="","",E20)</f>
        <v>Aquasys spol. s r.o.</v>
      </c>
      <c r="G120" s="31"/>
      <c r="H120" s="31"/>
      <c r="I120" s="28" t="s">
        <v>31</v>
      </c>
      <c r="J120" s="29" t="str">
        <f>E26</f>
        <v xml:space="preserve"> </v>
      </c>
      <c r="K120" s="31"/>
      <c r="L120" s="47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0.3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7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11" customFormat="1" ht="29.25" customHeight="1">
      <c r="A122" s="149"/>
      <c r="B122" s="150"/>
      <c r="C122" s="151" t="s">
        <v>114</v>
      </c>
      <c r="D122" s="152" t="s">
        <v>58</v>
      </c>
      <c r="E122" s="152" t="s">
        <v>54</v>
      </c>
      <c r="F122" s="152" t="s">
        <v>55</v>
      </c>
      <c r="G122" s="152" t="s">
        <v>115</v>
      </c>
      <c r="H122" s="152" t="s">
        <v>116</v>
      </c>
      <c r="I122" s="152" t="s">
        <v>117</v>
      </c>
      <c r="J122" s="153" t="s">
        <v>107</v>
      </c>
      <c r="K122" s="154" t="s">
        <v>118</v>
      </c>
      <c r="L122" s="155"/>
      <c r="M122" s="78" t="s">
        <v>1</v>
      </c>
      <c r="N122" s="79" t="s">
        <v>37</v>
      </c>
      <c r="O122" s="79" t="s">
        <v>119</v>
      </c>
      <c r="P122" s="79" t="s">
        <v>120</v>
      </c>
      <c r="Q122" s="79" t="s">
        <v>121</v>
      </c>
      <c r="R122" s="79" t="s">
        <v>122</v>
      </c>
      <c r="S122" s="79" t="s">
        <v>123</v>
      </c>
      <c r="T122" s="80" t="s">
        <v>124</v>
      </c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</row>
    <row r="123" spans="1:63" s="2" customFormat="1" ht="22.8" customHeight="1">
      <c r="A123" s="31"/>
      <c r="B123" s="32"/>
      <c r="C123" s="85" t="s">
        <v>125</v>
      </c>
      <c r="D123" s="31"/>
      <c r="E123" s="31"/>
      <c r="F123" s="31"/>
      <c r="G123" s="31"/>
      <c r="H123" s="31"/>
      <c r="I123" s="31"/>
      <c r="J123" s="156">
        <f>BK123</f>
        <v>-26660</v>
      </c>
      <c r="K123" s="31"/>
      <c r="L123" s="32"/>
      <c r="M123" s="81"/>
      <c r="N123" s="65"/>
      <c r="O123" s="82"/>
      <c r="P123" s="157">
        <f>P124</f>
        <v>0</v>
      </c>
      <c r="Q123" s="82"/>
      <c r="R123" s="157">
        <f>R124</f>
        <v>0</v>
      </c>
      <c r="S123" s="82"/>
      <c r="T123" s="158">
        <f>T124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8" t="s">
        <v>72</v>
      </c>
      <c r="AU123" s="18" t="s">
        <v>109</v>
      </c>
      <c r="BK123" s="159">
        <f>BK124</f>
        <v>-26660</v>
      </c>
    </row>
    <row r="124" spans="1:63" s="12" customFormat="1" ht="25.9" customHeight="1">
      <c r="A124" s="12"/>
      <c r="B124" s="160"/>
      <c r="C124" s="12"/>
      <c r="D124" s="161" t="s">
        <v>72</v>
      </c>
      <c r="E124" s="162" t="s">
        <v>126</v>
      </c>
      <c r="F124" s="162" t="s">
        <v>127</v>
      </c>
      <c r="G124" s="12"/>
      <c r="H124" s="12"/>
      <c r="I124" s="12"/>
      <c r="J124" s="163">
        <f>BK124</f>
        <v>-26660</v>
      </c>
      <c r="K124" s="12"/>
      <c r="L124" s="160"/>
      <c r="M124" s="164"/>
      <c r="N124" s="165"/>
      <c r="O124" s="165"/>
      <c r="P124" s="166">
        <f>P125+P126</f>
        <v>0</v>
      </c>
      <c r="Q124" s="165"/>
      <c r="R124" s="166">
        <f>R125+R126</f>
        <v>0</v>
      </c>
      <c r="S124" s="165"/>
      <c r="T124" s="167">
        <f>T125+T126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1" t="s">
        <v>80</v>
      </c>
      <c r="AT124" s="168" t="s">
        <v>72</v>
      </c>
      <c r="AU124" s="168" t="s">
        <v>73</v>
      </c>
      <c r="AY124" s="161" t="s">
        <v>128</v>
      </c>
      <c r="BK124" s="169">
        <f>BK125+BK126</f>
        <v>-26660</v>
      </c>
    </row>
    <row r="125" spans="1:63" s="12" customFormat="1" ht="22.8" customHeight="1">
      <c r="A125" s="12"/>
      <c r="B125" s="160"/>
      <c r="C125" s="12"/>
      <c r="D125" s="161" t="s">
        <v>72</v>
      </c>
      <c r="E125" s="170" t="s">
        <v>80</v>
      </c>
      <c r="F125" s="170" t="s">
        <v>129</v>
      </c>
      <c r="G125" s="12"/>
      <c r="H125" s="12"/>
      <c r="I125" s="12"/>
      <c r="J125" s="171">
        <f>BK125</f>
        <v>0</v>
      </c>
      <c r="K125" s="12"/>
      <c r="L125" s="160"/>
      <c r="M125" s="164"/>
      <c r="N125" s="165"/>
      <c r="O125" s="165"/>
      <c r="P125" s="166">
        <v>0</v>
      </c>
      <c r="Q125" s="165"/>
      <c r="R125" s="166">
        <v>0</v>
      </c>
      <c r="S125" s="165"/>
      <c r="T125" s="167"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61" t="s">
        <v>80</v>
      </c>
      <c r="AT125" s="168" t="s">
        <v>72</v>
      </c>
      <c r="AU125" s="168" t="s">
        <v>80</v>
      </c>
      <c r="AY125" s="161" t="s">
        <v>128</v>
      </c>
      <c r="BK125" s="169">
        <v>0</v>
      </c>
    </row>
    <row r="126" spans="1:63" s="12" customFormat="1" ht="22.8" customHeight="1">
      <c r="A126" s="12"/>
      <c r="B126" s="160"/>
      <c r="C126" s="12"/>
      <c r="D126" s="161" t="s">
        <v>72</v>
      </c>
      <c r="E126" s="170" t="s">
        <v>130</v>
      </c>
      <c r="F126" s="170" t="s">
        <v>131</v>
      </c>
      <c r="G126" s="12"/>
      <c r="H126" s="12"/>
      <c r="I126" s="12"/>
      <c r="J126" s="171">
        <f>BK126</f>
        <v>-26660</v>
      </c>
      <c r="K126" s="12"/>
      <c r="L126" s="160"/>
      <c r="M126" s="164"/>
      <c r="N126" s="165"/>
      <c r="O126" s="165"/>
      <c r="P126" s="166">
        <f>SUM(P127:P129)</f>
        <v>0</v>
      </c>
      <c r="Q126" s="165"/>
      <c r="R126" s="166">
        <f>SUM(R127:R129)</f>
        <v>0</v>
      </c>
      <c r="S126" s="165"/>
      <c r="T126" s="167">
        <f>SUM(T127:T129)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1" t="s">
        <v>80</v>
      </c>
      <c r="AT126" s="168" t="s">
        <v>72</v>
      </c>
      <c r="AU126" s="168" t="s">
        <v>80</v>
      </c>
      <c r="AY126" s="161" t="s">
        <v>128</v>
      </c>
      <c r="BK126" s="169">
        <f>SUM(BK127:BK129)</f>
        <v>-26660</v>
      </c>
    </row>
    <row r="127" spans="1:65" s="2" customFormat="1" ht="21.75" customHeight="1">
      <c r="A127" s="31"/>
      <c r="B127" s="172"/>
      <c r="C127" s="173" t="s">
        <v>80</v>
      </c>
      <c r="D127" s="173" t="s">
        <v>132</v>
      </c>
      <c r="E127" s="174" t="s">
        <v>133</v>
      </c>
      <c r="F127" s="175" t="s">
        <v>134</v>
      </c>
      <c r="G127" s="176" t="s">
        <v>135</v>
      </c>
      <c r="H127" s="177">
        <v>-1</v>
      </c>
      <c r="I127" s="178">
        <v>26660</v>
      </c>
      <c r="J127" s="178">
        <f>ROUND(I127*H127,2)</f>
        <v>-26660</v>
      </c>
      <c r="K127" s="179"/>
      <c r="L127" s="32"/>
      <c r="M127" s="180" t="s">
        <v>1</v>
      </c>
      <c r="N127" s="181" t="s">
        <v>38</v>
      </c>
      <c r="O127" s="182">
        <v>0</v>
      </c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84" t="s">
        <v>130</v>
      </c>
      <c r="AT127" s="184" t="s">
        <v>132</v>
      </c>
      <c r="AU127" s="184" t="s">
        <v>82</v>
      </c>
      <c r="AY127" s="18" t="s">
        <v>128</v>
      </c>
      <c r="BE127" s="185">
        <f>IF(N127="základní",J127,0)</f>
        <v>-26660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8" t="s">
        <v>80</v>
      </c>
      <c r="BK127" s="185">
        <f>ROUND(I127*H127,2)</f>
        <v>-26660</v>
      </c>
      <c r="BL127" s="18" t="s">
        <v>130</v>
      </c>
      <c r="BM127" s="184" t="s">
        <v>136</v>
      </c>
    </row>
    <row r="128" spans="1:47" s="2" customFormat="1" ht="12">
      <c r="A128" s="31"/>
      <c r="B128" s="32"/>
      <c r="C128" s="31"/>
      <c r="D128" s="186" t="s">
        <v>137</v>
      </c>
      <c r="E128" s="31"/>
      <c r="F128" s="187" t="s">
        <v>134</v>
      </c>
      <c r="G128" s="31"/>
      <c r="H128" s="31"/>
      <c r="I128" s="31"/>
      <c r="J128" s="31"/>
      <c r="K128" s="31"/>
      <c r="L128" s="32"/>
      <c r="M128" s="188"/>
      <c r="N128" s="189"/>
      <c r="O128" s="69"/>
      <c r="P128" s="69"/>
      <c r="Q128" s="69"/>
      <c r="R128" s="69"/>
      <c r="S128" s="69"/>
      <c r="T128" s="70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8" t="s">
        <v>137</v>
      </c>
      <c r="AU128" s="18" t="s">
        <v>82</v>
      </c>
    </row>
    <row r="129" spans="1:47" s="2" customFormat="1" ht="12">
      <c r="A129" s="31"/>
      <c r="B129" s="32"/>
      <c r="C129" s="31"/>
      <c r="D129" s="186" t="s">
        <v>138</v>
      </c>
      <c r="E129" s="31"/>
      <c r="F129" s="190" t="s">
        <v>139</v>
      </c>
      <c r="G129" s="31"/>
      <c r="H129" s="31"/>
      <c r="I129" s="31"/>
      <c r="J129" s="31"/>
      <c r="K129" s="31"/>
      <c r="L129" s="32"/>
      <c r="M129" s="191"/>
      <c r="N129" s="192"/>
      <c r="O129" s="193"/>
      <c r="P129" s="193"/>
      <c r="Q129" s="193"/>
      <c r="R129" s="193"/>
      <c r="S129" s="193"/>
      <c r="T129" s="194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8" t="s">
        <v>138</v>
      </c>
      <c r="AU129" s="18" t="s">
        <v>82</v>
      </c>
    </row>
    <row r="130" spans="1:31" s="2" customFormat="1" ht="6.95" customHeight="1">
      <c r="A130" s="3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32"/>
      <c r="M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</sheetData>
  <autoFilter ref="C122:K129"/>
  <mergeCells count="11">
    <mergeCell ref="E7:H7"/>
    <mergeCell ref="E9:H9"/>
    <mergeCell ref="E11:H11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20"/>
    </row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 hidden="1">
      <c r="B4" s="21"/>
      <c r="D4" s="22" t="s">
        <v>100</v>
      </c>
      <c r="L4" s="21"/>
      <c r="M4" s="121" t="s">
        <v>10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28" t="s">
        <v>14</v>
      </c>
      <c r="L6" s="21"/>
    </row>
    <row r="7" spans="2:12" s="1" customFormat="1" ht="16.5" customHeight="1" hidden="1">
      <c r="B7" s="21"/>
      <c r="E7" s="122" t="str">
        <f>'Rekapitulace stavby'!K6</f>
        <v>Revitalizace Švarcavy ZL1</v>
      </c>
      <c r="F7" s="28"/>
      <c r="G7" s="28"/>
      <c r="H7" s="28"/>
      <c r="L7" s="21"/>
    </row>
    <row r="8" spans="2:12" s="1" customFormat="1" ht="12" customHeight="1" hidden="1">
      <c r="B8" s="21"/>
      <c r="D8" s="28" t="s">
        <v>101</v>
      </c>
      <c r="L8" s="21"/>
    </row>
    <row r="9" spans="1:31" s="2" customFormat="1" ht="16.5" customHeight="1" hidden="1">
      <c r="A9" s="31"/>
      <c r="B9" s="32"/>
      <c r="C9" s="31"/>
      <c r="D9" s="31"/>
      <c r="E9" s="122" t="s">
        <v>102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2"/>
      <c r="C10" s="31"/>
      <c r="D10" s="28" t="s">
        <v>103</v>
      </c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 hidden="1">
      <c r="A11" s="31"/>
      <c r="B11" s="32"/>
      <c r="C11" s="31"/>
      <c r="D11" s="31"/>
      <c r="E11" s="59" t="s">
        <v>140</v>
      </c>
      <c r="F11" s="31"/>
      <c r="G11" s="31"/>
      <c r="H11" s="31"/>
      <c r="I11" s="31"/>
      <c r="J11" s="31"/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 hidden="1">
      <c r="A13" s="31"/>
      <c r="B13" s="32"/>
      <c r="C13" s="31"/>
      <c r="D13" s="28" t="s">
        <v>16</v>
      </c>
      <c r="E13" s="31"/>
      <c r="F13" s="25" t="s">
        <v>1</v>
      </c>
      <c r="G13" s="31"/>
      <c r="H13" s="31"/>
      <c r="I13" s="28" t="s">
        <v>17</v>
      </c>
      <c r="J13" s="25" t="s">
        <v>1</v>
      </c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8" t="s">
        <v>18</v>
      </c>
      <c r="E14" s="31"/>
      <c r="F14" s="25" t="s">
        <v>19</v>
      </c>
      <c r="G14" s="31"/>
      <c r="H14" s="31"/>
      <c r="I14" s="28" t="s">
        <v>20</v>
      </c>
      <c r="J14" s="61" t="str">
        <f>'Rekapitulace stavby'!AN8</f>
        <v>13. 6. 2023</v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8" customHeight="1" hidden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 hidden="1">
      <c r="A16" s="31"/>
      <c r="B16" s="32"/>
      <c r="C16" s="31"/>
      <c r="D16" s="28" t="s">
        <v>22</v>
      </c>
      <c r="E16" s="31"/>
      <c r="F16" s="31"/>
      <c r="G16" s="31"/>
      <c r="H16" s="31"/>
      <c r="I16" s="28" t="s">
        <v>23</v>
      </c>
      <c r="J16" s="25" t="s">
        <v>1</v>
      </c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hidden="1">
      <c r="A17" s="31"/>
      <c r="B17" s="32"/>
      <c r="C17" s="31"/>
      <c r="D17" s="31"/>
      <c r="E17" s="25" t="s">
        <v>24</v>
      </c>
      <c r="F17" s="31"/>
      <c r="G17" s="31"/>
      <c r="H17" s="31"/>
      <c r="I17" s="28" t="s">
        <v>25</v>
      </c>
      <c r="J17" s="25" t="s">
        <v>1</v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hidden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hidden="1">
      <c r="A19" s="31"/>
      <c r="B19" s="32"/>
      <c r="C19" s="31"/>
      <c r="D19" s="28" t="s">
        <v>26</v>
      </c>
      <c r="E19" s="31"/>
      <c r="F19" s="31"/>
      <c r="G19" s="31"/>
      <c r="H19" s="31"/>
      <c r="I19" s="28" t="s">
        <v>23</v>
      </c>
      <c r="J19" s="25" t="s">
        <v>1</v>
      </c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hidden="1">
      <c r="A20" s="31"/>
      <c r="B20" s="32"/>
      <c r="C20" s="31"/>
      <c r="D20" s="31"/>
      <c r="E20" s="25" t="s">
        <v>27</v>
      </c>
      <c r="F20" s="31"/>
      <c r="G20" s="31"/>
      <c r="H20" s="31"/>
      <c r="I20" s="28" t="s">
        <v>25</v>
      </c>
      <c r="J20" s="25" t="s">
        <v>1</v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hidden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hidden="1">
      <c r="A22" s="31"/>
      <c r="B22" s="32"/>
      <c r="C22" s="31"/>
      <c r="D22" s="28" t="s">
        <v>28</v>
      </c>
      <c r="E22" s="31"/>
      <c r="F22" s="31"/>
      <c r="G22" s="31"/>
      <c r="H22" s="31"/>
      <c r="I22" s="28" t="s">
        <v>23</v>
      </c>
      <c r="J22" s="25" t="str">
        <f>IF('Rekapitulace stavby'!AN16="","",'Rekapitulace stavby'!AN16)</f>
        <v/>
      </c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hidden="1">
      <c r="A23" s="31"/>
      <c r="B23" s="32"/>
      <c r="C23" s="31"/>
      <c r="D23" s="31"/>
      <c r="E23" s="25" t="str">
        <f>IF('Rekapitulace stavby'!E17="","",'Rekapitulace stavby'!E17)</f>
        <v xml:space="preserve"> </v>
      </c>
      <c r="F23" s="31"/>
      <c r="G23" s="31"/>
      <c r="H23" s="31"/>
      <c r="I23" s="28" t="s">
        <v>25</v>
      </c>
      <c r="J23" s="25" t="str">
        <f>IF('Rekapitulace stavby'!AN17="","",'Rekapitulace stavby'!AN17)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hidden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hidden="1">
      <c r="A25" s="31"/>
      <c r="B25" s="32"/>
      <c r="C25" s="31"/>
      <c r="D25" s="28" t="s">
        <v>31</v>
      </c>
      <c r="E25" s="31"/>
      <c r="F25" s="31"/>
      <c r="G25" s="31"/>
      <c r="H25" s="31"/>
      <c r="I25" s="28" t="s">
        <v>23</v>
      </c>
      <c r="J25" s="25" t="str">
        <f>IF('Rekapitulace stavby'!AN19="","",'Rekapitulace stavby'!AN19)</f>
        <v/>
      </c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hidden="1">
      <c r="A26" s="31"/>
      <c r="B26" s="32"/>
      <c r="C26" s="31"/>
      <c r="D26" s="31"/>
      <c r="E26" s="25" t="str">
        <f>IF('Rekapitulace stavby'!E20="","",'Rekapitulace stavby'!E20)</f>
        <v xml:space="preserve"> </v>
      </c>
      <c r="F26" s="31"/>
      <c r="G26" s="31"/>
      <c r="H26" s="31"/>
      <c r="I26" s="28" t="s">
        <v>25</v>
      </c>
      <c r="J26" s="25" t="str">
        <f>IF('Rekapitulace stavby'!AN20="","",'Rekapitulace stavby'!AN20)</f>
        <v/>
      </c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7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hidden="1">
      <c r="A28" s="31"/>
      <c r="B28" s="32"/>
      <c r="C28" s="31"/>
      <c r="D28" s="28" t="s">
        <v>32</v>
      </c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hidden="1">
      <c r="A29" s="123"/>
      <c r="B29" s="124"/>
      <c r="C29" s="123"/>
      <c r="D29" s="123"/>
      <c r="E29" s="29" t="s">
        <v>1</v>
      </c>
      <c r="F29" s="29"/>
      <c r="G29" s="29"/>
      <c r="H29" s="29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hidden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 hidden="1">
      <c r="A32" s="31"/>
      <c r="B32" s="32"/>
      <c r="C32" s="31"/>
      <c r="D32" s="126" t="s">
        <v>33</v>
      </c>
      <c r="E32" s="31"/>
      <c r="F32" s="31"/>
      <c r="G32" s="31"/>
      <c r="H32" s="31"/>
      <c r="I32" s="31"/>
      <c r="J32" s="88">
        <f>ROUND(J122,2)</f>
        <v>-408660.63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hidden="1">
      <c r="A33" s="31"/>
      <c r="B33" s="32"/>
      <c r="C33" s="31"/>
      <c r="D33" s="82"/>
      <c r="E33" s="82"/>
      <c r="F33" s="82"/>
      <c r="G33" s="82"/>
      <c r="H33" s="82"/>
      <c r="I33" s="82"/>
      <c r="J33" s="82"/>
      <c r="K33" s="82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2"/>
      <c r="C34" s="31"/>
      <c r="D34" s="31"/>
      <c r="E34" s="31"/>
      <c r="F34" s="36" t="s">
        <v>35</v>
      </c>
      <c r="G34" s="31"/>
      <c r="H34" s="31"/>
      <c r="I34" s="36" t="s">
        <v>34</v>
      </c>
      <c r="J34" s="36" t="s">
        <v>36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127" t="s">
        <v>37</v>
      </c>
      <c r="E35" s="28" t="s">
        <v>38</v>
      </c>
      <c r="F35" s="128">
        <f>ROUND((SUM(BE122:BE128)),2)</f>
        <v>-408660.63</v>
      </c>
      <c r="G35" s="31"/>
      <c r="H35" s="31"/>
      <c r="I35" s="129">
        <v>0.21</v>
      </c>
      <c r="J35" s="128">
        <f>ROUND(((SUM(BE122:BE128))*I35),2)</f>
        <v>-85818.73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39</v>
      </c>
      <c r="F36" s="128">
        <f>ROUND((SUM(BF122:BF128)),2)</f>
        <v>0</v>
      </c>
      <c r="G36" s="31"/>
      <c r="H36" s="31"/>
      <c r="I36" s="129">
        <v>0.15</v>
      </c>
      <c r="J36" s="128">
        <f>ROUND(((SUM(BF122:BF128))*I36),2)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40</v>
      </c>
      <c r="F37" s="128">
        <f>ROUND((SUM(BG122:BG128)),2)</f>
        <v>0</v>
      </c>
      <c r="G37" s="31"/>
      <c r="H37" s="31"/>
      <c r="I37" s="129">
        <v>0.21</v>
      </c>
      <c r="J37" s="128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 hidden="1">
      <c r="A38" s="31"/>
      <c r="B38" s="32"/>
      <c r="C38" s="31"/>
      <c r="D38" s="31"/>
      <c r="E38" s="28" t="s">
        <v>41</v>
      </c>
      <c r="F38" s="128">
        <f>ROUND((SUM(BH122:BH128)),2)</f>
        <v>0</v>
      </c>
      <c r="G38" s="31"/>
      <c r="H38" s="31"/>
      <c r="I38" s="129">
        <v>0.15</v>
      </c>
      <c r="J38" s="128">
        <f>0</f>
        <v>0</v>
      </c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customHeight="1" hidden="1">
      <c r="A39" s="31"/>
      <c r="B39" s="32"/>
      <c r="C39" s="31"/>
      <c r="D39" s="31"/>
      <c r="E39" s="28" t="s">
        <v>42</v>
      </c>
      <c r="F39" s="128">
        <f>ROUND((SUM(BI122:BI128)),2)</f>
        <v>0</v>
      </c>
      <c r="G39" s="31"/>
      <c r="H39" s="31"/>
      <c r="I39" s="129">
        <v>0</v>
      </c>
      <c r="J39" s="128">
        <f>0</f>
        <v>0</v>
      </c>
      <c r="K39" s="31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 hidden="1">
      <c r="A41" s="31"/>
      <c r="B41" s="32"/>
      <c r="C41" s="130"/>
      <c r="D41" s="131" t="s">
        <v>43</v>
      </c>
      <c r="E41" s="73"/>
      <c r="F41" s="73"/>
      <c r="G41" s="132" t="s">
        <v>44</v>
      </c>
      <c r="H41" s="133" t="s">
        <v>45</v>
      </c>
      <c r="I41" s="73"/>
      <c r="J41" s="134">
        <f>SUM(J32:J39)</f>
        <v>-494479.36</v>
      </c>
      <c r="K41" s="135"/>
      <c r="L41" s="47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 hidden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7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47"/>
      <c r="D50" s="48" t="s">
        <v>46</v>
      </c>
      <c r="E50" s="49"/>
      <c r="F50" s="49"/>
      <c r="G50" s="48" t="s">
        <v>47</v>
      </c>
      <c r="H50" s="49"/>
      <c r="I50" s="49"/>
      <c r="J50" s="49"/>
      <c r="K50" s="49"/>
      <c r="L50" s="47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1"/>
      <c r="B61" s="32"/>
      <c r="C61" s="31"/>
      <c r="D61" s="50" t="s">
        <v>48</v>
      </c>
      <c r="E61" s="34"/>
      <c r="F61" s="136" t="s">
        <v>49</v>
      </c>
      <c r="G61" s="50" t="s">
        <v>48</v>
      </c>
      <c r="H61" s="34"/>
      <c r="I61" s="34"/>
      <c r="J61" s="137" t="s">
        <v>49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1"/>
      <c r="B65" s="32"/>
      <c r="C65" s="31"/>
      <c r="D65" s="48" t="s">
        <v>50</v>
      </c>
      <c r="E65" s="51"/>
      <c r="F65" s="51"/>
      <c r="G65" s="48" t="s">
        <v>51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1"/>
      <c r="B76" s="32"/>
      <c r="C76" s="31"/>
      <c r="D76" s="50" t="s">
        <v>48</v>
      </c>
      <c r="E76" s="34"/>
      <c r="F76" s="136" t="s">
        <v>49</v>
      </c>
      <c r="G76" s="50" t="s">
        <v>48</v>
      </c>
      <c r="H76" s="34"/>
      <c r="I76" s="34"/>
      <c r="J76" s="137" t="s">
        <v>49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105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122" t="str">
        <f>E7</f>
        <v>Revitalizace Švarcavy ZL1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 hidden="1">
      <c r="B86" s="21"/>
      <c r="C86" s="28" t="s">
        <v>101</v>
      </c>
      <c r="L86" s="21"/>
    </row>
    <row r="87" spans="1:31" s="2" customFormat="1" ht="16.5" customHeight="1" hidden="1">
      <c r="A87" s="31"/>
      <c r="B87" s="32"/>
      <c r="C87" s="31"/>
      <c r="D87" s="31"/>
      <c r="E87" s="122" t="s">
        <v>102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8" t="s">
        <v>103</v>
      </c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 hidden="1">
      <c r="A89" s="31"/>
      <c r="B89" s="32"/>
      <c r="C89" s="31"/>
      <c r="D89" s="31"/>
      <c r="E89" s="59" t="str">
        <f>E11</f>
        <v>MNP SO 02.1 - MNP_revitalizace 2</v>
      </c>
      <c r="F89" s="31"/>
      <c r="G89" s="31"/>
      <c r="H89" s="31"/>
      <c r="I89" s="31"/>
      <c r="J89" s="31"/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 hidden="1">
      <c r="A91" s="31"/>
      <c r="B91" s="32"/>
      <c r="C91" s="28" t="s">
        <v>18</v>
      </c>
      <c r="D91" s="31"/>
      <c r="E91" s="31"/>
      <c r="F91" s="25" t="str">
        <f>F14</f>
        <v>k.ú. Přelouč</v>
      </c>
      <c r="G91" s="31"/>
      <c r="H91" s="31"/>
      <c r="I91" s="28" t="s">
        <v>20</v>
      </c>
      <c r="J91" s="61" t="str">
        <f>IF(J14="","",J14)</f>
        <v>13. 6. 2023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 hidden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15" customHeight="1" hidden="1">
      <c r="A93" s="31"/>
      <c r="B93" s="32"/>
      <c r="C93" s="28" t="s">
        <v>22</v>
      </c>
      <c r="D93" s="31"/>
      <c r="E93" s="31"/>
      <c r="F93" s="25" t="str">
        <f>E17</f>
        <v>Město Přelouč</v>
      </c>
      <c r="G93" s="31"/>
      <c r="H93" s="31"/>
      <c r="I93" s="28" t="s">
        <v>28</v>
      </c>
      <c r="J93" s="29" t="str">
        <f>E23</f>
        <v xml:space="preserve"> </v>
      </c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 hidden="1">
      <c r="A94" s="31"/>
      <c r="B94" s="32"/>
      <c r="C94" s="28" t="s">
        <v>26</v>
      </c>
      <c r="D94" s="31"/>
      <c r="E94" s="31"/>
      <c r="F94" s="25" t="str">
        <f>IF(E20="","",E20)</f>
        <v>Aquasys spol. s r.o.</v>
      </c>
      <c r="G94" s="31"/>
      <c r="H94" s="31"/>
      <c r="I94" s="28" t="s">
        <v>31</v>
      </c>
      <c r="J94" s="29" t="str">
        <f>E26</f>
        <v xml:space="preserve"> </v>
      </c>
      <c r="K94" s="31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 hidden="1">
      <c r="A96" s="31"/>
      <c r="B96" s="32"/>
      <c r="C96" s="138" t="s">
        <v>106</v>
      </c>
      <c r="D96" s="130"/>
      <c r="E96" s="130"/>
      <c r="F96" s="130"/>
      <c r="G96" s="130"/>
      <c r="H96" s="130"/>
      <c r="I96" s="130"/>
      <c r="J96" s="139" t="s">
        <v>107</v>
      </c>
      <c r="K96" s="130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" customHeight="1" hidden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7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8" customHeight="1" hidden="1">
      <c r="A98" s="31"/>
      <c r="B98" s="32"/>
      <c r="C98" s="140" t="s">
        <v>108</v>
      </c>
      <c r="D98" s="31"/>
      <c r="E98" s="31"/>
      <c r="F98" s="31"/>
      <c r="G98" s="31"/>
      <c r="H98" s="31"/>
      <c r="I98" s="31"/>
      <c r="J98" s="88">
        <f>J122</f>
        <v>-408660.63</v>
      </c>
      <c r="K98" s="31"/>
      <c r="L98" s="47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8" t="s">
        <v>109</v>
      </c>
    </row>
    <row r="99" spans="1:31" s="9" customFormat="1" ht="24.95" customHeight="1" hidden="1">
      <c r="A99" s="9"/>
      <c r="B99" s="141"/>
      <c r="C99" s="9"/>
      <c r="D99" s="142" t="s">
        <v>110</v>
      </c>
      <c r="E99" s="143"/>
      <c r="F99" s="143"/>
      <c r="G99" s="143"/>
      <c r="H99" s="143"/>
      <c r="I99" s="143"/>
      <c r="J99" s="144">
        <f>J123</f>
        <v>-408660.63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5"/>
      <c r="C100" s="10"/>
      <c r="D100" s="146" t="s">
        <v>141</v>
      </c>
      <c r="E100" s="147"/>
      <c r="F100" s="147"/>
      <c r="G100" s="147"/>
      <c r="H100" s="147"/>
      <c r="I100" s="147"/>
      <c r="J100" s="148">
        <f>J124</f>
        <v>-408660.63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47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6.95" customHeight="1" hidden="1">
      <c r="A102" s="3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47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ht="12" hidden="1"/>
    <row r="104" ht="12" hidden="1"/>
    <row r="105" ht="12" hidden="1"/>
    <row r="106" spans="1:31" s="2" customFormat="1" ht="6.95" customHeight="1">
      <c r="A106" s="31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47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24.95" customHeight="1">
      <c r="A107" s="31"/>
      <c r="B107" s="32"/>
      <c r="C107" s="22" t="s">
        <v>113</v>
      </c>
      <c r="D107" s="31"/>
      <c r="E107" s="31"/>
      <c r="F107" s="31"/>
      <c r="G107" s="31"/>
      <c r="H107" s="31"/>
      <c r="I107" s="31"/>
      <c r="J107" s="31"/>
      <c r="K107" s="31"/>
      <c r="L107" s="47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32"/>
      <c r="C108" s="31"/>
      <c r="D108" s="31"/>
      <c r="E108" s="31"/>
      <c r="F108" s="31"/>
      <c r="G108" s="31"/>
      <c r="H108" s="31"/>
      <c r="I108" s="31"/>
      <c r="J108" s="31"/>
      <c r="K108" s="31"/>
      <c r="L108" s="47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2" customHeight="1">
      <c r="A109" s="31"/>
      <c r="B109" s="32"/>
      <c r="C109" s="28" t="s">
        <v>14</v>
      </c>
      <c r="D109" s="31"/>
      <c r="E109" s="31"/>
      <c r="F109" s="31"/>
      <c r="G109" s="31"/>
      <c r="H109" s="31"/>
      <c r="I109" s="31"/>
      <c r="J109" s="31"/>
      <c r="K109" s="31"/>
      <c r="L109" s="47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6.5" customHeight="1">
      <c r="A110" s="31"/>
      <c r="B110" s="32"/>
      <c r="C110" s="31"/>
      <c r="D110" s="31"/>
      <c r="E110" s="122" t="str">
        <f>E7</f>
        <v>Revitalizace Švarcavy ZL1</v>
      </c>
      <c r="F110" s="28"/>
      <c r="G110" s="28"/>
      <c r="H110" s="28"/>
      <c r="I110" s="31"/>
      <c r="J110" s="31"/>
      <c r="K110" s="31"/>
      <c r="L110" s="47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2:12" s="1" customFormat="1" ht="12" customHeight="1">
      <c r="B111" s="21"/>
      <c r="C111" s="28" t="s">
        <v>101</v>
      </c>
      <c r="L111" s="21"/>
    </row>
    <row r="112" spans="1:31" s="2" customFormat="1" ht="16.5" customHeight="1">
      <c r="A112" s="31"/>
      <c r="B112" s="32"/>
      <c r="C112" s="31"/>
      <c r="D112" s="31"/>
      <c r="E112" s="122" t="s">
        <v>102</v>
      </c>
      <c r="F112" s="31"/>
      <c r="G112" s="31"/>
      <c r="H112" s="31"/>
      <c r="I112" s="31"/>
      <c r="J112" s="31"/>
      <c r="K112" s="31"/>
      <c r="L112" s="47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8" t="s">
        <v>103</v>
      </c>
      <c r="D113" s="31"/>
      <c r="E113" s="31"/>
      <c r="F113" s="31"/>
      <c r="G113" s="31"/>
      <c r="H113" s="31"/>
      <c r="I113" s="31"/>
      <c r="J113" s="31"/>
      <c r="K113" s="31"/>
      <c r="L113" s="47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1"/>
      <c r="D114" s="31"/>
      <c r="E114" s="59" t="str">
        <f>E11</f>
        <v>MNP SO 02.1 - MNP_revitalizace 2</v>
      </c>
      <c r="F114" s="31"/>
      <c r="G114" s="31"/>
      <c r="H114" s="31"/>
      <c r="I114" s="31"/>
      <c r="J114" s="31"/>
      <c r="K114" s="31"/>
      <c r="L114" s="47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8" t="s">
        <v>18</v>
      </c>
      <c r="D116" s="31"/>
      <c r="E116" s="31"/>
      <c r="F116" s="25" t="str">
        <f>F14</f>
        <v>k.ú. Přelouč</v>
      </c>
      <c r="G116" s="31"/>
      <c r="H116" s="31"/>
      <c r="I116" s="28" t="s">
        <v>20</v>
      </c>
      <c r="J116" s="61" t="str">
        <f>IF(J14="","",J14)</f>
        <v>13. 6. 2023</v>
      </c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15" customHeight="1">
      <c r="A118" s="31"/>
      <c r="B118" s="32"/>
      <c r="C118" s="28" t="s">
        <v>22</v>
      </c>
      <c r="D118" s="31"/>
      <c r="E118" s="31"/>
      <c r="F118" s="25" t="str">
        <f>E17</f>
        <v>Město Přelouč</v>
      </c>
      <c r="G118" s="31"/>
      <c r="H118" s="31"/>
      <c r="I118" s="28" t="s">
        <v>28</v>
      </c>
      <c r="J118" s="29" t="str">
        <f>E23</f>
        <v xml:space="preserve"> </v>
      </c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15" customHeight="1">
      <c r="A119" s="31"/>
      <c r="B119" s="32"/>
      <c r="C119" s="28" t="s">
        <v>26</v>
      </c>
      <c r="D119" s="31"/>
      <c r="E119" s="31"/>
      <c r="F119" s="25" t="str">
        <f>IF(E20="","",E20)</f>
        <v>Aquasys spol. s r.o.</v>
      </c>
      <c r="G119" s="31"/>
      <c r="H119" s="31"/>
      <c r="I119" s="28" t="s">
        <v>31</v>
      </c>
      <c r="J119" s="29" t="str">
        <f>E26</f>
        <v xml:space="preserve"> </v>
      </c>
      <c r="K119" s="31"/>
      <c r="L119" s="47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7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49"/>
      <c r="B121" s="150"/>
      <c r="C121" s="151" t="s">
        <v>114</v>
      </c>
      <c r="D121" s="152" t="s">
        <v>58</v>
      </c>
      <c r="E121" s="152" t="s">
        <v>54</v>
      </c>
      <c r="F121" s="152" t="s">
        <v>55</v>
      </c>
      <c r="G121" s="152" t="s">
        <v>115</v>
      </c>
      <c r="H121" s="152" t="s">
        <v>116</v>
      </c>
      <c r="I121" s="152" t="s">
        <v>117</v>
      </c>
      <c r="J121" s="153" t="s">
        <v>107</v>
      </c>
      <c r="K121" s="154" t="s">
        <v>118</v>
      </c>
      <c r="L121" s="155"/>
      <c r="M121" s="78" t="s">
        <v>1</v>
      </c>
      <c r="N121" s="79" t="s">
        <v>37</v>
      </c>
      <c r="O121" s="79" t="s">
        <v>119</v>
      </c>
      <c r="P121" s="79" t="s">
        <v>120</v>
      </c>
      <c r="Q121" s="79" t="s">
        <v>121</v>
      </c>
      <c r="R121" s="79" t="s">
        <v>122</v>
      </c>
      <c r="S121" s="79" t="s">
        <v>123</v>
      </c>
      <c r="T121" s="80" t="s">
        <v>124</v>
      </c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</row>
    <row r="122" spans="1:63" s="2" customFormat="1" ht="22.8" customHeight="1">
      <c r="A122" s="31"/>
      <c r="B122" s="32"/>
      <c r="C122" s="85" t="s">
        <v>125</v>
      </c>
      <c r="D122" s="31"/>
      <c r="E122" s="31"/>
      <c r="F122" s="31"/>
      <c r="G122" s="31"/>
      <c r="H122" s="31"/>
      <c r="I122" s="31"/>
      <c r="J122" s="156">
        <f>BK122</f>
        <v>-408660.63</v>
      </c>
      <c r="K122" s="31"/>
      <c r="L122" s="32"/>
      <c r="M122" s="81"/>
      <c r="N122" s="65"/>
      <c r="O122" s="82"/>
      <c r="P122" s="157">
        <f>P123</f>
        <v>0</v>
      </c>
      <c r="Q122" s="82"/>
      <c r="R122" s="157">
        <f>R123</f>
        <v>65.080092</v>
      </c>
      <c r="S122" s="82"/>
      <c r="T122" s="15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8" t="s">
        <v>72</v>
      </c>
      <c r="AU122" s="18" t="s">
        <v>109</v>
      </c>
      <c r="BK122" s="159">
        <f>BK123</f>
        <v>-408660.63</v>
      </c>
    </row>
    <row r="123" spans="1:63" s="12" customFormat="1" ht="25.9" customHeight="1">
      <c r="A123" s="12"/>
      <c r="B123" s="160"/>
      <c r="C123" s="12"/>
      <c r="D123" s="161" t="s">
        <v>72</v>
      </c>
      <c r="E123" s="162" t="s">
        <v>126</v>
      </c>
      <c r="F123" s="162" t="s">
        <v>127</v>
      </c>
      <c r="G123" s="12"/>
      <c r="H123" s="12"/>
      <c r="I123" s="12"/>
      <c r="J123" s="163">
        <f>BK123</f>
        <v>-408660.63</v>
      </c>
      <c r="K123" s="12"/>
      <c r="L123" s="160"/>
      <c r="M123" s="164"/>
      <c r="N123" s="165"/>
      <c r="O123" s="165"/>
      <c r="P123" s="166">
        <f>P124</f>
        <v>0</v>
      </c>
      <c r="Q123" s="165"/>
      <c r="R123" s="166">
        <f>R124</f>
        <v>65.080092</v>
      </c>
      <c r="S123" s="165"/>
      <c r="T123" s="167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161" t="s">
        <v>80</v>
      </c>
      <c r="AT123" s="168" t="s">
        <v>72</v>
      </c>
      <c r="AU123" s="168" t="s">
        <v>73</v>
      </c>
      <c r="AY123" s="161" t="s">
        <v>128</v>
      </c>
      <c r="BK123" s="169">
        <f>BK124</f>
        <v>-408660.63</v>
      </c>
    </row>
    <row r="124" spans="1:63" s="12" customFormat="1" ht="22.8" customHeight="1">
      <c r="A124" s="12"/>
      <c r="B124" s="160"/>
      <c r="C124" s="12"/>
      <c r="D124" s="161" t="s">
        <v>72</v>
      </c>
      <c r="E124" s="170" t="s">
        <v>142</v>
      </c>
      <c r="F124" s="170" t="s">
        <v>143</v>
      </c>
      <c r="G124" s="12"/>
      <c r="H124" s="12"/>
      <c r="I124" s="12"/>
      <c r="J124" s="171">
        <f>BK124</f>
        <v>-408660.63</v>
      </c>
      <c r="K124" s="12"/>
      <c r="L124" s="160"/>
      <c r="M124" s="164"/>
      <c r="N124" s="165"/>
      <c r="O124" s="165"/>
      <c r="P124" s="166">
        <f>SUM(P125:P128)</f>
        <v>0</v>
      </c>
      <c r="Q124" s="165"/>
      <c r="R124" s="166">
        <f>SUM(R125:R128)</f>
        <v>65.080092</v>
      </c>
      <c r="S124" s="165"/>
      <c r="T124" s="167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61" t="s">
        <v>80</v>
      </c>
      <c r="AT124" s="168" t="s">
        <v>72</v>
      </c>
      <c r="AU124" s="168" t="s">
        <v>80</v>
      </c>
      <c r="AY124" s="161" t="s">
        <v>128</v>
      </c>
      <c r="BK124" s="169">
        <f>SUM(BK125:BK128)</f>
        <v>-408660.63</v>
      </c>
    </row>
    <row r="125" spans="1:65" s="2" customFormat="1" ht="76.35" customHeight="1">
      <c r="A125" s="31"/>
      <c r="B125" s="172"/>
      <c r="C125" s="173" t="s">
        <v>80</v>
      </c>
      <c r="D125" s="173" t="s">
        <v>132</v>
      </c>
      <c r="E125" s="174" t="s">
        <v>144</v>
      </c>
      <c r="F125" s="175" t="s">
        <v>145</v>
      </c>
      <c r="G125" s="176" t="s">
        <v>146</v>
      </c>
      <c r="H125" s="177">
        <v>20.9</v>
      </c>
      <c r="I125" s="178">
        <v>-19553.14</v>
      </c>
      <c r="J125" s="178">
        <f>ROUND(I125*H125,2)</f>
        <v>-408660.63</v>
      </c>
      <c r="K125" s="179"/>
      <c r="L125" s="32"/>
      <c r="M125" s="180" t="s">
        <v>1</v>
      </c>
      <c r="N125" s="181" t="s">
        <v>38</v>
      </c>
      <c r="O125" s="182">
        <v>0</v>
      </c>
      <c r="P125" s="182">
        <f>O125*H125</f>
        <v>0</v>
      </c>
      <c r="Q125" s="182">
        <v>3.11388</v>
      </c>
      <c r="R125" s="182">
        <f>Q125*H125</f>
        <v>65.080092</v>
      </c>
      <c r="S125" s="182">
        <v>0</v>
      </c>
      <c r="T125" s="183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84" t="s">
        <v>130</v>
      </c>
      <c r="AT125" s="184" t="s">
        <v>132</v>
      </c>
      <c r="AU125" s="184" t="s">
        <v>82</v>
      </c>
      <c r="AY125" s="18" t="s">
        <v>128</v>
      </c>
      <c r="BE125" s="185">
        <f>IF(N125="základní",J125,0)</f>
        <v>-408660.63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8" t="s">
        <v>80</v>
      </c>
      <c r="BK125" s="185">
        <f>ROUND(I125*H125,2)</f>
        <v>-408660.63</v>
      </c>
      <c r="BL125" s="18" t="s">
        <v>130</v>
      </c>
      <c r="BM125" s="184" t="s">
        <v>147</v>
      </c>
    </row>
    <row r="126" spans="1:47" s="2" customFormat="1" ht="12">
      <c r="A126" s="31"/>
      <c r="B126" s="32"/>
      <c r="C126" s="31"/>
      <c r="D126" s="186" t="s">
        <v>137</v>
      </c>
      <c r="E126" s="31"/>
      <c r="F126" s="187" t="s">
        <v>148</v>
      </c>
      <c r="G126" s="31"/>
      <c r="H126" s="31"/>
      <c r="I126" s="31"/>
      <c r="J126" s="31"/>
      <c r="K126" s="31"/>
      <c r="L126" s="32"/>
      <c r="M126" s="188"/>
      <c r="N126" s="189"/>
      <c r="O126" s="69"/>
      <c r="P126" s="69"/>
      <c r="Q126" s="69"/>
      <c r="R126" s="69"/>
      <c r="S126" s="69"/>
      <c r="T126" s="70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8" t="s">
        <v>137</v>
      </c>
      <c r="AU126" s="18" t="s">
        <v>82</v>
      </c>
    </row>
    <row r="127" spans="1:51" s="13" customFormat="1" ht="12">
      <c r="A127" s="13"/>
      <c r="B127" s="195"/>
      <c r="C127" s="13"/>
      <c r="D127" s="186" t="s">
        <v>149</v>
      </c>
      <c r="E127" s="196" t="s">
        <v>1</v>
      </c>
      <c r="F127" s="197" t="s">
        <v>150</v>
      </c>
      <c r="G127" s="13"/>
      <c r="H127" s="196" t="s">
        <v>1</v>
      </c>
      <c r="I127" s="13"/>
      <c r="J127" s="13"/>
      <c r="K127" s="13"/>
      <c r="L127" s="195"/>
      <c r="M127" s="198"/>
      <c r="N127" s="199"/>
      <c r="O127" s="199"/>
      <c r="P127" s="199"/>
      <c r="Q127" s="199"/>
      <c r="R127" s="199"/>
      <c r="S127" s="199"/>
      <c r="T127" s="20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6" t="s">
        <v>149</v>
      </c>
      <c r="AU127" s="196" t="s">
        <v>82</v>
      </c>
      <c r="AV127" s="13" t="s">
        <v>80</v>
      </c>
      <c r="AW127" s="13" t="s">
        <v>30</v>
      </c>
      <c r="AX127" s="13" t="s">
        <v>73</v>
      </c>
      <c r="AY127" s="196" t="s">
        <v>128</v>
      </c>
    </row>
    <row r="128" spans="1:51" s="14" customFormat="1" ht="12">
      <c r="A128" s="14"/>
      <c r="B128" s="201"/>
      <c r="C128" s="14"/>
      <c r="D128" s="186" t="s">
        <v>149</v>
      </c>
      <c r="E128" s="202" t="s">
        <v>1</v>
      </c>
      <c r="F128" s="203" t="s">
        <v>151</v>
      </c>
      <c r="G128" s="14"/>
      <c r="H128" s="204">
        <v>20.9</v>
      </c>
      <c r="I128" s="14"/>
      <c r="J128" s="14"/>
      <c r="K128" s="14"/>
      <c r="L128" s="201"/>
      <c r="M128" s="205"/>
      <c r="N128" s="206"/>
      <c r="O128" s="206"/>
      <c r="P128" s="206"/>
      <c r="Q128" s="206"/>
      <c r="R128" s="206"/>
      <c r="S128" s="206"/>
      <c r="T128" s="207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02" t="s">
        <v>149</v>
      </c>
      <c r="AU128" s="202" t="s">
        <v>82</v>
      </c>
      <c r="AV128" s="14" t="s">
        <v>82</v>
      </c>
      <c r="AW128" s="14" t="s">
        <v>30</v>
      </c>
      <c r="AX128" s="14" t="s">
        <v>80</v>
      </c>
      <c r="AY128" s="202" t="s">
        <v>128</v>
      </c>
    </row>
    <row r="129" spans="1:31" s="2" customFormat="1" ht="6.95" customHeight="1">
      <c r="A129" s="3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32"/>
      <c r="M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</sheetData>
  <autoFilter ref="C121:K128"/>
  <mergeCells count="11">
    <mergeCell ref="E7:H7"/>
    <mergeCell ref="E9:H9"/>
    <mergeCell ref="E11:H11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20"/>
    </row>
    <row r="2" spans="12:4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 hidden="1">
      <c r="B4" s="21"/>
      <c r="D4" s="22" t="s">
        <v>100</v>
      </c>
      <c r="L4" s="21"/>
      <c r="M4" s="121" t="s">
        <v>10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28" t="s">
        <v>14</v>
      </c>
      <c r="L6" s="21"/>
    </row>
    <row r="7" spans="2:12" s="1" customFormat="1" ht="16.5" customHeight="1" hidden="1">
      <c r="B7" s="21"/>
      <c r="E7" s="122" t="str">
        <f>'Rekapitulace stavby'!K6</f>
        <v>Revitalizace Švarcavy ZL1</v>
      </c>
      <c r="F7" s="28"/>
      <c r="G7" s="28"/>
      <c r="H7" s="28"/>
      <c r="L7" s="21"/>
    </row>
    <row r="8" spans="2:12" s="1" customFormat="1" ht="12" customHeight="1" hidden="1">
      <c r="B8" s="21"/>
      <c r="D8" s="28" t="s">
        <v>101</v>
      </c>
      <c r="L8" s="21"/>
    </row>
    <row r="9" spans="1:31" s="2" customFormat="1" ht="16.5" customHeight="1" hidden="1">
      <c r="A9" s="31"/>
      <c r="B9" s="32"/>
      <c r="C9" s="31"/>
      <c r="D9" s="31"/>
      <c r="E9" s="122" t="s">
        <v>102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2"/>
      <c r="C10" s="31"/>
      <c r="D10" s="28" t="s">
        <v>103</v>
      </c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 hidden="1">
      <c r="A11" s="31"/>
      <c r="B11" s="32"/>
      <c r="C11" s="31"/>
      <c r="D11" s="31"/>
      <c r="E11" s="59" t="s">
        <v>152</v>
      </c>
      <c r="F11" s="31"/>
      <c r="G11" s="31"/>
      <c r="H11" s="31"/>
      <c r="I11" s="31"/>
      <c r="J11" s="31"/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 hidden="1">
      <c r="A13" s="31"/>
      <c r="B13" s="32"/>
      <c r="C13" s="31"/>
      <c r="D13" s="28" t="s">
        <v>16</v>
      </c>
      <c r="E13" s="31"/>
      <c r="F13" s="25" t="s">
        <v>1</v>
      </c>
      <c r="G13" s="31"/>
      <c r="H13" s="31"/>
      <c r="I13" s="28" t="s">
        <v>17</v>
      </c>
      <c r="J13" s="25" t="s">
        <v>1</v>
      </c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8" t="s">
        <v>18</v>
      </c>
      <c r="E14" s="31"/>
      <c r="F14" s="25" t="s">
        <v>19</v>
      </c>
      <c r="G14" s="31"/>
      <c r="H14" s="31"/>
      <c r="I14" s="28" t="s">
        <v>20</v>
      </c>
      <c r="J14" s="61" t="str">
        <f>'Rekapitulace stavby'!AN8</f>
        <v>13. 6. 2023</v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8" customHeight="1" hidden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 hidden="1">
      <c r="A16" s="31"/>
      <c r="B16" s="32"/>
      <c r="C16" s="31"/>
      <c r="D16" s="28" t="s">
        <v>22</v>
      </c>
      <c r="E16" s="31"/>
      <c r="F16" s="31"/>
      <c r="G16" s="31"/>
      <c r="H16" s="31"/>
      <c r="I16" s="28" t="s">
        <v>23</v>
      </c>
      <c r="J16" s="25" t="s">
        <v>1</v>
      </c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hidden="1">
      <c r="A17" s="31"/>
      <c r="B17" s="32"/>
      <c r="C17" s="31"/>
      <c r="D17" s="31"/>
      <c r="E17" s="25" t="s">
        <v>24</v>
      </c>
      <c r="F17" s="31"/>
      <c r="G17" s="31"/>
      <c r="H17" s="31"/>
      <c r="I17" s="28" t="s">
        <v>25</v>
      </c>
      <c r="J17" s="25" t="s">
        <v>1</v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hidden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hidden="1">
      <c r="A19" s="31"/>
      <c r="B19" s="32"/>
      <c r="C19" s="31"/>
      <c r="D19" s="28" t="s">
        <v>26</v>
      </c>
      <c r="E19" s="31"/>
      <c r="F19" s="31"/>
      <c r="G19" s="31"/>
      <c r="H19" s="31"/>
      <c r="I19" s="28" t="s">
        <v>23</v>
      </c>
      <c r="J19" s="25" t="s">
        <v>1</v>
      </c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hidden="1">
      <c r="A20" s="31"/>
      <c r="B20" s="32"/>
      <c r="C20" s="31"/>
      <c r="D20" s="31"/>
      <c r="E20" s="25" t="s">
        <v>27</v>
      </c>
      <c r="F20" s="31"/>
      <c r="G20" s="31"/>
      <c r="H20" s="31"/>
      <c r="I20" s="28" t="s">
        <v>25</v>
      </c>
      <c r="J20" s="25" t="s">
        <v>1</v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hidden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hidden="1">
      <c r="A22" s="31"/>
      <c r="B22" s="32"/>
      <c r="C22" s="31"/>
      <c r="D22" s="28" t="s">
        <v>28</v>
      </c>
      <c r="E22" s="31"/>
      <c r="F22" s="31"/>
      <c r="G22" s="31"/>
      <c r="H22" s="31"/>
      <c r="I22" s="28" t="s">
        <v>23</v>
      </c>
      <c r="J22" s="25" t="str">
        <f>IF('Rekapitulace stavby'!AN16="","",'Rekapitulace stavby'!AN16)</f>
        <v/>
      </c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hidden="1">
      <c r="A23" s="31"/>
      <c r="B23" s="32"/>
      <c r="C23" s="31"/>
      <c r="D23" s="31"/>
      <c r="E23" s="25" t="str">
        <f>IF('Rekapitulace stavby'!E17="","",'Rekapitulace stavby'!E17)</f>
        <v xml:space="preserve"> </v>
      </c>
      <c r="F23" s="31"/>
      <c r="G23" s="31"/>
      <c r="H23" s="31"/>
      <c r="I23" s="28" t="s">
        <v>25</v>
      </c>
      <c r="J23" s="25" t="str">
        <f>IF('Rekapitulace stavby'!AN17="","",'Rekapitulace stavby'!AN17)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hidden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hidden="1">
      <c r="A25" s="31"/>
      <c r="B25" s="32"/>
      <c r="C25" s="31"/>
      <c r="D25" s="28" t="s">
        <v>31</v>
      </c>
      <c r="E25" s="31"/>
      <c r="F25" s="31"/>
      <c r="G25" s="31"/>
      <c r="H25" s="31"/>
      <c r="I25" s="28" t="s">
        <v>23</v>
      </c>
      <c r="J25" s="25" t="str">
        <f>IF('Rekapitulace stavby'!AN19="","",'Rekapitulace stavby'!AN19)</f>
        <v/>
      </c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hidden="1">
      <c r="A26" s="31"/>
      <c r="B26" s="32"/>
      <c r="C26" s="31"/>
      <c r="D26" s="31"/>
      <c r="E26" s="25" t="str">
        <f>IF('Rekapitulace stavby'!E20="","",'Rekapitulace stavby'!E20)</f>
        <v xml:space="preserve"> </v>
      </c>
      <c r="F26" s="31"/>
      <c r="G26" s="31"/>
      <c r="H26" s="31"/>
      <c r="I26" s="28" t="s">
        <v>25</v>
      </c>
      <c r="J26" s="25" t="str">
        <f>IF('Rekapitulace stavby'!AN20="","",'Rekapitulace stavby'!AN20)</f>
        <v/>
      </c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7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hidden="1">
      <c r="A28" s="31"/>
      <c r="B28" s="32"/>
      <c r="C28" s="31"/>
      <c r="D28" s="28" t="s">
        <v>32</v>
      </c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hidden="1">
      <c r="A29" s="123"/>
      <c r="B29" s="124"/>
      <c r="C29" s="123"/>
      <c r="D29" s="123"/>
      <c r="E29" s="29" t="s">
        <v>1</v>
      </c>
      <c r="F29" s="29"/>
      <c r="G29" s="29"/>
      <c r="H29" s="29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hidden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 hidden="1">
      <c r="A32" s="31"/>
      <c r="B32" s="32"/>
      <c r="C32" s="31"/>
      <c r="D32" s="126" t="s">
        <v>33</v>
      </c>
      <c r="E32" s="31"/>
      <c r="F32" s="31"/>
      <c r="G32" s="31"/>
      <c r="H32" s="31"/>
      <c r="I32" s="31"/>
      <c r="J32" s="88">
        <f>ROUND(J121,2)</f>
        <v>-58568.24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hidden="1">
      <c r="A33" s="31"/>
      <c r="B33" s="32"/>
      <c r="C33" s="31"/>
      <c r="D33" s="82"/>
      <c r="E33" s="82"/>
      <c r="F33" s="82"/>
      <c r="G33" s="82"/>
      <c r="H33" s="82"/>
      <c r="I33" s="82"/>
      <c r="J33" s="82"/>
      <c r="K33" s="82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2"/>
      <c r="C34" s="31"/>
      <c r="D34" s="31"/>
      <c r="E34" s="31"/>
      <c r="F34" s="36" t="s">
        <v>35</v>
      </c>
      <c r="G34" s="31"/>
      <c r="H34" s="31"/>
      <c r="I34" s="36" t="s">
        <v>34</v>
      </c>
      <c r="J34" s="36" t="s">
        <v>36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127" t="s">
        <v>37</v>
      </c>
      <c r="E35" s="28" t="s">
        <v>38</v>
      </c>
      <c r="F35" s="128">
        <f>ROUND((SUM(BE121:BE126)),2)</f>
        <v>-58568.24</v>
      </c>
      <c r="G35" s="31"/>
      <c r="H35" s="31"/>
      <c r="I35" s="129">
        <v>0.21</v>
      </c>
      <c r="J35" s="128">
        <f>ROUND(((SUM(BE121:BE126))*I35),2)</f>
        <v>-12299.33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39</v>
      </c>
      <c r="F36" s="128">
        <f>ROUND((SUM(BF121:BF126)),2)</f>
        <v>0</v>
      </c>
      <c r="G36" s="31"/>
      <c r="H36" s="31"/>
      <c r="I36" s="129">
        <v>0.15</v>
      </c>
      <c r="J36" s="128">
        <f>ROUND(((SUM(BF121:BF126))*I36),2)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40</v>
      </c>
      <c r="F37" s="128">
        <f>ROUND((SUM(BG121:BG126)),2)</f>
        <v>0</v>
      </c>
      <c r="G37" s="31"/>
      <c r="H37" s="31"/>
      <c r="I37" s="129">
        <v>0.21</v>
      </c>
      <c r="J37" s="128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 hidden="1">
      <c r="A38" s="31"/>
      <c r="B38" s="32"/>
      <c r="C38" s="31"/>
      <c r="D38" s="31"/>
      <c r="E38" s="28" t="s">
        <v>41</v>
      </c>
      <c r="F38" s="128">
        <f>ROUND((SUM(BH121:BH126)),2)</f>
        <v>0</v>
      </c>
      <c r="G38" s="31"/>
      <c r="H38" s="31"/>
      <c r="I38" s="129">
        <v>0.15</v>
      </c>
      <c r="J38" s="128">
        <f>0</f>
        <v>0</v>
      </c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customHeight="1" hidden="1">
      <c r="A39" s="31"/>
      <c r="B39" s="32"/>
      <c r="C39" s="31"/>
      <c r="D39" s="31"/>
      <c r="E39" s="28" t="s">
        <v>42</v>
      </c>
      <c r="F39" s="128">
        <f>ROUND((SUM(BI121:BI126)),2)</f>
        <v>0</v>
      </c>
      <c r="G39" s="31"/>
      <c r="H39" s="31"/>
      <c r="I39" s="129">
        <v>0</v>
      </c>
      <c r="J39" s="128">
        <f>0</f>
        <v>0</v>
      </c>
      <c r="K39" s="31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 hidden="1">
      <c r="A41" s="31"/>
      <c r="B41" s="32"/>
      <c r="C41" s="130"/>
      <c r="D41" s="131" t="s">
        <v>43</v>
      </c>
      <c r="E41" s="73"/>
      <c r="F41" s="73"/>
      <c r="G41" s="132" t="s">
        <v>44</v>
      </c>
      <c r="H41" s="133" t="s">
        <v>45</v>
      </c>
      <c r="I41" s="73"/>
      <c r="J41" s="134">
        <f>SUM(J32:J39)</f>
        <v>-70867.56999999999</v>
      </c>
      <c r="K41" s="135"/>
      <c r="L41" s="47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 hidden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7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47"/>
      <c r="D50" s="48" t="s">
        <v>46</v>
      </c>
      <c r="E50" s="49"/>
      <c r="F50" s="49"/>
      <c r="G50" s="48" t="s">
        <v>47</v>
      </c>
      <c r="H50" s="49"/>
      <c r="I50" s="49"/>
      <c r="J50" s="49"/>
      <c r="K50" s="49"/>
      <c r="L50" s="47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1"/>
      <c r="B61" s="32"/>
      <c r="C61" s="31"/>
      <c r="D61" s="50" t="s">
        <v>48</v>
      </c>
      <c r="E61" s="34"/>
      <c r="F61" s="136" t="s">
        <v>49</v>
      </c>
      <c r="G61" s="50" t="s">
        <v>48</v>
      </c>
      <c r="H61" s="34"/>
      <c r="I61" s="34"/>
      <c r="J61" s="137" t="s">
        <v>49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1"/>
      <c r="B65" s="32"/>
      <c r="C65" s="31"/>
      <c r="D65" s="48" t="s">
        <v>50</v>
      </c>
      <c r="E65" s="51"/>
      <c r="F65" s="51"/>
      <c r="G65" s="48" t="s">
        <v>51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1"/>
      <c r="B76" s="32"/>
      <c r="C76" s="31"/>
      <c r="D76" s="50" t="s">
        <v>48</v>
      </c>
      <c r="E76" s="34"/>
      <c r="F76" s="136" t="s">
        <v>49</v>
      </c>
      <c r="G76" s="50" t="s">
        <v>48</v>
      </c>
      <c r="H76" s="34"/>
      <c r="I76" s="34"/>
      <c r="J76" s="137" t="s">
        <v>49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105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122" t="str">
        <f>E7</f>
        <v>Revitalizace Švarcavy ZL1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 hidden="1">
      <c r="B86" s="21"/>
      <c r="C86" s="28" t="s">
        <v>101</v>
      </c>
      <c r="L86" s="21"/>
    </row>
    <row r="87" spans="1:31" s="2" customFormat="1" ht="16.5" customHeight="1" hidden="1">
      <c r="A87" s="31"/>
      <c r="B87" s="32"/>
      <c r="C87" s="31"/>
      <c r="D87" s="31"/>
      <c r="E87" s="122" t="s">
        <v>102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8" t="s">
        <v>103</v>
      </c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 hidden="1">
      <c r="A89" s="31"/>
      <c r="B89" s="32"/>
      <c r="C89" s="31"/>
      <c r="D89" s="31"/>
      <c r="E89" s="59" t="str">
        <f>E11</f>
        <v>MNP VRN - MNP_vedejsi_rozpoctove_naklady</v>
      </c>
      <c r="F89" s="31"/>
      <c r="G89" s="31"/>
      <c r="H89" s="31"/>
      <c r="I89" s="31"/>
      <c r="J89" s="31"/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 hidden="1">
      <c r="A91" s="31"/>
      <c r="B91" s="32"/>
      <c r="C91" s="28" t="s">
        <v>18</v>
      </c>
      <c r="D91" s="31"/>
      <c r="E91" s="31"/>
      <c r="F91" s="25" t="str">
        <f>F14</f>
        <v>k.ú. Přelouč</v>
      </c>
      <c r="G91" s="31"/>
      <c r="H91" s="31"/>
      <c r="I91" s="28" t="s">
        <v>20</v>
      </c>
      <c r="J91" s="61" t="str">
        <f>IF(J14="","",J14)</f>
        <v>13. 6. 2023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 hidden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15" customHeight="1" hidden="1">
      <c r="A93" s="31"/>
      <c r="B93" s="32"/>
      <c r="C93" s="28" t="s">
        <v>22</v>
      </c>
      <c r="D93" s="31"/>
      <c r="E93" s="31"/>
      <c r="F93" s="25" t="str">
        <f>E17</f>
        <v>Město Přelouč</v>
      </c>
      <c r="G93" s="31"/>
      <c r="H93" s="31"/>
      <c r="I93" s="28" t="s">
        <v>28</v>
      </c>
      <c r="J93" s="29" t="str">
        <f>E23</f>
        <v xml:space="preserve"> </v>
      </c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 hidden="1">
      <c r="A94" s="31"/>
      <c r="B94" s="32"/>
      <c r="C94" s="28" t="s">
        <v>26</v>
      </c>
      <c r="D94" s="31"/>
      <c r="E94" s="31"/>
      <c r="F94" s="25" t="str">
        <f>IF(E20="","",E20)</f>
        <v>Aquasys spol. s r.o.</v>
      </c>
      <c r="G94" s="31"/>
      <c r="H94" s="31"/>
      <c r="I94" s="28" t="s">
        <v>31</v>
      </c>
      <c r="J94" s="29" t="str">
        <f>E26</f>
        <v xml:space="preserve"> </v>
      </c>
      <c r="K94" s="31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 hidden="1">
      <c r="A96" s="31"/>
      <c r="B96" s="32"/>
      <c r="C96" s="138" t="s">
        <v>106</v>
      </c>
      <c r="D96" s="130"/>
      <c r="E96" s="130"/>
      <c r="F96" s="130"/>
      <c r="G96" s="130"/>
      <c r="H96" s="130"/>
      <c r="I96" s="130"/>
      <c r="J96" s="139" t="s">
        <v>107</v>
      </c>
      <c r="K96" s="130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" customHeight="1" hidden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7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8" customHeight="1" hidden="1">
      <c r="A98" s="31"/>
      <c r="B98" s="32"/>
      <c r="C98" s="140" t="s">
        <v>108</v>
      </c>
      <c r="D98" s="31"/>
      <c r="E98" s="31"/>
      <c r="F98" s="31"/>
      <c r="G98" s="31"/>
      <c r="H98" s="31"/>
      <c r="I98" s="31"/>
      <c r="J98" s="88">
        <f>J121</f>
        <v>-58568.24</v>
      </c>
      <c r="K98" s="31"/>
      <c r="L98" s="47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8" t="s">
        <v>109</v>
      </c>
    </row>
    <row r="99" spans="1:31" s="9" customFormat="1" ht="24.95" customHeight="1" hidden="1">
      <c r="A99" s="9"/>
      <c r="B99" s="141"/>
      <c r="C99" s="9"/>
      <c r="D99" s="142" t="s">
        <v>153</v>
      </c>
      <c r="E99" s="143"/>
      <c r="F99" s="143"/>
      <c r="G99" s="143"/>
      <c r="H99" s="143"/>
      <c r="I99" s="143"/>
      <c r="J99" s="144">
        <f>J122</f>
        <v>-58568.24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 hidden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7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6.95" customHeight="1" hidden="1">
      <c r="A101" s="3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47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ht="12" hidden="1"/>
    <row r="103" ht="12" hidden="1"/>
    <row r="104" ht="12" hidden="1"/>
    <row r="105" spans="1:31" s="2" customFormat="1" ht="6.95" customHeight="1">
      <c r="A105" s="31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47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24.95" customHeight="1">
      <c r="A106" s="31"/>
      <c r="B106" s="32"/>
      <c r="C106" s="22" t="s">
        <v>113</v>
      </c>
      <c r="D106" s="31"/>
      <c r="E106" s="31"/>
      <c r="F106" s="31"/>
      <c r="G106" s="31"/>
      <c r="H106" s="31"/>
      <c r="I106" s="31"/>
      <c r="J106" s="31"/>
      <c r="K106" s="31"/>
      <c r="L106" s="47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7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8" t="s">
        <v>14</v>
      </c>
      <c r="D108" s="31"/>
      <c r="E108" s="31"/>
      <c r="F108" s="31"/>
      <c r="G108" s="31"/>
      <c r="H108" s="31"/>
      <c r="I108" s="31"/>
      <c r="J108" s="31"/>
      <c r="K108" s="31"/>
      <c r="L108" s="47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122" t="str">
        <f>E7</f>
        <v>Revitalizace Švarcavy ZL1</v>
      </c>
      <c r="F109" s="28"/>
      <c r="G109" s="28"/>
      <c r="H109" s="28"/>
      <c r="I109" s="31"/>
      <c r="J109" s="31"/>
      <c r="K109" s="31"/>
      <c r="L109" s="47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2:12" s="1" customFormat="1" ht="12" customHeight="1">
      <c r="B110" s="21"/>
      <c r="C110" s="28" t="s">
        <v>101</v>
      </c>
      <c r="L110" s="21"/>
    </row>
    <row r="111" spans="1:31" s="2" customFormat="1" ht="16.5" customHeight="1">
      <c r="A111" s="31"/>
      <c r="B111" s="32"/>
      <c r="C111" s="31"/>
      <c r="D111" s="31"/>
      <c r="E111" s="122" t="s">
        <v>102</v>
      </c>
      <c r="F111" s="31"/>
      <c r="G111" s="31"/>
      <c r="H111" s="31"/>
      <c r="I111" s="31"/>
      <c r="J111" s="31"/>
      <c r="K111" s="31"/>
      <c r="L111" s="47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8" t="s">
        <v>103</v>
      </c>
      <c r="D112" s="31"/>
      <c r="E112" s="31"/>
      <c r="F112" s="31"/>
      <c r="G112" s="31"/>
      <c r="H112" s="31"/>
      <c r="I112" s="31"/>
      <c r="J112" s="31"/>
      <c r="K112" s="31"/>
      <c r="L112" s="47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59" t="str">
        <f>E11</f>
        <v>MNP VRN - MNP_vedejsi_rozpoctove_naklady</v>
      </c>
      <c r="F113" s="31"/>
      <c r="G113" s="31"/>
      <c r="H113" s="31"/>
      <c r="I113" s="31"/>
      <c r="J113" s="31"/>
      <c r="K113" s="31"/>
      <c r="L113" s="47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7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12" customHeight="1">
      <c r="A115" s="31"/>
      <c r="B115" s="32"/>
      <c r="C115" s="28" t="s">
        <v>18</v>
      </c>
      <c r="D115" s="31"/>
      <c r="E115" s="31"/>
      <c r="F115" s="25" t="str">
        <f>F14</f>
        <v>k.ú. Přelouč</v>
      </c>
      <c r="G115" s="31"/>
      <c r="H115" s="31"/>
      <c r="I115" s="28" t="s">
        <v>20</v>
      </c>
      <c r="J115" s="61" t="str">
        <f>IF(J14="","",J14)</f>
        <v>13. 6. 2023</v>
      </c>
      <c r="K115" s="31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5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5.15" customHeight="1">
      <c r="A117" s="31"/>
      <c r="B117" s="32"/>
      <c r="C117" s="28" t="s">
        <v>22</v>
      </c>
      <c r="D117" s="31"/>
      <c r="E117" s="31"/>
      <c r="F117" s="25" t="str">
        <f>E17</f>
        <v>Město Přelouč</v>
      </c>
      <c r="G117" s="31"/>
      <c r="H117" s="31"/>
      <c r="I117" s="28" t="s">
        <v>28</v>
      </c>
      <c r="J117" s="29" t="str">
        <f>E23</f>
        <v xml:space="preserve"> </v>
      </c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15" customHeight="1">
      <c r="A118" s="31"/>
      <c r="B118" s="32"/>
      <c r="C118" s="28" t="s">
        <v>26</v>
      </c>
      <c r="D118" s="31"/>
      <c r="E118" s="31"/>
      <c r="F118" s="25" t="str">
        <f>IF(E20="","",E20)</f>
        <v>Aquasys spol. s r.o.</v>
      </c>
      <c r="G118" s="31"/>
      <c r="H118" s="31"/>
      <c r="I118" s="28" t="s">
        <v>31</v>
      </c>
      <c r="J118" s="29" t="str">
        <f>E26</f>
        <v xml:space="preserve"> </v>
      </c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0.3" customHeight="1">
      <c r="A119" s="31"/>
      <c r="B119" s="32"/>
      <c r="C119" s="31"/>
      <c r="D119" s="31"/>
      <c r="E119" s="31"/>
      <c r="F119" s="31"/>
      <c r="G119" s="31"/>
      <c r="H119" s="31"/>
      <c r="I119" s="31"/>
      <c r="J119" s="31"/>
      <c r="K119" s="31"/>
      <c r="L119" s="47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11" customFormat="1" ht="29.25" customHeight="1">
      <c r="A120" s="149"/>
      <c r="B120" s="150"/>
      <c r="C120" s="151" t="s">
        <v>114</v>
      </c>
      <c r="D120" s="152" t="s">
        <v>58</v>
      </c>
      <c r="E120" s="152" t="s">
        <v>54</v>
      </c>
      <c r="F120" s="152" t="s">
        <v>55</v>
      </c>
      <c r="G120" s="152" t="s">
        <v>115</v>
      </c>
      <c r="H120" s="152" t="s">
        <v>116</v>
      </c>
      <c r="I120" s="152" t="s">
        <v>117</v>
      </c>
      <c r="J120" s="153" t="s">
        <v>107</v>
      </c>
      <c r="K120" s="154" t="s">
        <v>118</v>
      </c>
      <c r="L120" s="155"/>
      <c r="M120" s="78" t="s">
        <v>1</v>
      </c>
      <c r="N120" s="79" t="s">
        <v>37</v>
      </c>
      <c r="O120" s="79" t="s">
        <v>119</v>
      </c>
      <c r="P120" s="79" t="s">
        <v>120</v>
      </c>
      <c r="Q120" s="79" t="s">
        <v>121</v>
      </c>
      <c r="R120" s="79" t="s">
        <v>122</v>
      </c>
      <c r="S120" s="79" t="s">
        <v>123</v>
      </c>
      <c r="T120" s="80" t="s">
        <v>124</v>
      </c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</row>
    <row r="121" spans="1:63" s="2" customFormat="1" ht="22.8" customHeight="1">
      <c r="A121" s="31"/>
      <c r="B121" s="32"/>
      <c r="C121" s="85" t="s">
        <v>125</v>
      </c>
      <c r="D121" s="31"/>
      <c r="E121" s="31"/>
      <c r="F121" s="31"/>
      <c r="G121" s="31"/>
      <c r="H121" s="31"/>
      <c r="I121" s="31"/>
      <c r="J121" s="156">
        <f>BK121</f>
        <v>-58568.24</v>
      </c>
      <c r="K121" s="31"/>
      <c r="L121" s="32"/>
      <c r="M121" s="81"/>
      <c r="N121" s="65"/>
      <c r="O121" s="82"/>
      <c r="P121" s="157">
        <f>P122</f>
        <v>0</v>
      </c>
      <c r="Q121" s="82"/>
      <c r="R121" s="157">
        <f>R122</f>
        <v>0</v>
      </c>
      <c r="S121" s="82"/>
      <c r="T121" s="158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8" t="s">
        <v>72</v>
      </c>
      <c r="AU121" s="18" t="s">
        <v>109</v>
      </c>
      <c r="BK121" s="159">
        <f>BK122</f>
        <v>-58568.24</v>
      </c>
    </row>
    <row r="122" spans="1:63" s="12" customFormat="1" ht="25.9" customHeight="1">
      <c r="A122" s="12"/>
      <c r="B122" s="160"/>
      <c r="C122" s="12"/>
      <c r="D122" s="161" t="s">
        <v>72</v>
      </c>
      <c r="E122" s="162" t="s">
        <v>154</v>
      </c>
      <c r="F122" s="162" t="s">
        <v>155</v>
      </c>
      <c r="G122" s="12"/>
      <c r="H122" s="12"/>
      <c r="I122" s="12"/>
      <c r="J122" s="163">
        <f>BK122</f>
        <v>-58568.24</v>
      </c>
      <c r="K122" s="12"/>
      <c r="L122" s="160"/>
      <c r="M122" s="164"/>
      <c r="N122" s="165"/>
      <c r="O122" s="165"/>
      <c r="P122" s="166">
        <f>SUM(P123:P126)</f>
        <v>0</v>
      </c>
      <c r="Q122" s="165"/>
      <c r="R122" s="166">
        <f>SUM(R123:R126)</f>
        <v>0</v>
      </c>
      <c r="S122" s="165"/>
      <c r="T122" s="167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1" t="s">
        <v>156</v>
      </c>
      <c r="AT122" s="168" t="s">
        <v>72</v>
      </c>
      <c r="AU122" s="168" t="s">
        <v>73</v>
      </c>
      <c r="AY122" s="161" t="s">
        <v>128</v>
      </c>
      <c r="BK122" s="169">
        <f>SUM(BK123:BK126)</f>
        <v>-58568.24</v>
      </c>
    </row>
    <row r="123" spans="1:65" s="2" customFormat="1" ht="49.05" customHeight="1">
      <c r="A123" s="31"/>
      <c r="B123" s="172"/>
      <c r="C123" s="173" t="s">
        <v>80</v>
      </c>
      <c r="D123" s="173" t="s">
        <v>132</v>
      </c>
      <c r="E123" s="174" t="s">
        <v>157</v>
      </c>
      <c r="F123" s="175" t="s">
        <v>158</v>
      </c>
      <c r="G123" s="176" t="s">
        <v>135</v>
      </c>
      <c r="H123" s="177">
        <v>1</v>
      </c>
      <c r="I123" s="178">
        <v>-58568.24</v>
      </c>
      <c r="J123" s="178">
        <f>ROUND(I123*H123,2)</f>
        <v>-58568.24</v>
      </c>
      <c r="K123" s="179"/>
      <c r="L123" s="32"/>
      <c r="M123" s="180" t="s">
        <v>1</v>
      </c>
      <c r="N123" s="181" t="s">
        <v>38</v>
      </c>
      <c r="O123" s="182">
        <v>0</v>
      </c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84" t="s">
        <v>130</v>
      </c>
      <c r="AT123" s="184" t="s">
        <v>132</v>
      </c>
      <c r="AU123" s="184" t="s">
        <v>80</v>
      </c>
      <c r="AY123" s="18" t="s">
        <v>128</v>
      </c>
      <c r="BE123" s="185">
        <f>IF(N123="základní",J123,0)</f>
        <v>-58568.24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8" t="s">
        <v>80</v>
      </c>
      <c r="BK123" s="185">
        <f>ROUND(I123*H123,2)</f>
        <v>-58568.24</v>
      </c>
      <c r="BL123" s="18" t="s">
        <v>130</v>
      </c>
      <c r="BM123" s="184" t="s">
        <v>159</v>
      </c>
    </row>
    <row r="124" spans="1:47" s="2" customFormat="1" ht="12">
      <c r="A124" s="31"/>
      <c r="B124" s="32"/>
      <c r="C124" s="31"/>
      <c r="D124" s="186" t="s">
        <v>137</v>
      </c>
      <c r="E124" s="31"/>
      <c r="F124" s="187" t="s">
        <v>160</v>
      </c>
      <c r="G124" s="31"/>
      <c r="H124" s="31"/>
      <c r="I124" s="31"/>
      <c r="J124" s="31"/>
      <c r="K124" s="31"/>
      <c r="L124" s="32"/>
      <c r="M124" s="188"/>
      <c r="N124" s="189"/>
      <c r="O124" s="69"/>
      <c r="P124" s="69"/>
      <c r="Q124" s="69"/>
      <c r="R124" s="69"/>
      <c r="S124" s="69"/>
      <c r="T124" s="70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T124" s="18" t="s">
        <v>137</v>
      </c>
      <c r="AU124" s="18" t="s">
        <v>80</v>
      </c>
    </row>
    <row r="125" spans="1:47" s="2" customFormat="1" ht="12">
      <c r="A125" s="31"/>
      <c r="B125" s="32"/>
      <c r="C125" s="31"/>
      <c r="D125" s="186" t="s">
        <v>138</v>
      </c>
      <c r="E125" s="31"/>
      <c r="F125" s="190" t="s">
        <v>161</v>
      </c>
      <c r="G125" s="31"/>
      <c r="H125" s="31"/>
      <c r="I125" s="31"/>
      <c r="J125" s="31"/>
      <c r="K125" s="31"/>
      <c r="L125" s="32"/>
      <c r="M125" s="188"/>
      <c r="N125" s="189"/>
      <c r="O125" s="69"/>
      <c r="P125" s="69"/>
      <c r="Q125" s="69"/>
      <c r="R125" s="69"/>
      <c r="S125" s="69"/>
      <c r="T125" s="70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8" t="s">
        <v>138</v>
      </c>
      <c r="AU125" s="18" t="s">
        <v>80</v>
      </c>
    </row>
    <row r="126" spans="1:51" s="14" customFormat="1" ht="12">
      <c r="A126" s="14"/>
      <c r="B126" s="201"/>
      <c r="C126" s="14"/>
      <c r="D126" s="186" t="s">
        <v>149</v>
      </c>
      <c r="E126" s="202" t="s">
        <v>1</v>
      </c>
      <c r="F126" s="203" t="s">
        <v>80</v>
      </c>
      <c r="G126" s="14"/>
      <c r="H126" s="204">
        <v>1</v>
      </c>
      <c r="I126" s="14"/>
      <c r="J126" s="14"/>
      <c r="K126" s="14"/>
      <c r="L126" s="201"/>
      <c r="M126" s="205"/>
      <c r="N126" s="206"/>
      <c r="O126" s="206"/>
      <c r="P126" s="206"/>
      <c r="Q126" s="206"/>
      <c r="R126" s="206"/>
      <c r="S126" s="206"/>
      <c r="T126" s="20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2" t="s">
        <v>149</v>
      </c>
      <c r="AU126" s="202" t="s">
        <v>80</v>
      </c>
      <c r="AV126" s="14" t="s">
        <v>82</v>
      </c>
      <c r="AW126" s="14" t="s">
        <v>30</v>
      </c>
      <c r="AX126" s="14" t="s">
        <v>80</v>
      </c>
      <c r="AY126" s="202" t="s">
        <v>128</v>
      </c>
    </row>
    <row r="127" spans="1:31" s="2" customFormat="1" ht="6.95" customHeight="1">
      <c r="A127" s="3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32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autoFilter ref="C120:K126"/>
  <mergeCells count="11">
    <mergeCell ref="E7:H7"/>
    <mergeCell ref="E9:H9"/>
    <mergeCell ref="E11:H11"/>
    <mergeCell ref="E29:H29"/>
    <mergeCell ref="E85:H85"/>
    <mergeCell ref="E87:H87"/>
    <mergeCell ref="E89:H89"/>
    <mergeCell ref="E109:H109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120"/>
    </row>
    <row r="2" spans="12:56" s="1" customFormat="1" ht="36.95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  <c r="AZ2" s="208" t="s">
        <v>162</v>
      </c>
      <c r="BA2" s="208" t="s">
        <v>1</v>
      </c>
      <c r="BB2" s="208" t="s">
        <v>1</v>
      </c>
      <c r="BC2" s="208" t="s">
        <v>163</v>
      </c>
      <c r="BD2" s="208" t="s">
        <v>82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s="1" customFormat="1" ht="24.95" customHeight="1" hidden="1">
      <c r="B4" s="21"/>
      <c r="D4" s="22" t="s">
        <v>100</v>
      </c>
      <c r="L4" s="21"/>
      <c r="M4" s="121" t="s">
        <v>10</v>
      </c>
      <c r="AT4" s="18" t="s">
        <v>3</v>
      </c>
    </row>
    <row r="5" spans="2:12" s="1" customFormat="1" ht="6.95" customHeight="1" hidden="1">
      <c r="B5" s="21"/>
      <c r="L5" s="21"/>
    </row>
    <row r="6" spans="2:12" s="1" customFormat="1" ht="12" customHeight="1" hidden="1">
      <c r="B6" s="21"/>
      <c r="D6" s="28" t="s">
        <v>14</v>
      </c>
      <c r="L6" s="21"/>
    </row>
    <row r="7" spans="2:12" s="1" customFormat="1" ht="16.5" customHeight="1" hidden="1">
      <c r="B7" s="21"/>
      <c r="E7" s="122" t="str">
        <f>'Rekapitulace stavby'!K6</f>
        <v>Revitalizace Švarcavy ZL1</v>
      </c>
      <c r="F7" s="28"/>
      <c r="G7" s="28"/>
      <c r="H7" s="28"/>
      <c r="L7" s="21"/>
    </row>
    <row r="8" spans="2:12" s="1" customFormat="1" ht="12" customHeight="1" hidden="1">
      <c r="B8" s="21"/>
      <c r="D8" s="28" t="s">
        <v>101</v>
      </c>
      <c r="L8" s="21"/>
    </row>
    <row r="9" spans="1:31" s="2" customFormat="1" ht="16.5" customHeight="1" hidden="1">
      <c r="A9" s="31"/>
      <c r="B9" s="32"/>
      <c r="C9" s="31"/>
      <c r="D9" s="31"/>
      <c r="E9" s="122" t="s">
        <v>164</v>
      </c>
      <c r="F9" s="31"/>
      <c r="G9" s="31"/>
      <c r="H9" s="31"/>
      <c r="I9" s="31"/>
      <c r="J9" s="31"/>
      <c r="K9" s="31"/>
      <c r="L9" s="47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2"/>
      <c r="C10" s="31"/>
      <c r="D10" s="28" t="s">
        <v>103</v>
      </c>
      <c r="E10" s="31"/>
      <c r="F10" s="31"/>
      <c r="G10" s="31"/>
      <c r="H10" s="31"/>
      <c r="I10" s="31"/>
      <c r="J10" s="31"/>
      <c r="K10" s="31"/>
      <c r="L10" s="47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6.5" customHeight="1" hidden="1">
      <c r="A11" s="31"/>
      <c r="B11" s="32"/>
      <c r="C11" s="31"/>
      <c r="D11" s="31"/>
      <c r="E11" s="59" t="s">
        <v>165</v>
      </c>
      <c r="F11" s="31"/>
      <c r="G11" s="31"/>
      <c r="H11" s="31"/>
      <c r="I11" s="31"/>
      <c r="J11" s="31"/>
      <c r="K11" s="31"/>
      <c r="L11" s="47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hidden="1">
      <c r="A12" s="31"/>
      <c r="B12" s="32"/>
      <c r="C12" s="31"/>
      <c r="D12" s="31"/>
      <c r="E12" s="31"/>
      <c r="F12" s="31"/>
      <c r="G12" s="31"/>
      <c r="H12" s="31"/>
      <c r="I12" s="31"/>
      <c r="J12" s="31"/>
      <c r="K12" s="31"/>
      <c r="L12" s="47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2" customHeight="1" hidden="1">
      <c r="A13" s="31"/>
      <c r="B13" s="32"/>
      <c r="C13" s="31"/>
      <c r="D13" s="28" t="s">
        <v>16</v>
      </c>
      <c r="E13" s="31"/>
      <c r="F13" s="25" t="s">
        <v>1</v>
      </c>
      <c r="G13" s="31"/>
      <c r="H13" s="31"/>
      <c r="I13" s="28" t="s">
        <v>17</v>
      </c>
      <c r="J13" s="25" t="s">
        <v>1</v>
      </c>
      <c r="K13" s="31"/>
      <c r="L13" s="47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12" customHeight="1" hidden="1">
      <c r="A14" s="31"/>
      <c r="B14" s="32"/>
      <c r="C14" s="31"/>
      <c r="D14" s="28" t="s">
        <v>18</v>
      </c>
      <c r="E14" s="31"/>
      <c r="F14" s="25" t="s">
        <v>19</v>
      </c>
      <c r="G14" s="31"/>
      <c r="H14" s="31"/>
      <c r="I14" s="28" t="s">
        <v>20</v>
      </c>
      <c r="J14" s="61" t="str">
        <f>'Rekapitulace stavby'!AN8</f>
        <v>13. 6. 2023</v>
      </c>
      <c r="K14" s="31"/>
      <c r="L14" s="47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0.8" customHeight="1" hidden="1">
      <c r="A15" s="31"/>
      <c r="B15" s="32"/>
      <c r="C15" s="31"/>
      <c r="D15" s="31"/>
      <c r="E15" s="31"/>
      <c r="F15" s="31"/>
      <c r="G15" s="31"/>
      <c r="H15" s="31"/>
      <c r="I15" s="31"/>
      <c r="J15" s="31"/>
      <c r="K15" s="31"/>
      <c r="L15" s="47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2" customHeight="1" hidden="1">
      <c r="A16" s="31"/>
      <c r="B16" s="32"/>
      <c r="C16" s="31"/>
      <c r="D16" s="28" t="s">
        <v>22</v>
      </c>
      <c r="E16" s="31"/>
      <c r="F16" s="31"/>
      <c r="G16" s="31"/>
      <c r="H16" s="31"/>
      <c r="I16" s="28" t="s">
        <v>23</v>
      </c>
      <c r="J16" s="25" t="s">
        <v>1</v>
      </c>
      <c r="K16" s="31"/>
      <c r="L16" s="47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 hidden="1">
      <c r="A17" s="31"/>
      <c r="B17" s="32"/>
      <c r="C17" s="31"/>
      <c r="D17" s="31"/>
      <c r="E17" s="25" t="s">
        <v>24</v>
      </c>
      <c r="F17" s="31"/>
      <c r="G17" s="31"/>
      <c r="H17" s="31"/>
      <c r="I17" s="28" t="s">
        <v>25</v>
      </c>
      <c r="J17" s="25" t="s">
        <v>1</v>
      </c>
      <c r="K17" s="31"/>
      <c r="L17" s="47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6.95" customHeight="1" hidden="1">
      <c r="A18" s="31"/>
      <c r="B18" s="32"/>
      <c r="C18" s="31"/>
      <c r="D18" s="31"/>
      <c r="E18" s="31"/>
      <c r="F18" s="31"/>
      <c r="G18" s="31"/>
      <c r="H18" s="31"/>
      <c r="I18" s="31"/>
      <c r="J18" s="31"/>
      <c r="K18" s="31"/>
      <c r="L18" s="47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 hidden="1">
      <c r="A19" s="31"/>
      <c r="B19" s="32"/>
      <c r="C19" s="31"/>
      <c r="D19" s="28" t="s">
        <v>26</v>
      </c>
      <c r="E19" s="31"/>
      <c r="F19" s="31"/>
      <c r="G19" s="31"/>
      <c r="H19" s="31"/>
      <c r="I19" s="28" t="s">
        <v>23</v>
      </c>
      <c r="J19" s="25" t="s">
        <v>1</v>
      </c>
      <c r="K19" s="31"/>
      <c r="L19" s="47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 hidden="1">
      <c r="A20" s="31"/>
      <c r="B20" s="32"/>
      <c r="C20" s="31"/>
      <c r="D20" s="31"/>
      <c r="E20" s="25" t="s">
        <v>27</v>
      </c>
      <c r="F20" s="31"/>
      <c r="G20" s="31"/>
      <c r="H20" s="31"/>
      <c r="I20" s="28" t="s">
        <v>25</v>
      </c>
      <c r="J20" s="25" t="s">
        <v>1</v>
      </c>
      <c r="K20" s="31"/>
      <c r="L20" s="47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6.95" customHeight="1" hidden="1">
      <c r="A21" s="31"/>
      <c r="B21" s="32"/>
      <c r="C21" s="31"/>
      <c r="D21" s="31"/>
      <c r="E21" s="31"/>
      <c r="F21" s="31"/>
      <c r="G21" s="31"/>
      <c r="H21" s="31"/>
      <c r="I21" s="31"/>
      <c r="J21" s="31"/>
      <c r="K21" s="31"/>
      <c r="L21" s="47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 hidden="1">
      <c r="A22" s="31"/>
      <c r="B22" s="32"/>
      <c r="C22" s="31"/>
      <c r="D22" s="28" t="s">
        <v>28</v>
      </c>
      <c r="E22" s="31"/>
      <c r="F22" s="31"/>
      <c r="G22" s="31"/>
      <c r="H22" s="31"/>
      <c r="I22" s="28" t="s">
        <v>23</v>
      </c>
      <c r="J22" s="25" t="str">
        <f>IF('Rekapitulace stavby'!AN16="","",'Rekapitulace stavby'!AN16)</f>
        <v/>
      </c>
      <c r="K22" s="31"/>
      <c r="L22" s="47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 hidden="1">
      <c r="A23" s="31"/>
      <c r="B23" s="32"/>
      <c r="C23" s="31"/>
      <c r="D23" s="31"/>
      <c r="E23" s="25" t="str">
        <f>IF('Rekapitulace stavby'!E17="","",'Rekapitulace stavby'!E17)</f>
        <v xml:space="preserve"> </v>
      </c>
      <c r="F23" s="31"/>
      <c r="G23" s="31"/>
      <c r="H23" s="31"/>
      <c r="I23" s="28" t="s">
        <v>25</v>
      </c>
      <c r="J23" s="25" t="str">
        <f>IF('Rekapitulace stavby'!AN17="","",'Rekapitulace stavby'!AN17)</f>
        <v/>
      </c>
      <c r="K23" s="31"/>
      <c r="L23" s="47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6.95" customHeight="1" hidden="1">
      <c r="A24" s="31"/>
      <c r="B24" s="32"/>
      <c r="C24" s="31"/>
      <c r="D24" s="31"/>
      <c r="E24" s="31"/>
      <c r="F24" s="31"/>
      <c r="G24" s="31"/>
      <c r="H24" s="31"/>
      <c r="I24" s="31"/>
      <c r="J24" s="31"/>
      <c r="K24" s="31"/>
      <c r="L24" s="47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 hidden="1">
      <c r="A25" s="31"/>
      <c r="B25" s="32"/>
      <c r="C25" s="31"/>
      <c r="D25" s="28" t="s">
        <v>31</v>
      </c>
      <c r="E25" s="31"/>
      <c r="F25" s="31"/>
      <c r="G25" s="31"/>
      <c r="H25" s="31"/>
      <c r="I25" s="28" t="s">
        <v>23</v>
      </c>
      <c r="J25" s="25" t="str">
        <f>IF('Rekapitulace stavby'!AN19="","",'Rekapitulace stavby'!AN19)</f>
        <v/>
      </c>
      <c r="K25" s="31"/>
      <c r="L25" s="47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 hidden="1">
      <c r="A26" s="31"/>
      <c r="B26" s="32"/>
      <c r="C26" s="31"/>
      <c r="D26" s="31"/>
      <c r="E26" s="25" t="str">
        <f>IF('Rekapitulace stavby'!E20="","",'Rekapitulace stavby'!E20)</f>
        <v xml:space="preserve"> </v>
      </c>
      <c r="F26" s="31"/>
      <c r="G26" s="31"/>
      <c r="H26" s="31"/>
      <c r="I26" s="28" t="s">
        <v>25</v>
      </c>
      <c r="J26" s="25" t="str">
        <f>IF('Rekapitulace stavby'!AN20="","",'Rekapitulace stavby'!AN20)</f>
        <v/>
      </c>
      <c r="K26" s="31"/>
      <c r="L26" s="47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47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 hidden="1">
      <c r="A28" s="31"/>
      <c r="B28" s="32"/>
      <c r="C28" s="31"/>
      <c r="D28" s="28" t="s">
        <v>32</v>
      </c>
      <c r="E28" s="31"/>
      <c r="F28" s="31"/>
      <c r="G28" s="31"/>
      <c r="H28" s="31"/>
      <c r="I28" s="31"/>
      <c r="J28" s="31"/>
      <c r="K28" s="31"/>
      <c r="L28" s="47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 hidden="1">
      <c r="A29" s="123"/>
      <c r="B29" s="124"/>
      <c r="C29" s="123"/>
      <c r="D29" s="123"/>
      <c r="E29" s="29" t="s">
        <v>1</v>
      </c>
      <c r="F29" s="29"/>
      <c r="G29" s="29"/>
      <c r="H29" s="29"/>
      <c r="I29" s="123"/>
      <c r="J29" s="123"/>
      <c r="K29" s="123"/>
      <c r="L29" s="125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</row>
    <row r="30" spans="1:31" s="2" customFormat="1" ht="6.95" customHeight="1" hidden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47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 hidden="1">
      <c r="A31" s="31"/>
      <c r="B31" s="32"/>
      <c r="C31" s="31"/>
      <c r="D31" s="82"/>
      <c r="E31" s="82"/>
      <c r="F31" s="82"/>
      <c r="G31" s="82"/>
      <c r="H31" s="82"/>
      <c r="I31" s="82"/>
      <c r="J31" s="82"/>
      <c r="K31" s="82"/>
      <c r="L31" s="47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 hidden="1">
      <c r="A32" s="31"/>
      <c r="B32" s="32"/>
      <c r="C32" s="31"/>
      <c r="D32" s="126" t="s">
        <v>33</v>
      </c>
      <c r="E32" s="31"/>
      <c r="F32" s="31"/>
      <c r="G32" s="31"/>
      <c r="H32" s="31"/>
      <c r="I32" s="31"/>
      <c r="J32" s="88">
        <f>ROUND(J125,2)</f>
        <v>488675.14</v>
      </c>
      <c r="K32" s="31"/>
      <c r="L32" s="47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 hidden="1">
      <c r="A33" s="31"/>
      <c r="B33" s="32"/>
      <c r="C33" s="31"/>
      <c r="D33" s="82"/>
      <c r="E33" s="82"/>
      <c r="F33" s="82"/>
      <c r="G33" s="82"/>
      <c r="H33" s="82"/>
      <c r="I33" s="82"/>
      <c r="J33" s="82"/>
      <c r="K33" s="82"/>
      <c r="L33" s="47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2"/>
      <c r="C34" s="31"/>
      <c r="D34" s="31"/>
      <c r="E34" s="31"/>
      <c r="F34" s="36" t="s">
        <v>35</v>
      </c>
      <c r="G34" s="31"/>
      <c r="H34" s="31"/>
      <c r="I34" s="36" t="s">
        <v>34</v>
      </c>
      <c r="J34" s="36" t="s">
        <v>36</v>
      </c>
      <c r="K34" s="31"/>
      <c r="L34" s="47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2"/>
      <c r="C35" s="31"/>
      <c r="D35" s="127" t="s">
        <v>37</v>
      </c>
      <c r="E35" s="28" t="s">
        <v>38</v>
      </c>
      <c r="F35" s="128">
        <f>ROUND((SUM(BE125:BE194)),2)</f>
        <v>488675.14</v>
      </c>
      <c r="G35" s="31"/>
      <c r="H35" s="31"/>
      <c r="I35" s="129">
        <v>0.21</v>
      </c>
      <c r="J35" s="128">
        <f>ROUND(((SUM(BE125:BE194))*I35),2)</f>
        <v>102621.78</v>
      </c>
      <c r="K35" s="31"/>
      <c r="L35" s="47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 hidden="1">
      <c r="A36" s="31"/>
      <c r="B36" s="32"/>
      <c r="C36" s="31"/>
      <c r="D36" s="31"/>
      <c r="E36" s="28" t="s">
        <v>39</v>
      </c>
      <c r="F36" s="128">
        <f>ROUND((SUM(BF125:BF194)),2)</f>
        <v>0</v>
      </c>
      <c r="G36" s="31"/>
      <c r="H36" s="31"/>
      <c r="I36" s="129">
        <v>0.15</v>
      </c>
      <c r="J36" s="128">
        <f>ROUND(((SUM(BF125:BF194))*I36),2)</f>
        <v>0</v>
      </c>
      <c r="K36" s="31"/>
      <c r="L36" s="47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customHeight="1" hidden="1">
      <c r="A37" s="31"/>
      <c r="B37" s="32"/>
      <c r="C37" s="31"/>
      <c r="D37" s="31"/>
      <c r="E37" s="28" t="s">
        <v>40</v>
      </c>
      <c r="F37" s="128">
        <f>ROUND((SUM(BG125:BG194)),2)</f>
        <v>0</v>
      </c>
      <c r="G37" s="31"/>
      <c r="H37" s="31"/>
      <c r="I37" s="129">
        <v>0.21</v>
      </c>
      <c r="J37" s="128">
        <f>0</f>
        <v>0</v>
      </c>
      <c r="K37" s="31"/>
      <c r="L37" s="47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 hidden="1">
      <c r="A38" s="31"/>
      <c r="B38" s="32"/>
      <c r="C38" s="31"/>
      <c r="D38" s="31"/>
      <c r="E38" s="28" t="s">
        <v>41</v>
      </c>
      <c r="F38" s="128">
        <f>ROUND((SUM(BH125:BH194)),2)</f>
        <v>0</v>
      </c>
      <c r="G38" s="31"/>
      <c r="H38" s="31"/>
      <c r="I38" s="129">
        <v>0.15</v>
      </c>
      <c r="J38" s="128">
        <f>0</f>
        <v>0</v>
      </c>
      <c r="K38" s="31"/>
      <c r="L38" s="47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customHeight="1" hidden="1">
      <c r="A39" s="31"/>
      <c r="B39" s="32"/>
      <c r="C39" s="31"/>
      <c r="D39" s="31"/>
      <c r="E39" s="28" t="s">
        <v>42</v>
      </c>
      <c r="F39" s="128">
        <f>ROUND((SUM(BI125:BI194)),2)</f>
        <v>0</v>
      </c>
      <c r="G39" s="31"/>
      <c r="H39" s="31"/>
      <c r="I39" s="129">
        <v>0</v>
      </c>
      <c r="J39" s="128">
        <f>0</f>
        <v>0</v>
      </c>
      <c r="K39" s="31"/>
      <c r="L39" s="47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 hidden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7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 hidden="1">
      <c r="A41" s="31"/>
      <c r="B41" s="32"/>
      <c r="C41" s="130"/>
      <c r="D41" s="131" t="s">
        <v>43</v>
      </c>
      <c r="E41" s="73"/>
      <c r="F41" s="73"/>
      <c r="G41" s="132" t="s">
        <v>44</v>
      </c>
      <c r="H41" s="133" t="s">
        <v>45</v>
      </c>
      <c r="I41" s="73"/>
      <c r="J41" s="134">
        <f>SUM(J32:J39)</f>
        <v>591296.92</v>
      </c>
      <c r="K41" s="135"/>
      <c r="L41" s="47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 hidden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7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2:12" s="1" customFormat="1" ht="14.4" customHeight="1" hidden="1">
      <c r="B43" s="21"/>
      <c r="L43" s="21"/>
    </row>
    <row r="44" spans="2:12" s="1" customFormat="1" ht="14.4" customHeight="1" hidden="1">
      <c r="B44" s="21"/>
      <c r="L44" s="21"/>
    </row>
    <row r="45" spans="2:12" s="1" customFormat="1" ht="14.4" customHeight="1" hidden="1">
      <c r="B45" s="21"/>
      <c r="L45" s="21"/>
    </row>
    <row r="46" spans="2:12" s="1" customFormat="1" ht="14.4" customHeight="1" hidden="1">
      <c r="B46" s="21"/>
      <c r="L46" s="21"/>
    </row>
    <row r="47" spans="2:12" s="1" customFormat="1" ht="14.4" customHeight="1" hidden="1">
      <c r="B47" s="21"/>
      <c r="L47" s="21"/>
    </row>
    <row r="48" spans="2:12" s="1" customFormat="1" ht="14.4" customHeight="1" hidden="1">
      <c r="B48" s="21"/>
      <c r="L48" s="21"/>
    </row>
    <row r="49" spans="2:12" s="1" customFormat="1" ht="14.4" customHeight="1" hidden="1">
      <c r="B49" s="21"/>
      <c r="L49" s="21"/>
    </row>
    <row r="50" spans="2:12" s="2" customFormat="1" ht="14.4" customHeight="1" hidden="1">
      <c r="B50" s="47"/>
      <c r="D50" s="48" t="s">
        <v>46</v>
      </c>
      <c r="E50" s="49"/>
      <c r="F50" s="49"/>
      <c r="G50" s="48" t="s">
        <v>47</v>
      </c>
      <c r="H50" s="49"/>
      <c r="I50" s="49"/>
      <c r="J50" s="49"/>
      <c r="K50" s="49"/>
      <c r="L50" s="47"/>
    </row>
    <row r="51" spans="2:12" ht="12" hidden="1">
      <c r="B51" s="21"/>
      <c r="L51" s="21"/>
    </row>
    <row r="52" spans="2:12" ht="12" hidden="1">
      <c r="B52" s="21"/>
      <c r="L52" s="21"/>
    </row>
    <row r="53" spans="2:12" ht="12" hidden="1">
      <c r="B53" s="21"/>
      <c r="L53" s="21"/>
    </row>
    <row r="54" spans="2:12" ht="12" hidden="1">
      <c r="B54" s="21"/>
      <c r="L54" s="21"/>
    </row>
    <row r="55" spans="2:12" ht="12" hidden="1">
      <c r="B55" s="21"/>
      <c r="L55" s="21"/>
    </row>
    <row r="56" spans="2:12" ht="12" hidden="1">
      <c r="B56" s="21"/>
      <c r="L56" s="21"/>
    </row>
    <row r="57" spans="2:12" ht="12" hidden="1">
      <c r="B57" s="21"/>
      <c r="L57" s="21"/>
    </row>
    <row r="58" spans="2:12" ht="12" hidden="1">
      <c r="B58" s="21"/>
      <c r="L58" s="21"/>
    </row>
    <row r="59" spans="2:12" ht="12" hidden="1">
      <c r="B59" s="21"/>
      <c r="L59" s="21"/>
    </row>
    <row r="60" spans="2:12" ht="12" hidden="1">
      <c r="B60" s="21"/>
      <c r="L60" s="21"/>
    </row>
    <row r="61" spans="1:31" s="2" customFormat="1" ht="12" hidden="1">
      <c r="A61" s="31"/>
      <c r="B61" s="32"/>
      <c r="C61" s="31"/>
      <c r="D61" s="50" t="s">
        <v>48</v>
      </c>
      <c r="E61" s="34"/>
      <c r="F61" s="136" t="s">
        <v>49</v>
      </c>
      <c r="G61" s="50" t="s">
        <v>48</v>
      </c>
      <c r="H61" s="34"/>
      <c r="I61" s="34"/>
      <c r="J61" s="137" t="s">
        <v>49</v>
      </c>
      <c r="K61" s="34"/>
      <c r="L61" s="47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 hidden="1">
      <c r="B62" s="21"/>
      <c r="L62" s="21"/>
    </row>
    <row r="63" spans="2:12" ht="12" hidden="1">
      <c r="B63" s="21"/>
      <c r="L63" s="21"/>
    </row>
    <row r="64" spans="2:12" ht="12" hidden="1">
      <c r="B64" s="21"/>
      <c r="L64" s="21"/>
    </row>
    <row r="65" spans="1:31" s="2" customFormat="1" ht="12" hidden="1">
      <c r="A65" s="31"/>
      <c r="B65" s="32"/>
      <c r="C65" s="31"/>
      <c r="D65" s="48" t="s">
        <v>50</v>
      </c>
      <c r="E65" s="51"/>
      <c r="F65" s="51"/>
      <c r="G65" s="48" t="s">
        <v>51</v>
      </c>
      <c r="H65" s="51"/>
      <c r="I65" s="51"/>
      <c r="J65" s="51"/>
      <c r="K65" s="51"/>
      <c r="L65" s="47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 hidden="1">
      <c r="B66" s="21"/>
      <c r="L66" s="21"/>
    </row>
    <row r="67" spans="2:12" ht="12" hidden="1">
      <c r="B67" s="21"/>
      <c r="L67" s="21"/>
    </row>
    <row r="68" spans="2:12" ht="12" hidden="1">
      <c r="B68" s="21"/>
      <c r="L68" s="21"/>
    </row>
    <row r="69" spans="2:12" ht="12" hidden="1">
      <c r="B69" s="21"/>
      <c r="L69" s="21"/>
    </row>
    <row r="70" spans="2:12" ht="12" hidden="1">
      <c r="B70" s="21"/>
      <c r="L70" s="21"/>
    </row>
    <row r="71" spans="2:12" ht="12" hidden="1">
      <c r="B71" s="21"/>
      <c r="L71" s="21"/>
    </row>
    <row r="72" spans="2:12" ht="12" hidden="1">
      <c r="B72" s="21"/>
      <c r="L72" s="21"/>
    </row>
    <row r="73" spans="2:12" ht="12" hidden="1">
      <c r="B73" s="21"/>
      <c r="L73" s="21"/>
    </row>
    <row r="74" spans="2:12" ht="12" hidden="1">
      <c r="B74" s="21"/>
      <c r="L74" s="21"/>
    </row>
    <row r="75" spans="2:12" ht="12" hidden="1">
      <c r="B75" s="21"/>
      <c r="L75" s="21"/>
    </row>
    <row r="76" spans="1:31" s="2" customFormat="1" ht="12" hidden="1">
      <c r="A76" s="31"/>
      <c r="B76" s="32"/>
      <c r="C76" s="31"/>
      <c r="D76" s="50" t="s">
        <v>48</v>
      </c>
      <c r="E76" s="34"/>
      <c r="F76" s="136" t="s">
        <v>49</v>
      </c>
      <c r="G76" s="50" t="s">
        <v>48</v>
      </c>
      <c r="H76" s="34"/>
      <c r="I76" s="34"/>
      <c r="J76" s="137" t="s">
        <v>49</v>
      </c>
      <c r="K76" s="34"/>
      <c r="L76" s="47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47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2" hidden="1"/>
    <row r="79" ht="12" hidden="1"/>
    <row r="80" ht="12" hidden="1"/>
    <row r="81" spans="1:31" s="2" customFormat="1" ht="6.95" customHeight="1" hidden="1">
      <c r="A81" s="31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47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2" t="s">
        <v>105</v>
      </c>
      <c r="D82" s="31"/>
      <c r="E82" s="31"/>
      <c r="F82" s="31"/>
      <c r="G82" s="31"/>
      <c r="H82" s="31"/>
      <c r="I82" s="31"/>
      <c r="J82" s="31"/>
      <c r="K82" s="31"/>
      <c r="L82" s="47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7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8" t="s">
        <v>14</v>
      </c>
      <c r="D84" s="31"/>
      <c r="E84" s="31"/>
      <c r="F84" s="31"/>
      <c r="G84" s="31"/>
      <c r="H84" s="31"/>
      <c r="I84" s="31"/>
      <c r="J84" s="31"/>
      <c r="K84" s="31"/>
      <c r="L84" s="47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1"/>
      <c r="D85" s="31"/>
      <c r="E85" s="122" t="str">
        <f>E7</f>
        <v>Revitalizace Švarcavy ZL1</v>
      </c>
      <c r="F85" s="28"/>
      <c r="G85" s="28"/>
      <c r="H85" s="28"/>
      <c r="I85" s="31"/>
      <c r="J85" s="31"/>
      <c r="K85" s="31"/>
      <c r="L85" s="47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2:12" s="1" customFormat="1" ht="12" customHeight="1" hidden="1">
      <c r="B86" s="21"/>
      <c r="C86" s="28" t="s">
        <v>101</v>
      </c>
      <c r="L86" s="21"/>
    </row>
    <row r="87" spans="1:31" s="2" customFormat="1" ht="16.5" customHeight="1" hidden="1">
      <c r="A87" s="31"/>
      <c r="B87" s="32"/>
      <c r="C87" s="31"/>
      <c r="D87" s="31"/>
      <c r="E87" s="122" t="s">
        <v>164</v>
      </c>
      <c r="F87" s="31"/>
      <c r="G87" s="31"/>
      <c r="H87" s="31"/>
      <c r="I87" s="31"/>
      <c r="J87" s="31"/>
      <c r="K87" s="31"/>
      <c r="L87" s="47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 hidden="1">
      <c r="A88" s="31"/>
      <c r="B88" s="32"/>
      <c r="C88" s="28" t="s">
        <v>103</v>
      </c>
      <c r="D88" s="31"/>
      <c r="E88" s="31"/>
      <c r="F88" s="31"/>
      <c r="G88" s="31"/>
      <c r="H88" s="31"/>
      <c r="I88" s="31"/>
      <c r="J88" s="31"/>
      <c r="K88" s="31"/>
      <c r="L88" s="47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 hidden="1">
      <c r="A89" s="31"/>
      <c r="B89" s="32"/>
      <c r="C89" s="31"/>
      <c r="D89" s="31"/>
      <c r="E89" s="59" t="str">
        <f>E11</f>
        <v>VCP SO 01.1 - 1.03 - VCP_revitalizace 1</v>
      </c>
      <c r="F89" s="31"/>
      <c r="G89" s="31"/>
      <c r="H89" s="31"/>
      <c r="I89" s="31"/>
      <c r="J89" s="31"/>
      <c r="K89" s="31"/>
      <c r="L89" s="47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6.95" customHeight="1" hidden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7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 hidden="1">
      <c r="A91" s="31"/>
      <c r="B91" s="32"/>
      <c r="C91" s="28" t="s">
        <v>18</v>
      </c>
      <c r="D91" s="31"/>
      <c r="E91" s="31"/>
      <c r="F91" s="25" t="str">
        <f>F14</f>
        <v>k.ú. Přelouč</v>
      </c>
      <c r="G91" s="31"/>
      <c r="H91" s="31"/>
      <c r="I91" s="28" t="s">
        <v>20</v>
      </c>
      <c r="J91" s="61" t="str">
        <f>IF(J14="","",J14)</f>
        <v>13. 6. 2023</v>
      </c>
      <c r="K91" s="31"/>
      <c r="L91" s="47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6.95" customHeight="1" hidden="1">
      <c r="A92" s="31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47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5.15" customHeight="1" hidden="1">
      <c r="A93" s="31"/>
      <c r="B93" s="32"/>
      <c r="C93" s="28" t="s">
        <v>22</v>
      </c>
      <c r="D93" s="31"/>
      <c r="E93" s="31"/>
      <c r="F93" s="25" t="str">
        <f>E17</f>
        <v>Město Přelouč</v>
      </c>
      <c r="G93" s="31"/>
      <c r="H93" s="31"/>
      <c r="I93" s="28" t="s">
        <v>28</v>
      </c>
      <c r="J93" s="29" t="str">
        <f>E23</f>
        <v xml:space="preserve"> </v>
      </c>
      <c r="K93" s="31"/>
      <c r="L93" s="47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 hidden="1">
      <c r="A94" s="31"/>
      <c r="B94" s="32"/>
      <c r="C94" s="28" t="s">
        <v>26</v>
      </c>
      <c r="D94" s="31"/>
      <c r="E94" s="31"/>
      <c r="F94" s="25" t="str">
        <f>IF(E20="","",E20)</f>
        <v>Aquasys spol. s r.o.</v>
      </c>
      <c r="G94" s="31"/>
      <c r="H94" s="31"/>
      <c r="I94" s="28" t="s">
        <v>31</v>
      </c>
      <c r="J94" s="29" t="str">
        <f>E26</f>
        <v xml:space="preserve"> </v>
      </c>
      <c r="K94" s="31"/>
      <c r="L94" s="47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3" customHeight="1" hidden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7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 hidden="1">
      <c r="A96" s="31"/>
      <c r="B96" s="32"/>
      <c r="C96" s="138" t="s">
        <v>106</v>
      </c>
      <c r="D96" s="130"/>
      <c r="E96" s="130"/>
      <c r="F96" s="130"/>
      <c r="G96" s="130"/>
      <c r="H96" s="130"/>
      <c r="I96" s="130"/>
      <c r="J96" s="139" t="s">
        <v>107</v>
      </c>
      <c r="K96" s="130"/>
      <c r="L96" s="47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s="2" customFormat="1" ht="10.3" customHeight="1" hidden="1">
      <c r="A97" s="31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47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8" customHeight="1" hidden="1">
      <c r="A98" s="31"/>
      <c r="B98" s="32"/>
      <c r="C98" s="140" t="s">
        <v>108</v>
      </c>
      <c r="D98" s="31"/>
      <c r="E98" s="31"/>
      <c r="F98" s="31"/>
      <c r="G98" s="31"/>
      <c r="H98" s="31"/>
      <c r="I98" s="31"/>
      <c r="J98" s="88">
        <f>J125</f>
        <v>488675.14</v>
      </c>
      <c r="K98" s="31"/>
      <c r="L98" s="47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8" t="s">
        <v>109</v>
      </c>
    </row>
    <row r="99" spans="1:31" s="9" customFormat="1" ht="24.95" customHeight="1" hidden="1">
      <c r="A99" s="9"/>
      <c r="B99" s="141"/>
      <c r="C99" s="9"/>
      <c r="D99" s="142" t="s">
        <v>110</v>
      </c>
      <c r="E99" s="143"/>
      <c r="F99" s="143"/>
      <c r="G99" s="143"/>
      <c r="H99" s="143"/>
      <c r="I99" s="143"/>
      <c r="J99" s="144">
        <f>J126</f>
        <v>488675.14</v>
      </c>
      <c r="K99" s="9"/>
      <c r="L99" s="14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145"/>
      <c r="C100" s="10"/>
      <c r="D100" s="146" t="s">
        <v>111</v>
      </c>
      <c r="E100" s="147"/>
      <c r="F100" s="147"/>
      <c r="G100" s="147"/>
      <c r="H100" s="147"/>
      <c r="I100" s="147"/>
      <c r="J100" s="148">
        <f>J127</f>
        <v>82233.27</v>
      </c>
      <c r="K100" s="10"/>
      <c r="L100" s="14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45"/>
      <c r="C101" s="10"/>
      <c r="D101" s="146" t="s">
        <v>166</v>
      </c>
      <c r="E101" s="147"/>
      <c r="F101" s="147"/>
      <c r="G101" s="147"/>
      <c r="H101" s="147"/>
      <c r="I101" s="147"/>
      <c r="J101" s="148">
        <f>J134</f>
        <v>274954.5</v>
      </c>
      <c r="K101" s="10"/>
      <c r="L101" s="14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45"/>
      <c r="C102" s="10"/>
      <c r="D102" s="146" t="s">
        <v>167</v>
      </c>
      <c r="E102" s="147"/>
      <c r="F102" s="147"/>
      <c r="G102" s="147"/>
      <c r="H102" s="147"/>
      <c r="I102" s="147"/>
      <c r="J102" s="148">
        <f>J141</f>
        <v>17943.12</v>
      </c>
      <c r="K102" s="10"/>
      <c r="L102" s="14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45"/>
      <c r="C103" s="10"/>
      <c r="D103" s="146" t="s">
        <v>141</v>
      </c>
      <c r="E103" s="147"/>
      <c r="F103" s="147"/>
      <c r="G103" s="147"/>
      <c r="H103" s="147"/>
      <c r="I103" s="147"/>
      <c r="J103" s="148">
        <f>J145</f>
        <v>113544.25</v>
      </c>
      <c r="K103" s="10"/>
      <c r="L103" s="14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1"/>
      <c r="B104" s="32"/>
      <c r="C104" s="31"/>
      <c r="D104" s="31"/>
      <c r="E104" s="31"/>
      <c r="F104" s="31"/>
      <c r="G104" s="31"/>
      <c r="H104" s="31"/>
      <c r="I104" s="31"/>
      <c r="J104" s="31"/>
      <c r="K104" s="31"/>
      <c r="L104" s="47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 hidden="1">
      <c r="A105" s="3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47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ht="12" hidden="1"/>
    <row r="107" ht="12" hidden="1"/>
    <row r="108" ht="12" hidden="1"/>
    <row r="109" spans="1:31" s="2" customFormat="1" ht="6.95" customHeight="1">
      <c r="A109" s="31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47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2" t="s">
        <v>113</v>
      </c>
      <c r="D110" s="31"/>
      <c r="E110" s="31"/>
      <c r="F110" s="31"/>
      <c r="G110" s="31"/>
      <c r="H110" s="31"/>
      <c r="I110" s="31"/>
      <c r="J110" s="31"/>
      <c r="K110" s="31"/>
      <c r="L110" s="47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1"/>
      <c r="D111" s="31"/>
      <c r="E111" s="31"/>
      <c r="F111" s="31"/>
      <c r="G111" s="31"/>
      <c r="H111" s="31"/>
      <c r="I111" s="31"/>
      <c r="J111" s="31"/>
      <c r="K111" s="31"/>
      <c r="L111" s="47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8" t="s">
        <v>14</v>
      </c>
      <c r="D112" s="31"/>
      <c r="E112" s="31"/>
      <c r="F112" s="31"/>
      <c r="G112" s="31"/>
      <c r="H112" s="31"/>
      <c r="I112" s="31"/>
      <c r="J112" s="31"/>
      <c r="K112" s="31"/>
      <c r="L112" s="47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6.5" customHeight="1">
      <c r="A113" s="31"/>
      <c r="B113" s="32"/>
      <c r="C113" s="31"/>
      <c r="D113" s="31"/>
      <c r="E113" s="122" t="str">
        <f>E7</f>
        <v>Revitalizace Švarcavy ZL1</v>
      </c>
      <c r="F113" s="28"/>
      <c r="G113" s="28"/>
      <c r="H113" s="28"/>
      <c r="I113" s="31"/>
      <c r="J113" s="31"/>
      <c r="K113" s="31"/>
      <c r="L113" s="47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2:12" s="1" customFormat="1" ht="12" customHeight="1">
      <c r="B114" s="21"/>
      <c r="C114" s="28" t="s">
        <v>101</v>
      </c>
      <c r="L114" s="21"/>
    </row>
    <row r="115" spans="1:31" s="2" customFormat="1" ht="16.5" customHeight="1">
      <c r="A115" s="31"/>
      <c r="B115" s="32"/>
      <c r="C115" s="31"/>
      <c r="D115" s="31"/>
      <c r="E115" s="122" t="s">
        <v>164</v>
      </c>
      <c r="F115" s="31"/>
      <c r="G115" s="31"/>
      <c r="H115" s="31"/>
      <c r="I115" s="31"/>
      <c r="J115" s="31"/>
      <c r="K115" s="31"/>
      <c r="L115" s="47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8" t="s">
        <v>103</v>
      </c>
      <c r="D116" s="31"/>
      <c r="E116" s="31"/>
      <c r="F116" s="31"/>
      <c r="G116" s="31"/>
      <c r="H116" s="31"/>
      <c r="I116" s="31"/>
      <c r="J116" s="31"/>
      <c r="K116" s="31"/>
      <c r="L116" s="47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1"/>
      <c r="D117" s="31"/>
      <c r="E117" s="59" t="str">
        <f>E11</f>
        <v>VCP SO 01.1 - 1.03 - VCP_revitalizace 1</v>
      </c>
      <c r="F117" s="31"/>
      <c r="G117" s="31"/>
      <c r="H117" s="31"/>
      <c r="I117" s="31"/>
      <c r="J117" s="31"/>
      <c r="K117" s="31"/>
      <c r="L117" s="47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1"/>
      <c r="D118" s="31"/>
      <c r="E118" s="31"/>
      <c r="F118" s="31"/>
      <c r="G118" s="31"/>
      <c r="H118" s="31"/>
      <c r="I118" s="31"/>
      <c r="J118" s="31"/>
      <c r="K118" s="31"/>
      <c r="L118" s="47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8" t="s">
        <v>18</v>
      </c>
      <c r="D119" s="31"/>
      <c r="E119" s="31"/>
      <c r="F119" s="25" t="str">
        <f>F14</f>
        <v>k.ú. Přelouč</v>
      </c>
      <c r="G119" s="31"/>
      <c r="H119" s="31"/>
      <c r="I119" s="28" t="s">
        <v>20</v>
      </c>
      <c r="J119" s="61" t="str">
        <f>IF(J14="","",J14)</f>
        <v>13. 6. 2023</v>
      </c>
      <c r="K119" s="31"/>
      <c r="L119" s="47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6.9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7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5.15" customHeight="1">
      <c r="A121" s="31"/>
      <c r="B121" s="32"/>
      <c r="C121" s="28" t="s">
        <v>22</v>
      </c>
      <c r="D121" s="31"/>
      <c r="E121" s="31"/>
      <c r="F121" s="25" t="str">
        <f>E17</f>
        <v>Město Přelouč</v>
      </c>
      <c r="G121" s="31"/>
      <c r="H121" s="31"/>
      <c r="I121" s="28" t="s">
        <v>28</v>
      </c>
      <c r="J121" s="29" t="str">
        <f>E23</f>
        <v xml:space="preserve"> </v>
      </c>
      <c r="K121" s="31"/>
      <c r="L121" s="47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15" customHeight="1">
      <c r="A122" s="31"/>
      <c r="B122" s="32"/>
      <c r="C122" s="28" t="s">
        <v>26</v>
      </c>
      <c r="D122" s="31"/>
      <c r="E122" s="31"/>
      <c r="F122" s="25" t="str">
        <f>IF(E20="","",E20)</f>
        <v>Aquasys spol. s r.o.</v>
      </c>
      <c r="G122" s="31"/>
      <c r="H122" s="31"/>
      <c r="I122" s="28" t="s">
        <v>31</v>
      </c>
      <c r="J122" s="29" t="str">
        <f>E26</f>
        <v xml:space="preserve"> </v>
      </c>
      <c r="K122" s="31"/>
      <c r="L122" s="47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0.3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7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11" customFormat="1" ht="29.25" customHeight="1">
      <c r="A124" s="149"/>
      <c r="B124" s="150"/>
      <c r="C124" s="151" t="s">
        <v>114</v>
      </c>
      <c r="D124" s="152" t="s">
        <v>58</v>
      </c>
      <c r="E124" s="152" t="s">
        <v>54</v>
      </c>
      <c r="F124" s="152" t="s">
        <v>55</v>
      </c>
      <c r="G124" s="152" t="s">
        <v>115</v>
      </c>
      <c r="H124" s="152" t="s">
        <v>116</v>
      </c>
      <c r="I124" s="152" t="s">
        <v>117</v>
      </c>
      <c r="J124" s="153" t="s">
        <v>107</v>
      </c>
      <c r="K124" s="154" t="s">
        <v>118</v>
      </c>
      <c r="L124" s="155"/>
      <c r="M124" s="78" t="s">
        <v>1</v>
      </c>
      <c r="N124" s="79" t="s">
        <v>37</v>
      </c>
      <c r="O124" s="79" t="s">
        <v>119</v>
      </c>
      <c r="P124" s="79" t="s">
        <v>120</v>
      </c>
      <c r="Q124" s="79" t="s">
        <v>121</v>
      </c>
      <c r="R124" s="79" t="s">
        <v>122</v>
      </c>
      <c r="S124" s="79" t="s">
        <v>123</v>
      </c>
      <c r="T124" s="80" t="s">
        <v>124</v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63" s="2" customFormat="1" ht="22.8" customHeight="1">
      <c r="A125" s="31"/>
      <c r="B125" s="32"/>
      <c r="C125" s="85" t="s">
        <v>125</v>
      </c>
      <c r="D125" s="31"/>
      <c r="E125" s="31"/>
      <c r="F125" s="31"/>
      <c r="G125" s="31"/>
      <c r="H125" s="31"/>
      <c r="I125" s="31"/>
      <c r="J125" s="156">
        <f>BK125</f>
        <v>488675.14</v>
      </c>
      <c r="K125" s="31"/>
      <c r="L125" s="32"/>
      <c r="M125" s="81"/>
      <c r="N125" s="65"/>
      <c r="O125" s="82"/>
      <c r="P125" s="157">
        <f>P126</f>
        <v>114.03130399999999</v>
      </c>
      <c r="Q125" s="82"/>
      <c r="R125" s="157">
        <f>R126</f>
        <v>12.837719239999998</v>
      </c>
      <c r="S125" s="82"/>
      <c r="T125" s="158">
        <f>T126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8" t="s">
        <v>72</v>
      </c>
      <c r="AU125" s="18" t="s">
        <v>109</v>
      </c>
      <c r="BK125" s="159">
        <f>BK126</f>
        <v>488675.14</v>
      </c>
    </row>
    <row r="126" spans="1:63" s="12" customFormat="1" ht="25.9" customHeight="1">
      <c r="A126" s="12"/>
      <c r="B126" s="160"/>
      <c r="C126" s="12"/>
      <c r="D126" s="161" t="s">
        <v>72</v>
      </c>
      <c r="E126" s="162" t="s">
        <v>126</v>
      </c>
      <c r="F126" s="162" t="s">
        <v>127</v>
      </c>
      <c r="G126" s="12"/>
      <c r="H126" s="12"/>
      <c r="I126" s="12"/>
      <c r="J126" s="163">
        <f>BK126</f>
        <v>488675.14</v>
      </c>
      <c r="K126" s="12"/>
      <c r="L126" s="160"/>
      <c r="M126" s="164"/>
      <c r="N126" s="165"/>
      <c r="O126" s="165"/>
      <c r="P126" s="166">
        <f>P127+P134+P141+P145</f>
        <v>114.03130399999999</v>
      </c>
      <c r="Q126" s="165"/>
      <c r="R126" s="166">
        <f>R127+R134+R141+R145</f>
        <v>12.837719239999998</v>
      </c>
      <c r="S126" s="165"/>
      <c r="T126" s="167">
        <f>T127+T134+T141+T145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1" t="s">
        <v>80</v>
      </c>
      <c r="AT126" s="168" t="s">
        <v>72</v>
      </c>
      <c r="AU126" s="168" t="s">
        <v>73</v>
      </c>
      <c r="AY126" s="161" t="s">
        <v>128</v>
      </c>
      <c r="BK126" s="169">
        <f>BK127+BK134+BK141+BK145</f>
        <v>488675.14</v>
      </c>
    </row>
    <row r="127" spans="1:63" s="12" customFormat="1" ht="22.8" customHeight="1">
      <c r="A127" s="12"/>
      <c r="B127" s="160"/>
      <c r="C127" s="12"/>
      <c r="D127" s="161" t="s">
        <v>72</v>
      </c>
      <c r="E127" s="170" t="s">
        <v>80</v>
      </c>
      <c r="F127" s="170" t="s">
        <v>129</v>
      </c>
      <c r="G127" s="12"/>
      <c r="H127" s="12"/>
      <c r="I127" s="12"/>
      <c r="J127" s="171">
        <f>BK127</f>
        <v>82233.27</v>
      </c>
      <c r="K127" s="12"/>
      <c r="L127" s="160"/>
      <c r="M127" s="164"/>
      <c r="N127" s="165"/>
      <c r="O127" s="165"/>
      <c r="P127" s="166">
        <f>SUM(P128:P133)</f>
        <v>36.463896</v>
      </c>
      <c r="Q127" s="165"/>
      <c r="R127" s="166">
        <f>SUM(R128:R133)</f>
        <v>0</v>
      </c>
      <c r="S127" s="165"/>
      <c r="T127" s="167">
        <f>SUM(T128:T133)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1" t="s">
        <v>80</v>
      </c>
      <c r="AT127" s="168" t="s">
        <v>72</v>
      </c>
      <c r="AU127" s="168" t="s">
        <v>80</v>
      </c>
      <c r="AY127" s="161" t="s">
        <v>128</v>
      </c>
      <c r="BK127" s="169">
        <f>SUM(BK128:BK133)</f>
        <v>82233.27</v>
      </c>
    </row>
    <row r="128" spans="1:65" s="2" customFormat="1" ht="33" customHeight="1">
      <c r="A128" s="31"/>
      <c r="B128" s="172"/>
      <c r="C128" s="173" t="s">
        <v>80</v>
      </c>
      <c r="D128" s="173" t="s">
        <v>132</v>
      </c>
      <c r="E128" s="174" t="s">
        <v>168</v>
      </c>
      <c r="F128" s="175" t="s">
        <v>169</v>
      </c>
      <c r="G128" s="176" t="s">
        <v>146</v>
      </c>
      <c r="H128" s="177">
        <v>405</v>
      </c>
      <c r="I128" s="178">
        <v>175.15</v>
      </c>
      <c r="J128" s="178">
        <f>ROUND(I128*H128,2)</f>
        <v>70935.75</v>
      </c>
      <c r="K128" s="179"/>
      <c r="L128" s="32"/>
      <c r="M128" s="180" t="s">
        <v>1</v>
      </c>
      <c r="N128" s="181" t="s">
        <v>38</v>
      </c>
      <c r="O128" s="182">
        <v>0</v>
      </c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84" t="s">
        <v>130</v>
      </c>
      <c r="AT128" s="184" t="s">
        <v>132</v>
      </c>
      <c r="AU128" s="184" t="s">
        <v>82</v>
      </c>
      <c r="AY128" s="18" t="s">
        <v>128</v>
      </c>
      <c r="BE128" s="185">
        <f>IF(N128="základní",J128,0)</f>
        <v>70935.75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8" t="s">
        <v>80</v>
      </c>
      <c r="BK128" s="185">
        <f>ROUND(I128*H128,2)</f>
        <v>70935.75</v>
      </c>
      <c r="BL128" s="18" t="s">
        <v>130</v>
      </c>
      <c r="BM128" s="184" t="s">
        <v>170</v>
      </c>
    </row>
    <row r="129" spans="1:47" s="2" customFormat="1" ht="12">
      <c r="A129" s="31"/>
      <c r="B129" s="32"/>
      <c r="C129" s="31"/>
      <c r="D129" s="186" t="s">
        <v>137</v>
      </c>
      <c r="E129" s="31"/>
      <c r="F129" s="187" t="s">
        <v>169</v>
      </c>
      <c r="G129" s="31"/>
      <c r="H129" s="31"/>
      <c r="I129" s="31"/>
      <c r="J129" s="31"/>
      <c r="K129" s="31"/>
      <c r="L129" s="32"/>
      <c r="M129" s="188"/>
      <c r="N129" s="189"/>
      <c r="O129" s="69"/>
      <c r="P129" s="69"/>
      <c r="Q129" s="69"/>
      <c r="R129" s="69"/>
      <c r="S129" s="69"/>
      <c r="T129" s="70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8" t="s">
        <v>137</v>
      </c>
      <c r="AU129" s="18" t="s">
        <v>82</v>
      </c>
    </row>
    <row r="130" spans="1:51" s="14" customFormat="1" ht="12">
      <c r="A130" s="14"/>
      <c r="B130" s="201"/>
      <c r="C130" s="14"/>
      <c r="D130" s="186" t="s">
        <v>149</v>
      </c>
      <c r="E130" s="202" t="s">
        <v>162</v>
      </c>
      <c r="F130" s="203" t="s">
        <v>163</v>
      </c>
      <c r="G130" s="14"/>
      <c r="H130" s="204">
        <v>405</v>
      </c>
      <c r="I130" s="14"/>
      <c r="J130" s="14"/>
      <c r="K130" s="14"/>
      <c r="L130" s="201"/>
      <c r="M130" s="209"/>
      <c r="N130" s="210"/>
      <c r="O130" s="210"/>
      <c r="P130" s="210"/>
      <c r="Q130" s="210"/>
      <c r="R130" s="210"/>
      <c r="S130" s="210"/>
      <c r="T130" s="21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2" t="s">
        <v>149</v>
      </c>
      <c r="AU130" s="202" t="s">
        <v>82</v>
      </c>
      <c r="AV130" s="14" t="s">
        <v>82</v>
      </c>
      <c r="AW130" s="14" t="s">
        <v>30</v>
      </c>
      <c r="AX130" s="14" t="s">
        <v>80</v>
      </c>
      <c r="AY130" s="202" t="s">
        <v>128</v>
      </c>
    </row>
    <row r="131" spans="1:65" s="2" customFormat="1" ht="33" customHeight="1">
      <c r="A131" s="31"/>
      <c r="B131" s="172"/>
      <c r="C131" s="173" t="s">
        <v>171</v>
      </c>
      <c r="D131" s="173" t="s">
        <v>132</v>
      </c>
      <c r="E131" s="174" t="s">
        <v>172</v>
      </c>
      <c r="F131" s="175" t="s">
        <v>173</v>
      </c>
      <c r="G131" s="176" t="s">
        <v>146</v>
      </c>
      <c r="H131" s="177">
        <v>5.112</v>
      </c>
      <c r="I131" s="178">
        <v>2210</v>
      </c>
      <c r="J131" s="178">
        <f>ROUND(I131*H131,2)</f>
        <v>11297.52</v>
      </c>
      <c r="K131" s="179"/>
      <c r="L131" s="32"/>
      <c r="M131" s="180" t="s">
        <v>1</v>
      </c>
      <c r="N131" s="181" t="s">
        <v>38</v>
      </c>
      <c r="O131" s="182">
        <v>7.133</v>
      </c>
      <c r="P131" s="182">
        <f>O131*H131</f>
        <v>36.463896</v>
      </c>
      <c r="Q131" s="182">
        <v>0</v>
      </c>
      <c r="R131" s="182">
        <f>Q131*H131</f>
        <v>0</v>
      </c>
      <c r="S131" s="182">
        <v>0</v>
      </c>
      <c r="T131" s="183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84" t="s">
        <v>130</v>
      </c>
      <c r="AT131" s="184" t="s">
        <v>132</v>
      </c>
      <c r="AU131" s="184" t="s">
        <v>82</v>
      </c>
      <c r="AY131" s="18" t="s">
        <v>128</v>
      </c>
      <c r="BE131" s="185">
        <f>IF(N131="základní",J131,0)</f>
        <v>11297.52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8" t="s">
        <v>80</v>
      </c>
      <c r="BK131" s="185">
        <f>ROUND(I131*H131,2)</f>
        <v>11297.52</v>
      </c>
      <c r="BL131" s="18" t="s">
        <v>130</v>
      </c>
      <c r="BM131" s="184" t="s">
        <v>174</v>
      </c>
    </row>
    <row r="132" spans="1:47" s="2" customFormat="1" ht="12">
      <c r="A132" s="31"/>
      <c r="B132" s="32"/>
      <c r="C132" s="31"/>
      <c r="D132" s="186" t="s">
        <v>137</v>
      </c>
      <c r="E132" s="31"/>
      <c r="F132" s="187" t="s">
        <v>175</v>
      </c>
      <c r="G132" s="31"/>
      <c r="H132" s="31"/>
      <c r="I132" s="31"/>
      <c r="J132" s="31"/>
      <c r="K132" s="31"/>
      <c r="L132" s="32"/>
      <c r="M132" s="188"/>
      <c r="N132" s="189"/>
      <c r="O132" s="69"/>
      <c r="P132" s="69"/>
      <c r="Q132" s="69"/>
      <c r="R132" s="69"/>
      <c r="S132" s="69"/>
      <c r="T132" s="70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T132" s="18" t="s">
        <v>137</v>
      </c>
      <c r="AU132" s="18" t="s">
        <v>82</v>
      </c>
    </row>
    <row r="133" spans="1:51" s="14" customFormat="1" ht="12">
      <c r="A133" s="14"/>
      <c r="B133" s="201"/>
      <c r="C133" s="14"/>
      <c r="D133" s="186" t="s">
        <v>149</v>
      </c>
      <c r="E133" s="202" t="s">
        <v>1</v>
      </c>
      <c r="F133" s="203" t="s">
        <v>176</v>
      </c>
      <c r="G133" s="14"/>
      <c r="H133" s="204">
        <v>5.112</v>
      </c>
      <c r="I133" s="14"/>
      <c r="J133" s="14"/>
      <c r="K133" s="14"/>
      <c r="L133" s="201"/>
      <c r="M133" s="209"/>
      <c r="N133" s="210"/>
      <c r="O133" s="210"/>
      <c r="P133" s="210"/>
      <c r="Q133" s="210"/>
      <c r="R133" s="210"/>
      <c r="S133" s="210"/>
      <c r="T133" s="21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02" t="s">
        <v>149</v>
      </c>
      <c r="AU133" s="202" t="s">
        <v>82</v>
      </c>
      <c r="AV133" s="14" t="s">
        <v>82</v>
      </c>
      <c r="AW133" s="14" t="s">
        <v>30</v>
      </c>
      <c r="AX133" s="14" t="s">
        <v>80</v>
      </c>
      <c r="AY133" s="202" t="s">
        <v>128</v>
      </c>
    </row>
    <row r="134" spans="1:63" s="12" customFormat="1" ht="22.8" customHeight="1">
      <c r="A134" s="12"/>
      <c r="B134" s="160"/>
      <c r="C134" s="12"/>
      <c r="D134" s="161" t="s">
        <v>72</v>
      </c>
      <c r="E134" s="170" t="s">
        <v>177</v>
      </c>
      <c r="F134" s="170" t="s">
        <v>178</v>
      </c>
      <c r="G134" s="12"/>
      <c r="H134" s="12"/>
      <c r="I134" s="12"/>
      <c r="J134" s="171">
        <f>BK134</f>
        <v>274954.5</v>
      </c>
      <c r="K134" s="12"/>
      <c r="L134" s="160"/>
      <c r="M134" s="164"/>
      <c r="N134" s="165"/>
      <c r="O134" s="165"/>
      <c r="P134" s="166">
        <f>SUM(P135:P140)</f>
        <v>0</v>
      </c>
      <c r="Q134" s="165"/>
      <c r="R134" s="166">
        <f>SUM(R135:R140)</f>
        <v>0</v>
      </c>
      <c r="S134" s="165"/>
      <c r="T134" s="167">
        <f>SUM(T135:T140)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61" t="s">
        <v>80</v>
      </c>
      <c r="AT134" s="168" t="s">
        <v>72</v>
      </c>
      <c r="AU134" s="168" t="s">
        <v>80</v>
      </c>
      <c r="AY134" s="161" t="s">
        <v>128</v>
      </c>
      <c r="BK134" s="169">
        <f>SUM(BK135:BK140)</f>
        <v>274954.5</v>
      </c>
    </row>
    <row r="135" spans="1:65" s="2" customFormat="1" ht="62.7" customHeight="1">
      <c r="A135" s="31"/>
      <c r="B135" s="172"/>
      <c r="C135" s="173" t="s">
        <v>82</v>
      </c>
      <c r="D135" s="173" t="s">
        <v>132</v>
      </c>
      <c r="E135" s="174" t="s">
        <v>179</v>
      </c>
      <c r="F135" s="175" t="s">
        <v>180</v>
      </c>
      <c r="G135" s="176" t="s">
        <v>146</v>
      </c>
      <c r="H135" s="177">
        <v>405</v>
      </c>
      <c r="I135" s="178">
        <v>162.75</v>
      </c>
      <c r="J135" s="178">
        <f>ROUND(I135*H135,2)</f>
        <v>65913.75</v>
      </c>
      <c r="K135" s="179"/>
      <c r="L135" s="32"/>
      <c r="M135" s="180" t="s">
        <v>1</v>
      </c>
      <c r="N135" s="181" t="s">
        <v>38</v>
      </c>
      <c r="O135" s="182">
        <v>0</v>
      </c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84" t="s">
        <v>130</v>
      </c>
      <c r="AT135" s="184" t="s">
        <v>132</v>
      </c>
      <c r="AU135" s="184" t="s">
        <v>82</v>
      </c>
      <c r="AY135" s="18" t="s">
        <v>128</v>
      </c>
      <c r="BE135" s="185">
        <f>IF(N135="základní",J135,0)</f>
        <v>65913.75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8" t="s">
        <v>80</v>
      </c>
      <c r="BK135" s="185">
        <f>ROUND(I135*H135,2)</f>
        <v>65913.75</v>
      </c>
      <c r="BL135" s="18" t="s">
        <v>130</v>
      </c>
      <c r="BM135" s="184" t="s">
        <v>181</v>
      </c>
    </row>
    <row r="136" spans="1:47" s="2" customFormat="1" ht="12">
      <c r="A136" s="31"/>
      <c r="B136" s="32"/>
      <c r="C136" s="31"/>
      <c r="D136" s="186" t="s">
        <v>137</v>
      </c>
      <c r="E136" s="31"/>
      <c r="F136" s="187" t="s">
        <v>180</v>
      </c>
      <c r="G136" s="31"/>
      <c r="H136" s="31"/>
      <c r="I136" s="31"/>
      <c r="J136" s="31"/>
      <c r="K136" s="31"/>
      <c r="L136" s="32"/>
      <c r="M136" s="188"/>
      <c r="N136" s="189"/>
      <c r="O136" s="69"/>
      <c r="P136" s="69"/>
      <c r="Q136" s="69"/>
      <c r="R136" s="69"/>
      <c r="S136" s="69"/>
      <c r="T136" s="70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8" t="s">
        <v>137</v>
      </c>
      <c r="AU136" s="18" t="s">
        <v>82</v>
      </c>
    </row>
    <row r="137" spans="1:51" s="14" customFormat="1" ht="12">
      <c r="A137" s="14"/>
      <c r="B137" s="201"/>
      <c r="C137" s="14"/>
      <c r="D137" s="186" t="s">
        <v>149</v>
      </c>
      <c r="E137" s="202" t="s">
        <v>1</v>
      </c>
      <c r="F137" s="203" t="s">
        <v>162</v>
      </c>
      <c r="G137" s="14"/>
      <c r="H137" s="204">
        <v>405</v>
      </c>
      <c r="I137" s="14"/>
      <c r="J137" s="14"/>
      <c r="K137" s="14"/>
      <c r="L137" s="201"/>
      <c r="M137" s="209"/>
      <c r="N137" s="210"/>
      <c r="O137" s="210"/>
      <c r="P137" s="210"/>
      <c r="Q137" s="210"/>
      <c r="R137" s="210"/>
      <c r="S137" s="210"/>
      <c r="T137" s="21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2" t="s">
        <v>149</v>
      </c>
      <c r="AU137" s="202" t="s">
        <v>82</v>
      </c>
      <c r="AV137" s="14" t="s">
        <v>82</v>
      </c>
      <c r="AW137" s="14" t="s">
        <v>30</v>
      </c>
      <c r="AX137" s="14" t="s">
        <v>80</v>
      </c>
      <c r="AY137" s="202" t="s">
        <v>128</v>
      </c>
    </row>
    <row r="138" spans="1:65" s="2" customFormat="1" ht="44.25" customHeight="1">
      <c r="A138" s="31"/>
      <c r="B138" s="172"/>
      <c r="C138" s="173" t="s">
        <v>142</v>
      </c>
      <c r="D138" s="173" t="s">
        <v>132</v>
      </c>
      <c r="E138" s="174" t="s">
        <v>182</v>
      </c>
      <c r="F138" s="175" t="s">
        <v>183</v>
      </c>
      <c r="G138" s="176" t="s">
        <v>184</v>
      </c>
      <c r="H138" s="177">
        <v>729</v>
      </c>
      <c r="I138" s="178">
        <v>286.75</v>
      </c>
      <c r="J138" s="178">
        <f>ROUND(I138*H138,2)</f>
        <v>209040.75</v>
      </c>
      <c r="K138" s="179"/>
      <c r="L138" s="32"/>
      <c r="M138" s="180" t="s">
        <v>1</v>
      </c>
      <c r="N138" s="181" t="s">
        <v>38</v>
      </c>
      <c r="O138" s="182">
        <v>0</v>
      </c>
      <c r="P138" s="182">
        <f>O138*H138</f>
        <v>0</v>
      </c>
      <c r="Q138" s="182">
        <v>0</v>
      </c>
      <c r="R138" s="182">
        <f>Q138*H138</f>
        <v>0</v>
      </c>
      <c r="S138" s="182">
        <v>0</v>
      </c>
      <c r="T138" s="183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84" t="s">
        <v>130</v>
      </c>
      <c r="AT138" s="184" t="s">
        <v>132</v>
      </c>
      <c r="AU138" s="184" t="s">
        <v>82</v>
      </c>
      <c r="AY138" s="18" t="s">
        <v>128</v>
      </c>
      <c r="BE138" s="185">
        <f>IF(N138="základní",J138,0)</f>
        <v>209040.75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8" t="s">
        <v>80</v>
      </c>
      <c r="BK138" s="185">
        <f>ROUND(I138*H138,2)</f>
        <v>209040.75</v>
      </c>
      <c r="BL138" s="18" t="s">
        <v>130</v>
      </c>
      <c r="BM138" s="184" t="s">
        <v>185</v>
      </c>
    </row>
    <row r="139" spans="1:47" s="2" customFormat="1" ht="12">
      <c r="A139" s="31"/>
      <c r="B139" s="32"/>
      <c r="C139" s="31"/>
      <c r="D139" s="186" t="s">
        <v>137</v>
      </c>
      <c r="E139" s="31"/>
      <c r="F139" s="187" t="s">
        <v>183</v>
      </c>
      <c r="G139" s="31"/>
      <c r="H139" s="31"/>
      <c r="I139" s="31"/>
      <c r="J139" s="31"/>
      <c r="K139" s="31"/>
      <c r="L139" s="32"/>
      <c r="M139" s="188"/>
      <c r="N139" s="189"/>
      <c r="O139" s="69"/>
      <c r="P139" s="69"/>
      <c r="Q139" s="69"/>
      <c r="R139" s="69"/>
      <c r="S139" s="69"/>
      <c r="T139" s="70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8" t="s">
        <v>137</v>
      </c>
      <c r="AU139" s="18" t="s">
        <v>82</v>
      </c>
    </row>
    <row r="140" spans="1:51" s="14" customFormat="1" ht="12">
      <c r="A140" s="14"/>
      <c r="B140" s="201"/>
      <c r="C140" s="14"/>
      <c r="D140" s="186" t="s">
        <v>149</v>
      </c>
      <c r="E140" s="202" t="s">
        <v>1</v>
      </c>
      <c r="F140" s="203" t="s">
        <v>186</v>
      </c>
      <c r="G140" s="14"/>
      <c r="H140" s="204">
        <v>729</v>
      </c>
      <c r="I140" s="14"/>
      <c r="J140" s="14"/>
      <c r="K140" s="14"/>
      <c r="L140" s="201"/>
      <c r="M140" s="209"/>
      <c r="N140" s="210"/>
      <c r="O140" s="210"/>
      <c r="P140" s="210"/>
      <c r="Q140" s="210"/>
      <c r="R140" s="210"/>
      <c r="S140" s="210"/>
      <c r="T140" s="21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2" t="s">
        <v>149</v>
      </c>
      <c r="AU140" s="202" t="s">
        <v>82</v>
      </c>
      <c r="AV140" s="14" t="s">
        <v>82</v>
      </c>
      <c r="AW140" s="14" t="s">
        <v>30</v>
      </c>
      <c r="AX140" s="14" t="s">
        <v>80</v>
      </c>
      <c r="AY140" s="202" t="s">
        <v>128</v>
      </c>
    </row>
    <row r="141" spans="1:63" s="12" customFormat="1" ht="22.8" customHeight="1">
      <c r="A141" s="12"/>
      <c r="B141" s="160"/>
      <c r="C141" s="12"/>
      <c r="D141" s="161" t="s">
        <v>72</v>
      </c>
      <c r="E141" s="170" t="s">
        <v>82</v>
      </c>
      <c r="F141" s="170" t="s">
        <v>187</v>
      </c>
      <c r="G141" s="12"/>
      <c r="H141" s="12"/>
      <c r="I141" s="12"/>
      <c r="J141" s="171">
        <f>BK141</f>
        <v>17943.12</v>
      </c>
      <c r="K141" s="12"/>
      <c r="L141" s="160"/>
      <c r="M141" s="164"/>
      <c r="N141" s="165"/>
      <c r="O141" s="165"/>
      <c r="P141" s="166">
        <f>SUM(P142:P144)</f>
        <v>2.985408</v>
      </c>
      <c r="Q141" s="165"/>
      <c r="R141" s="166">
        <f>SUM(R142:R144)</f>
        <v>11.762814239999999</v>
      </c>
      <c r="S141" s="165"/>
      <c r="T141" s="167">
        <f>SUM(T142:T144)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161" t="s">
        <v>80</v>
      </c>
      <c r="AT141" s="168" t="s">
        <v>72</v>
      </c>
      <c r="AU141" s="168" t="s">
        <v>80</v>
      </c>
      <c r="AY141" s="161" t="s">
        <v>128</v>
      </c>
      <c r="BK141" s="169">
        <f>SUM(BK142:BK144)</f>
        <v>17943.12</v>
      </c>
    </row>
    <row r="142" spans="1:65" s="2" customFormat="1" ht="16.5" customHeight="1">
      <c r="A142" s="31"/>
      <c r="B142" s="172"/>
      <c r="C142" s="173" t="s">
        <v>130</v>
      </c>
      <c r="D142" s="173" t="s">
        <v>132</v>
      </c>
      <c r="E142" s="174" t="s">
        <v>188</v>
      </c>
      <c r="F142" s="175" t="s">
        <v>189</v>
      </c>
      <c r="G142" s="176" t="s">
        <v>146</v>
      </c>
      <c r="H142" s="177">
        <v>5.112</v>
      </c>
      <c r="I142" s="178">
        <v>3510</v>
      </c>
      <c r="J142" s="178">
        <f>ROUND(I142*H142,2)</f>
        <v>17943.12</v>
      </c>
      <c r="K142" s="179"/>
      <c r="L142" s="32"/>
      <c r="M142" s="180" t="s">
        <v>1</v>
      </c>
      <c r="N142" s="181" t="s">
        <v>38</v>
      </c>
      <c r="O142" s="182">
        <v>0.584</v>
      </c>
      <c r="P142" s="182">
        <f>O142*H142</f>
        <v>2.985408</v>
      </c>
      <c r="Q142" s="182">
        <v>2.30102</v>
      </c>
      <c r="R142" s="182">
        <f>Q142*H142</f>
        <v>11.762814239999999</v>
      </c>
      <c r="S142" s="182">
        <v>0</v>
      </c>
      <c r="T142" s="18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84" t="s">
        <v>130</v>
      </c>
      <c r="AT142" s="184" t="s">
        <v>132</v>
      </c>
      <c r="AU142" s="184" t="s">
        <v>82</v>
      </c>
      <c r="AY142" s="18" t="s">
        <v>128</v>
      </c>
      <c r="BE142" s="185">
        <f>IF(N142="základní",J142,0)</f>
        <v>17943.12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8" t="s">
        <v>80</v>
      </c>
      <c r="BK142" s="185">
        <f>ROUND(I142*H142,2)</f>
        <v>17943.12</v>
      </c>
      <c r="BL142" s="18" t="s">
        <v>130</v>
      </c>
      <c r="BM142" s="184" t="s">
        <v>190</v>
      </c>
    </row>
    <row r="143" spans="1:47" s="2" customFormat="1" ht="12">
      <c r="A143" s="31"/>
      <c r="B143" s="32"/>
      <c r="C143" s="31"/>
      <c r="D143" s="186" t="s">
        <v>137</v>
      </c>
      <c r="E143" s="31"/>
      <c r="F143" s="187" t="s">
        <v>191</v>
      </c>
      <c r="G143" s="31"/>
      <c r="H143" s="31"/>
      <c r="I143" s="31"/>
      <c r="J143" s="31"/>
      <c r="K143" s="31"/>
      <c r="L143" s="32"/>
      <c r="M143" s="188"/>
      <c r="N143" s="189"/>
      <c r="O143" s="69"/>
      <c r="P143" s="69"/>
      <c r="Q143" s="69"/>
      <c r="R143" s="69"/>
      <c r="S143" s="69"/>
      <c r="T143" s="70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8" t="s">
        <v>137</v>
      </c>
      <c r="AU143" s="18" t="s">
        <v>82</v>
      </c>
    </row>
    <row r="144" spans="1:51" s="14" customFormat="1" ht="12">
      <c r="A144" s="14"/>
      <c r="B144" s="201"/>
      <c r="C144" s="14"/>
      <c r="D144" s="186" t="s">
        <v>149</v>
      </c>
      <c r="E144" s="202" t="s">
        <v>1</v>
      </c>
      <c r="F144" s="203" t="s">
        <v>176</v>
      </c>
      <c r="G144" s="14"/>
      <c r="H144" s="204">
        <v>5.112</v>
      </c>
      <c r="I144" s="14"/>
      <c r="J144" s="14"/>
      <c r="K144" s="14"/>
      <c r="L144" s="201"/>
      <c r="M144" s="209"/>
      <c r="N144" s="210"/>
      <c r="O144" s="210"/>
      <c r="P144" s="210"/>
      <c r="Q144" s="210"/>
      <c r="R144" s="210"/>
      <c r="S144" s="210"/>
      <c r="T144" s="21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2" t="s">
        <v>149</v>
      </c>
      <c r="AU144" s="202" t="s">
        <v>82</v>
      </c>
      <c r="AV144" s="14" t="s">
        <v>82</v>
      </c>
      <c r="AW144" s="14" t="s">
        <v>30</v>
      </c>
      <c r="AX144" s="14" t="s">
        <v>80</v>
      </c>
      <c r="AY144" s="202" t="s">
        <v>128</v>
      </c>
    </row>
    <row r="145" spans="1:63" s="12" customFormat="1" ht="22.8" customHeight="1">
      <c r="A145" s="12"/>
      <c r="B145" s="160"/>
      <c r="C145" s="12"/>
      <c r="D145" s="161" t="s">
        <v>72</v>
      </c>
      <c r="E145" s="170" t="s">
        <v>142</v>
      </c>
      <c r="F145" s="170" t="s">
        <v>143</v>
      </c>
      <c r="G145" s="12"/>
      <c r="H145" s="12"/>
      <c r="I145" s="12"/>
      <c r="J145" s="171">
        <f>BK145</f>
        <v>113544.25</v>
      </c>
      <c r="K145" s="12"/>
      <c r="L145" s="160"/>
      <c r="M145" s="164"/>
      <c r="N145" s="165"/>
      <c r="O145" s="165"/>
      <c r="P145" s="166">
        <f>SUM(P146:P194)</f>
        <v>74.582</v>
      </c>
      <c r="Q145" s="165"/>
      <c r="R145" s="166">
        <f>SUM(R146:R194)</f>
        <v>1.074905</v>
      </c>
      <c r="S145" s="165"/>
      <c r="T145" s="167">
        <f>SUM(T146:T194)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61" t="s">
        <v>80</v>
      </c>
      <c r="AT145" s="168" t="s">
        <v>72</v>
      </c>
      <c r="AU145" s="168" t="s">
        <v>80</v>
      </c>
      <c r="AY145" s="161" t="s">
        <v>128</v>
      </c>
      <c r="BK145" s="169">
        <f>SUM(BK146:BK194)</f>
        <v>113544.25</v>
      </c>
    </row>
    <row r="146" spans="1:65" s="2" customFormat="1" ht="24.15" customHeight="1">
      <c r="A146" s="31"/>
      <c r="B146" s="172"/>
      <c r="C146" s="173" t="s">
        <v>192</v>
      </c>
      <c r="D146" s="173" t="s">
        <v>132</v>
      </c>
      <c r="E146" s="174" t="s">
        <v>193</v>
      </c>
      <c r="F146" s="175" t="s">
        <v>194</v>
      </c>
      <c r="G146" s="176" t="s">
        <v>195</v>
      </c>
      <c r="H146" s="177">
        <v>71</v>
      </c>
      <c r="I146" s="178">
        <v>136</v>
      </c>
      <c r="J146" s="178">
        <f>ROUND(I146*H146,2)</f>
        <v>9656</v>
      </c>
      <c r="K146" s="179"/>
      <c r="L146" s="32"/>
      <c r="M146" s="180" t="s">
        <v>1</v>
      </c>
      <c r="N146" s="181" t="s">
        <v>38</v>
      </c>
      <c r="O146" s="182">
        <v>0.36</v>
      </c>
      <c r="P146" s="182">
        <f>O146*H146</f>
        <v>25.56</v>
      </c>
      <c r="Q146" s="182">
        <v>0.00702</v>
      </c>
      <c r="R146" s="182">
        <f>Q146*H146</f>
        <v>0.49842000000000003</v>
      </c>
      <c r="S146" s="182">
        <v>0</v>
      </c>
      <c r="T146" s="183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84" t="s">
        <v>130</v>
      </c>
      <c r="AT146" s="184" t="s">
        <v>132</v>
      </c>
      <c r="AU146" s="184" t="s">
        <v>82</v>
      </c>
      <c r="AY146" s="18" t="s">
        <v>128</v>
      </c>
      <c r="BE146" s="185">
        <f>IF(N146="základní",J146,0)</f>
        <v>9656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8" t="s">
        <v>80</v>
      </c>
      <c r="BK146" s="185">
        <f>ROUND(I146*H146,2)</f>
        <v>9656</v>
      </c>
      <c r="BL146" s="18" t="s">
        <v>130</v>
      </c>
      <c r="BM146" s="184" t="s">
        <v>196</v>
      </c>
    </row>
    <row r="147" spans="1:47" s="2" customFormat="1" ht="12">
      <c r="A147" s="31"/>
      <c r="B147" s="32"/>
      <c r="C147" s="31"/>
      <c r="D147" s="186" t="s">
        <v>137</v>
      </c>
      <c r="E147" s="31"/>
      <c r="F147" s="187" t="s">
        <v>197</v>
      </c>
      <c r="G147" s="31"/>
      <c r="H147" s="31"/>
      <c r="I147" s="31"/>
      <c r="J147" s="31"/>
      <c r="K147" s="31"/>
      <c r="L147" s="32"/>
      <c r="M147" s="188"/>
      <c r="N147" s="189"/>
      <c r="O147" s="69"/>
      <c r="P147" s="69"/>
      <c r="Q147" s="69"/>
      <c r="R147" s="69"/>
      <c r="S147" s="69"/>
      <c r="T147" s="70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8" t="s">
        <v>137</v>
      </c>
      <c r="AU147" s="18" t="s">
        <v>82</v>
      </c>
    </row>
    <row r="148" spans="1:51" s="14" customFormat="1" ht="12">
      <c r="A148" s="14"/>
      <c r="B148" s="201"/>
      <c r="C148" s="14"/>
      <c r="D148" s="186" t="s">
        <v>149</v>
      </c>
      <c r="E148" s="202" t="s">
        <v>1</v>
      </c>
      <c r="F148" s="203" t="s">
        <v>198</v>
      </c>
      <c r="G148" s="14"/>
      <c r="H148" s="204">
        <v>7</v>
      </c>
      <c r="I148" s="14"/>
      <c r="J148" s="14"/>
      <c r="K148" s="14"/>
      <c r="L148" s="201"/>
      <c r="M148" s="209"/>
      <c r="N148" s="210"/>
      <c r="O148" s="210"/>
      <c r="P148" s="210"/>
      <c r="Q148" s="210"/>
      <c r="R148" s="210"/>
      <c r="S148" s="210"/>
      <c r="T148" s="21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02" t="s">
        <v>149</v>
      </c>
      <c r="AU148" s="202" t="s">
        <v>82</v>
      </c>
      <c r="AV148" s="14" t="s">
        <v>82</v>
      </c>
      <c r="AW148" s="14" t="s">
        <v>30</v>
      </c>
      <c r="AX148" s="14" t="s">
        <v>73</v>
      </c>
      <c r="AY148" s="202" t="s">
        <v>128</v>
      </c>
    </row>
    <row r="149" spans="1:51" s="14" customFormat="1" ht="12">
      <c r="A149" s="14"/>
      <c r="B149" s="201"/>
      <c r="C149" s="14"/>
      <c r="D149" s="186" t="s">
        <v>149</v>
      </c>
      <c r="E149" s="202" t="s">
        <v>1</v>
      </c>
      <c r="F149" s="203" t="s">
        <v>199</v>
      </c>
      <c r="G149" s="14"/>
      <c r="H149" s="204">
        <v>46</v>
      </c>
      <c r="I149" s="14"/>
      <c r="J149" s="14"/>
      <c r="K149" s="14"/>
      <c r="L149" s="201"/>
      <c r="M149" s="209"/>
      <c r="N149" s="210"/>
      <c r="O149" s="210"/>
      <c r="P149" s="210"/>
      <c r="Q149" s="210"/>
      <c r="R149" s="210"/>
      <c r="S149" s="210"/>
      <c r="T149" s="21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2" t="s">
        <v>149</v>
      </c>
      <c r="AU149" s="202" t="s">
        <v>82</v>
      </c>
      <c r="AV149" s="14" t="s">
        <v>82</v>
      </c>
      <c r="AW149" s="14" t="s">
        <v>30</v>
      </c>
      <c r="AX149" s="14" t="s">
        <v>73</v>
      </c>
      <c r="AY149" s="202" t="s">
        <v>128</v>
      </c>
    </row>
    <row r="150" spans="1:51" s="14" customFormat="1" ht="12">
      <c r="A150" s="14"/>
      <c r="B150" s="201"/>
      <c r="C150" s="14"/>
      <c r="D150" s="186" t="s">
        <v>149</v>
      </c>
      <c r="E150" s="202" t="s">
        <v>1</v>
      </c>
      <c r="F150" s="203" t="s">
        <v>200</v>
      </c>
      <c r="G150" s="14"/>
      <c r="H150" s="204">
        <v>2</v>
      </c>
      <c r="I150" s="14"/>
      <c r="J150" s="14"/>
      <c r="K150" s="14"/>
      <c r="L150" s="201"/>
      <c r="M150" s="209"/>
      <c r="N150" s="210"/>
      <c r="O150" s="210"/>
      <c r="P150" s="210"/>
      <c r="Q150" s="210"/>
      <c r="R150" s="210"/>
      <c r="S150" s="210"/>
      <c r="T150" s="21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02" t="s">
        <v>149</v>
      </c>
      <c r="AU150" s="202" t="s">
        <v>82</v>
      </c>
      <c r="AV150" s="14" t="s">
        <v>82</v>
      </c>
      <c r="AW150" s="14" t="s">
        <v>30</v>
      </c>
      <c r="AX150" s="14" t="s">
        <v>73</v>
      </c>
      <c r="AY150" s="202" t="s">
        <v>128</v>
      </c>
    </row>
    <row r="151" spans="1:51" s="14" customFormat="1" ht="12">
      <c r="A151" s="14"/>
      <c r="B151" s="201"/>
      <c r="C151" s="14"/>
      <c r="D151" s="186" t="s">
        <v>149</v>
      </c>
      <c r="E151" s="202" t="s">
        <v>1</v>
      </c>
      <c r="F151" s="203" t="s">
        <v>201</v>
      </c>
      <c r="G151" s="14"/>
      <c r="H151" s="204">
        <v>2</v>
      </c>
      <c r="I151" s="14"/>
      <c r="J151" s="14"/>
      <c r="K151" s="14"/>
      <c r="L151" s="201"/>
      <c r="M151" s="209"/>
      <c r="N151" s="210"/>
      <c r="O151" s="210"/>
      <c r="P151" s="210"/>
      <c r="Q151" s="210"/>
      <c r="R151" s="210"/>
      <c r="S151" s="210"/>
      <c r="T151" s="21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2" t="s">
        <v>149</v>
      </c>
      <c r="AU151" s="202" t="s">
        <v>82</v>
      </c>
      <c r="AV151" s="14" t="s">
        <v>82</v>
      </c>
      <c r="AW151" s="14" t="s">
        <v>30</v>
      </c>
      <c r="AX151" s="14" t="s">
        <v>73</v>
      </c>
      <c r="AY151" s="202" t="s">
        <v>128</v>
      </c>
    </row>
    <row r="152" spans="1:51" s="14" customFormat="1" ht="12">
      <c r="A152" s="14"/>
      <c r="B152" s="201"/>
      <c r="C152" s="14"/>
      <c r="D152" s="186" t="s">
        <v>149</v>
      </c>
      <c r="E152" s="202" t="s">
        <v>1</v>
      </c>
      <c r="F152" s="203" t="s">
        <v>202</v>
      </c>
      <c r="G152" s="14"/>
      <c r="H152" s="204">
        <v>4</v>
      </c>
      <c r="I152" s="14"/>
      <c r="J152" s="14"/>
      <c r="K152" s="14"/>
      <c r="L152" s="201"/>
      <c r="M152" s="209"/>
      <c r="N152" s="210"/>
      <c r="O152" s="210"/>
      <c r="P152" s="210"/>
      <c r="Q152" s="210"/>
      <c r="R152" s="210"/>
      <c r="S152" s="210"/>
      <c r="T152" s="21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2" t="s">
        <v>149</v>
      </c>
      <c r="AU152" s="202" t="s">
        <v>82</v>
      </c>
      <c r="AV152" s="14" t="s">
        <v>82</v>
      </c>
      <c r="AW152" s="14" t="s">
        <v>30</v>
      </c>
      <c r="AX152" s="14" t="s">
        <v>73</v>
      </c>
      <c r="AY152" s="202" t="s">
        <v>128</v>
      </c>
    </row>
    <row r="153" spans="1:51" s="14" customFormat="1" ht="12">
      <c r="A153" s="14"/>
      <c r="B153" s="201"/>
      <c r="C153" s="14"/>
      <c r="D153" s="186" t="s">
        <v>149</v>
      </c>
      <c r="E153" s="202" t="s">
        <v>1</v>
      </c>
      <c r="F153" s="203" t="s">
        <v>203</v>
      </c>
      <c r="G153" s="14"/>
      <c r="H153" s="204">
        <v>10</v>
      </c>
      <c r="I153" s="14"/>
      <c r="J153" s="14"/>
      <c r="K153" s="14"/>
      <c r="L153" s="201"/>
      <c r="M153" s="209"/>
      <c r="N153" s="210"/>
      <c r="O153" s="210"/>
      <c r="P153" s="210"/>
      <c r="Q153" s="210"/>
      <c r="R153" s="210"/>
      <c r="S153" s="210"/>
      <c r="T153" s="211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2" t="s">
        <v>149</v>
      </c>
      <c r="AU153" s="202" t="s">
        <v>82</v>
      </c>
      <c r="AV153" s="14" t="s">
        <v>82</v>
      </c>
      <c r="AW153" s="14" t="s">
        <v>30</v>
      </c>
      <c r="AX153" s="14" t="s">
        <v>73</v>
      </c>
      <c r="AY153" s="202" t="s">
        <v>128</v>
      </c>
    </row>
    <row r="154" spans="1:51" s="15" customFormat="1" ht="12">
      <c r="A154" s="15"/>
      <c r="B154" s="212"/>
      <c r="C154" s="15"/>
      <c r="D154" s="186" t="s">
        <v>149</v>
      </c>
      <c r="E154" s="213" t="s">
        <v>1</v>
      </c>
      <c r="F154" s="214" t="s">
        <v>204</v>
      </c>
      <c r="G154" s="15"/>
      <c r="H154" s="215">
        <v>71</v>
      </c>
      <c r="I154" s="15"/>
      <c r="J154" s="15"/>
      <c r="K154" s="15"/>
      <c r="L154" s="212"/>
      <c r="M154" s="216"/>
      <c r="N154" s="217"/>
      <c r="O154" s="217"/>
      <c r="P154" s="217"/>
      <c r="Q154" s="217"/>
      <c r="R154" s="217"/>
      <c r="S154" s="217"/>
      <c r="T154" s="218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3" t="s">
        <v>149</v>
      </c>
      <c r="AU154" s="213" t="s">
        <v>82</v>
      </c>
      <c r="AV154" s="15" t="s">
        <v>130</v>
      </c>
      <c r="AW154" s="15" t="s">
        <v>30</v>
      </c>
      <c r="AX154" s="15" t="s">
        <v>80</v>
      </c>
      <c r="AY154" s="213" t="s">
        <v>128</v>
      </c>
    </row>
    <row r="155" spans="1:65" s="2" customFormat="1" ht="16.5" customHeight="1">
      <c r="A155" s="31"/>
      <c r="B155" s="172"/>
      <c r="C155" s="219" t="s">
        <v>205</v>
      </c>
      <c r="D155" s="219" t="s">
        <v>206</v>
      </c>
      <c r="E155" s="220" t="s">
        <v>207</v>
      </c>
      <c r="F155" s="221" t="s">
        <v>208</v>
      </c>
      <c r="G155" s="222" t="s">
        <v>195</v>
      </c>
      <c r="H155" s="223">
        <v>9</v>
      </c>
      <c r="I155" s="224">
        <v>251</v>
      </c>
      <c r="J155" s="224">
        <f>ROUND(I155*H155,2)</f>
        <v>2259</v>
      </c>
      <c r="K155" s="225"/>
      <c r="L155" s="226"/>
      <c r="M155" s="227" t="s">
        <v>1</v>
      </c>
      <c r="N155" s="228" t="s">
        <v>38</v>
      </c>
      <c r="O155" s="182">
        <v>0</v>
      </c>
      <c r="P155" s="182">
        <f>O155*H155</f>
        <v>0</v>
      </c>
      <c r="Q155" s="182">
        <v>0.0032</v>
      </c>
      <c r="R155" s="182">
        <f>Q155*H155</f>
        <v>0.028800000000000003</v>
      </c>
      <c r="S155" s="182">
        <v>0</v>
      </c>
      <c r="T155" s="18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84" t="s">
        <v>209</v>
      </c>
      <c r="AT155" s="184" t="s">
        <v>206</v>
      </c>
      <c r="AU155" s="184" t="s">
        <v>82</v>
      </c>
      <c r="AY155" s="18" t="s">
        <v>128</v>
      </c>
      <c r="BE155" s="185">
        <f>IF(N155="základní",J155,0)</f>
        <v>2259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8" t="s">
        <v>80</v>
      </c>
      <c r="BK155" s="185">
        <f>ROUND(I155*H155,2)</f>
        <v>2259</v>
      </c>
      <c r="BL155" s="18" t="s">
        <v>130</v>
      </c>
      <c r="BM155" s="184" t="s">
        <v>210</v>
      </c>
    </row>
    <row r="156" spans="1:51" s="13" customFormat="1" ht="12">
      <c r="A156" s="13"/>
      <c r="B156" s="195"/>
      <c r="C156" s="13"/>
      <c r="D156" s="186" t="s">
        <v>149</v>
      </c>
      <c r="E156" s="196" t="s">
        <v>1</v>
      </c>
      <c r="F156" s="197" t="s">
        <v>211</v>
      </c>
      <c r="G156" s="13"/>
      <c r="H156" s="196" t="s">
        <v>1</v>
      </c>
      <c r="I156" s="13"/>
      <c r="J156" s="13"/>
      <c r="K156" s="13"/>
      <c r="L156" s="195"/>
      <c r="M156" s="198"/>
      <c r="N156" s="199"/>
      <c r="O156" s="199"/>
      <c r="P156" s="199"/>
      <c r="Q156" s="199"/>
      <c r="R156" s="199"/>
      <c r="S156" s="199"/>
      <c r="T156" s="20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6" t="s">
        <v>149</v>
      </c>
      <c r="AU156" s="196" t="s">
        <v>82</v>
      </c>
      <c r="AV156" s="13" t="s">
        <v>80</v>
      </c>
      <c r="AW156" s="13" t="s">
        <v>30</v>
      </c>
      <c r="AX156" s="13" t="s">
        <v>73</v>
      </c>
      <c r="AY156" s="196" t="s">
        <v>128</v>
      </c>
    </row>
    <row r="157" spans="1:51" s="13" customFormat="1" ht="12">
      <c r="A157" s="13"/>
      <c r="B157" s="195"/>
      <c r="C157" s="13"/>
      <c r="D157" s="186" t="s">
        <v>149</v>
      </c>
      <c r="E157" s="196" t="s">
        <v>1</v>
      </c>
      <c r="F157" s="197" t="s">
        <v>212</v>
      </c>
      <c r="G157" s="13"/>
      <c r="H157" s="196" t="s">
        <v>1</v>
      </c>
      <c r="I157" s="13"/>
      <c r="J157" s="13"/>
      <c r="K157" s="13"/>
      <c r="L157" s="195"/>
      <c r="M157" s="198"/>
      <c r="N157" s="199"/>
      <c r="O157" s="199"/>
      <c r="P157" s="199"/>
      <c r="Q157" s="199"/>
      <c r="R157" s="199"/>
      <c r="S157" s="199"/>
      <c r="T157" s="20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6" t="s">
        <v>149</v>
      </c>
      <c r="AU157" s="196" t="s">
        <v>82</v>
      </c>
      <c r="AV157" s="13" t="s">
        <v>80</v>
      </c>
      <c r="AW157" s="13" t="s">
        <v>30</v>
      </c>
      <c r="AX157" s="13" t="s">
        <v>73</v>
      </c>
      <c r="AY157" s="196" t="s">
        <v>128</v>
      </c>
    </row>
    <row r="158" spans="1:51" s="14" customFormat="1" ht="12">
      <c r="A158" s="14"/>
      <c r="B158" s="201"/>
      <c r="C158" s="14"/>
      <c r="D158" s="186" t="s">
        <v>149</v>
      </c>
      <c r="E158" s="202" t="s">
        <v>1</v>
      </c>
      <c r="F158" s="203" t="s">
        <v>213</v>
      </c>
      <c r="G158" s="14"/>
      <c r="H158" s="204">
        <v>7</v>
      </c>
      <c r="I158" s="14"/>
      <c r="J158" s="14"/>
      <c r="K158" s="14"/>
      <c r="L158" s="201"/>
      <c r="M158" s="209"/>
      <c r="N158" s="210"/>
      <c r="O158" s="210"/>
      <c r="P158" s="210"/>
      <c r="Q158" s="210"/>
      <c r="R158" s="210"/>
      <c r="S158" s="210"/>
      <c r="T158" s="21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02" t="s">
        <v>149</v>
      </c>
      <c r="AU158" s="202" t="s">
        <v>82</v>
      </c>
      <c r="AV158" s="14" t="s">
        <v>82</v>
      </c>
      <c r="AW158" s="14" t="s">
        <v>30</v>
      </c>
      <c r="AX158" s="14" t="s">
        <v>73</v>
      </c>
      <c r="AY158" s="202" t="s">
        <v>128</v>
      </c>
    </row>
    <row r="159" spans="1:51" s="14" customFormat="1" ht="12">
      <c r="A159" s="14"/>
      <c r="B159" s="201"/>
      <c r="C159" s="14"/>
      <c r="D159" s="186" t="s">
        <v>149</v>
      </c>
      <c r="E159" s="202" t="s">
        <v>1</v>
      </c>
      <c r="F159" s="203" t="s">
        <v>214</v>
      </c>
      <c r="G159" s="14"/>
      <c r="H159" s="204">
        <v>2</v>
      </c>
      <c r="I159" s="14"/>
      <c r="J159" s="14"/>
      <c r="K159" s="14"/>
      <c r="L159" s="201"/>
      <c r="M159" s="209"/>
      <c r="N159" s="210"/>
      <c r="O159" s="210"/>
      <c r="P159" s="210"/>
      <c r="Q159" s="210"/>
      <c r="R159" s="210"/>
      <c r="S159" s="210"/>
      <c r="T159" s="21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2" t="s">
        <v>149</v>
      </c>
      <c r="AU159" s="202" t="s">
        <v>82</v>
      </c>
      <c r="AV159" s="14" t="s">
        <v>82</v>
      </c>
      <c r="AW159" s="14" t="s">
        <v>30</v>
      </c>
      <c r="AX159" s="14" t="s">
        <v>73</v>
      </c>
      <c r="AY159" s="202" t="s">
        <v>128</v>
      </c>
    </row>
    <row r="160" spans="1:51" s="15" customFormat="1" ht="12">
      <c r="A160" s="15"/>
      <c r="B160" s="212"/>
      <c r="C160" s="15"/>
      <c r="D160" s="186" t="s">
        <v>149</v>
      </c>
      <c r="E160" s="213" t="s">
        <v>1</v>
      </c>
      <c r="F160" s="214" t="s">
        <v>204</v>
      </c>
      <c r="G160" s="15"/>
      <c r="H160" s="215">
        <v>9</v>
      </c>
      <c r="I160" s="15"/>
      <c r="J160" s="15"/>
      <c r="K160" s="15"/>
      <c r="L160" s="212"/>
      <c r="M160" s="216"/>
      <c r="N160" s="217"/>
      <c r="O160" s="217"/>
      <c r="P160" s="217"/>
      <c r="Q160" s="217"/>
      <c r="R160" s="217"/>
      <c r="S160" s="217"/>
      <c r="T160" s="218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13" t="s">
        <v>149</v>
      </c>
      <c r="AU160" s="213" t="s">
        <v>82</v>
      </c>
      <c r="AV160" s="15" t="s">
        <v>130</v>
      </c>
      <c r="AW160" s="15" t="s">
        <v>30</v>
      </c>
      <c r="AX160" s="15" t="s">
        <v>80</v>
      </c>
      <c r="AY160" s="213" t="s">
        <v>128</v>
      </c>
    </row>
    <row r="161" spans="1:65" s="2" customFormat="1" ht="16.5" customHeight="1">
      <c r="A161" s="31"/>
      <c r="B161" s="172"/>
      <c r="C161" s="219" t="s">
        <v>209</v>
      </c>
      <c r="D161" s="219" t="s">
        <v>206</v>
      </c>
      <c r="E161" s="220" t="s">
        <v>215</v>
      </c>
      <c r="F161" s="221" t="s">
        <v>216</v>
      </c>
      <c r="G161" s="222" t="s">
        <v>195</v>
      </c>
      <c r="H161" s="223">
        <v>48</v>
      </c>
      <c r="I161" s="224">
        <v>308</v>
      </c>
      <c r="J161" s="224">
        <f>ROUND(I161*H161,2)</f>
        <v>14784</v>
      </c>
      <c r="K161" s="225"/>
      <c r="L161" s="226"/>
      <c r="M161" s="227" t="s">
        <v>1</v>
      </c>
      <c r="N161" s="228" t="s">
        <v>38</v>
      </c>
      <c r="O161" s="182">
        <v>0</v>
      </c>
      <c r="P161" s="182">
        <f>O161*H161</f>
        <v>0</v>
      </c>
      <c r="Q161" s="182">
        <v>0.0035</v>
      </c>
      <c r="R161" s="182">
        <f>Q161*H161</f>
        <v>0.168</v>
      </c>
      <c r="S161" s="182">
        <v>0</v>
      </c>
      <c r="T161" s="183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84" t="s">
        <v>209</v>
      </c>
      <c r="AT161" s="184" t="s">
        <v>206</v>
      </c>
      <c r="AU161" s="184" t="s">
        <v>82</v>
      </c>
      <c r="AY161" s="18" t="s">
        <v>128</v>
      </c>
      <c r="BE161" s="185">
        <f>IF(N161="základní",J161,0)</f>
        <v>14784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8" t="s">
        <v>80</v>
      </c>
      <c r="BK161" s="185">
        <f>ROUND(I161*H161,2)</f>
        <v>14784</v>
      </c>
      <c r="BL161" s="18" t="s">
        <v>130</v>
      </c>
      <c r="BM161" s="184" t="s">
        <v>217</v>
      </c>
    </row>
    <row r="162" spans="1:51" s="13" customFormat="1" ht="12">
      <c r="A162" s="13"/>
      <c r="B162" s="195"/>
      <c r="C162" s="13"/>
      <c r="D162" s="186" t="s">
        <v>149</v>
      </c>
      <c r="E162" s="196" t="s">
        <v>1</v>
      </c>
      <c r="F162" s="197" t="s">
        <v>211</v>
      </c>
      <c r="G162" s="13"/>
      <c r="H162" s="196" t="s">
        <v>1</v>
      </c>
      <c r="I162" s="13"/>
      <c r="J162" s="13"/>
      <c r="K162" s="13"/>
      <c r="L162" s="195"/>
      <c r="M162" s="198"/>
      <c r="N162" s="199"/>
      <c r="O162" s="199"/>
      <c r="P162" s="199"/>
      <c r="Q162" s="199"/>
      <c r="R162" s="199"/>
      <c r="S162" s="199"/>
      <c r="T162" s="20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6" t="s">
        <v>149</v>
      </c>
      <c r="AU162" s="196" t="s">
        <v>82</v>
      </c>
      <c r="AV162" s="13" t="s">
        <v>80</v>
      </c>
      <c r="AW162" s="13" t="s">
        <v>30</v>
      </c>
      <c r="AX162" s="13" t="s">
        <v>73</v>
      </c>
      <c r="AY162" s="196" t="s">
        <v>128</v>
      </c>
    </row>
    <row r="163" spans="1:51" s="13" customFormat="1" ht="12">
      <c r="A163" s="13"/>
      <c r="B163" s="195"/>
      <c r="C163" s="13"/>
      <c r="D163" s="186" t="s">
        <v>149</v>
      </c>
      <c r="E163" s="196" t="s">
        <v>1</v>
      </c>
      <c r="F163" s="197" t="s">
        <v>212</v>
      </c>
      <c r="G163" s="13"/>
      <c r="H163" s="196" t="s">
        <v>1</v>
      </c>
      <c r="I163" s="13"/>
      <c r="J163" s="13"/>
      <c r="K163" s="13"/>
      <c r="L163" s="195"/>
      <c r="M163" s="198"/>
      <c r="N163" s="199"/>
      <c r="O163" s="199"/>
      <c r="P163" s="199"/>
      <c r="Q163" s="199"/>
      <c r="R163" s="199"/>
      <c r="S163" s="199"/>
      <c r="T163" s="20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6" t="s">
        <v>149</v>
      </c>
      <c r="AU163" s="196" t="s">
        <v>82</v>
      </c>
      <c r="AV163" s="13" t="s">
        <v>80</v>
      </c>
      <c r="AW163" s="13" t="s">
        <v>30</v>
      </c>
      <c r="AX163" s="13" t="s">
        <v>73</v>
      </c>
      <c r="AY163" s="196" t="s">
        <v>128</v>
      </c>
    </row>
    <row r="164" spans="1:51" s="14" customFormat="1" ht="12">
      <c r="A164" s="14"/>
      <c r="B164" s="201"/>
      <c r="C164" s="14"/>
      <c r="D164" s="186" t="s">
        <v>149</v>
      </c>
      <c r="E164" s="202" t="s">
        <v>1</v>
      </c>
      <c r="F164" s="203" t="s">
        <v>218</v>
      </c>
      <c r="G164" s="14"/>
      <c r="H164" s="204">
        <v>46</v>
      </c>
      <c r="I164" s="14"/>
      <c r="J164" s="14"/>
      <c r="K164" s="14"/>
      <c r="L164" s="201"/>
      <c r="M164" s="209"/>
      <c r="N164" s="210"/>
      <c r="O164" s="210"/>
      <c r="P164" s="210"/>
      <c r="Q164" s="210"/>
      <c r="R164" s="210"/>
      <c r="S164" s="210"/>
      <c r="T164" s="21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2" t="s">
        <v>149</v>
      </c>
      <c r="AU164" s="202" t="s">
        <v>82</v>
      </c>
      <c r="AV164" s="14" t="s">
        <v>82</v>
      </c>
      <c r="AW164" s="14" t="s">
        <v>30</v>
      </c>
      <c r="AX164" s="14" t="s">
        <v>73</v>
      </c>
      <c r="AY164" s="202" t="s">
        <v>128</v>
      </c>
    </row>
    <row r="165" spans="1:51" s="14" customFormat="1" ht="12">
      <c r="A165" s="14"/>
      <c r="B165" s="201"/>
      <c r="C165" s="14"/>
      <c r="D165" s="186" t="s">
        <v>149</v>
      </c>
      <c r="E165" s="202" t="s">
        <v>1</v>
      </c>
      <c r="F165" s="203" t="s">
        <v>219</v>
      </c>
      <c r="G165" s="14"/>
      <c r="H165" s="204">
        <v>2</v>
      </c>
      <c r="I165" s="14"/>
      <c r="J165" s="14"/>
      <c r="K165" s="14"/>
      <c r="L165" s="201"/>
      <c r="M165" s="209"/>
      <c r="N165" s="210"/>
      <c r="O165" s="210"/>
      <c r="P165" s="210"/>
      <c r="Q165" s="210"/>
      <c r="R165" s="210"/>
      <c r="S165" s="210"/>
      <c r="T165" s="21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2" t="s">
        <v>149</v>
      </c>
      <c r="AU165" s="202" t="s">
        <v>82</v>
      </c>
      <c r="AV165" s="14" t="s">
        <v>82</v>
      </c>
      <c r="AW165" s="14" t="s">
        <v>30</v>
      </c>
      <c r="AX165" s="14" t="s">
        <v>73</v>
      </c>
      <c r="AY165" s="202" t="s">
        <v>128</v>
      </c>
    </row>
    <row r="166" spans="1:51" s="15" customFormat="1" ht="12">
      <c r="A166" s="15"/>
      <c r="B166" s="212"/>
      <c r="C166" s="15"/>
      <c r="D166" s="186" t="s">
        <v>149</v>
      </c>
      <c r="E166" s="213" t="s">
        <v>1</v>
      </c>
      <c r="F166" s="214" t="s">
        <v>204</v>
      </c>
      <c r="G166" s="15"/>
      <c r="H166" s="215">
        <v>48</v>
      </c>
      <c r="I166" s="15"/>
      <c r="J166" s="15"/>
      <c r="K166" s="15"/>
      <c r="L166" s="212"/>
      <c r="M166" s="216"/>
      <c r="N166" s="217"/>
      <c r="O166" s="217"/>
      <c r="P166" s="217"/>
      <c r="Q166" s="217"/>
      <c r="R166" s="217"/>
      <c r="S166" s="217"/>
      <c r="T166" s="218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3" t="s">
        <v>149</v>
      </c>
      <c r="AU166" s="213" t="s">
        <v>82</v>
      </c>
      <c r="AV166" s="15" t="s">
        <v>130</v>
      </c>
      <c r="AW166" s="15" t="s">
        <v>30</v>
      </c>
      <c r="AX166" s="15" t="s">
        <v>80</v>
      </c>
      <c r="AY166" s="213" t="s">
        <v>128</v>
      </c>
    </row>
    <row r="167" spans="1:65" s="2" customFormat="1" ht="16.5" customHeight="1">
      <c r="A167" s="31"/>
      <c r="B167" s="172"/>
      <c r="C167" s="219" t="s">
        <v>220</v>
      </c>
      <c r="D167" s="219" t="s">
        <v>206</v>
      </c>
      <c r="E167" s="220" t="s">
        <v>221</v>
      </c>
      <c r="F167" s="221" t="s">
        <v>222</v>
      </c>
      <c r="G167" s="222" t="s">
        <v>195</v>
      </c>
      <c r="H167" s="223">
        <v>4</v>
      </c>
      <c r="I167" s="224">
        <v>435</v>
      </c>
      <c r="J167" s="224">
        <f>ROUND(I167*H167,2)</f>
        <v>1740</v>
      </c>
      <c r="K167" s="225"/>
      <c r="L167" s="226"/>
      <c r="M167" s="227" t="s">
        <v>1</v>
      </c>
      <c r="N167" s="228" t="s">
        <v>38</v>
      </c>
      <c r="O167" s="182">
        <v>0</v>
      </c>
      <c r="P167" s="182">
        <f>O167*H167</f>
        <v>0</v>
      </c>
      <c r="Q167" s="182">
        <v>0.0034</v>
      </c>
      <c r="R167" s="182">
        <f>Q167*H167</f>
        <v>0.0136</v>
      </c>
      <c r="S167" s="182">
        <v>0</v>
      </c>
      <c r="T167" s="183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84" t="s">
        <v>209</v>
      </c>
      <c r="AT167" s="184" t="s">
        <v>206</v>
      </c>
      <c r="AU167" s="184" t="s">
        <v>82</v>
      </c>
      <c r="AY167" s="18" t="s">
        <v>128</v>
      </c>
      <c r="BE167" s="185">
        <f>IF(N167="základní",J167,0)</f>
        <v>1740</v>
      </c>
      <c r="BF167" s="185">
        <f>IF(N167="snížená",J167,0)</f>
        <v>0</v>
      </c>
      <c r="BG167" s="185">
        <f>IF(N167="zákl. přenesená",J167,0)</f>
        <v>0</v>
      </c>
      <c r="BH167" s="185">
        <f>IF(N167="sníž. přenesená",J167,0)</f>
        <v>0</v>
      </c>
      <c r="BI167" s="185">
        <f>IF(N167="nulová",J167,0)</f>
        <v>0</v>
      </c>
      <c r="BJ167" s="18" t="s">
        <v>80</v>
      </c>
      <c r="BK167" s="185">
        <f>ROUND(I167*H167,2)</f>
        <v>1740</v>
      </c>
      <c r="BL167" s="18" t="s">
        <v>130</v>
      </c>
      <c r="BM167" s="184" t="s">
        <v>223</v>
      </c>
    </row>
    <row r="168" spans="1:51" s="13" customFormat="1" ht="12">
      <c r="A168" s="13"/>
      <c r="B168" s="195"/>
      <c r="C168" s="13"/>
      <c r="D168" s="186" t="s">
        <v>149</v>
      </c>
      <c r="E168" s="196" t="s">
        <v>1</v>
      </c>
      <c r="F168" s="197" t="s">
        <v>224</v>
      </c>
      <c r="G168" s="13"/>
      <c r="H168" s="196" t="s">
        <v>1</v>
      </c>
      <c r="I168" s="13"/>
      <c r="J168" s="13"/>
      <c r="K168" s="13"/>
      <c r="L168" s="195"/>
      <c r="M168" s="198"/>
      <c r="N168" s="199"/>
      <c r="O168" s="199"/>
      <c r="P168" s="199"/>
      <c r="Q168" s="199"/>
      <c r="R168" s="199"/>
      <c r="S168" s="199"/>
      <c r="T168" s="20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6" t="s">
        <v>149</v>
      </c>
      <c r="AU168" s="196" t="s">
        <v>82</v>
      </c>
      <c r="AV168" s="13" t="s">
        <v>80</v>
      </c>
      <c r="AW168" s="13" t="s">
        <v>30</v>
      </c>
      <c r="AX168" s="13" t="s">
        <v>73</v>
      </c>
      <c r="AY168" s="196" t="s">
        <v>128</v>
      </c>
    </row>
    <row r="169" spans="1:51" s="13" customFormat="1" ht="12">
      <c r="A169" s="13"/>
      <c r="B169" s="195"/>
      <c r="C169" s="13"/>
      <c r="D169" s="186" t="s">
        <v>149</v>
      </c>
      <c r="E169" s="196" t="s">
        <v>1</v>
      </c>
      <c r="F169" s="197" t="s">
        <v>212</v>
      </c>
      <c r="G169" s="13"/>
      <c r="H169" s="196" t="s">
        <v>1</v>
      </c>
      <c r="I169" s="13"/>
      <c r="J169" s="13"/>
      <c r="K169" s="13"/>
      <c r="L169" s="195"/>
      <c r="M169" s="198"/>
      <c r="N169" s="199"/>
      <c r="O169" s="199"/>
      <c r="P169" s="199"/>
      <c r="Q169" s="199"/>
      <c r="R169" s="199"/>
      <c r="S169" s="199"/>
      <c r="T169" s="20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96" t="s">
        <v>149</v>
      </c>
      <c r="AU169" s="196" t="s">
        <v>82</v>
      </c>
      <c r="AV169" s="13" t="s">
        <v>80</v>
      </c>
      <c r="AW169" s="13" t="s">
        <v>30</v>
      </c>
      <c r="AX169" s="13" t="s">
        <v>73</v>
      </c>
      <c r="AY169" s="196" t="s">
        <v>128</v>
      </c>
    </row>
    <row r="170" spans="1:51" s="14" customFormat="1" ht="12">
      <c r="A170" s="14"/>
      <c r="B170" s="201"/>
      <c r="C170" s="14"/>
      <c r="D170" s="186" t="s">
        <v>149</v>
      </c>
      <c r="E170" s="202" t="s">
        <v>1</v>
      </c>
      <c r="F170" s="203" t="s">
        <v>130</v>
      </c>
      <c r="G170" s="14"/>
      <c r="H170" s="204">
        <v>4</v>
      </c>
      <c r="I170" s="14"/>
      <c r="J170" s="14"/>
      <c r="K170" s="14"/>
      <c r="L170" s="201"/>
      <c r="M170" s="209"/>
      <c r="N170" s="210"/>
      <c r="O170" s="210"/>
      <c r="P170" s="210"/>
      <c r="Q170" s="210"/>
      <c r="R170" s="210"/>
      <c r="S170" s="210"/>
      <c r="T170" s="21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2" t="s">
        <v>149</v>
      </c>
      <c r="AU170" s="202" t="s">
        <v>82</v>
      </c>
      <c r="AV170" s="14" t="s">
        <v>82</v>
      </c>
      <c r="AW170" s="14" t="s">
        <v>30</v>
      </c>
      <c r="AX170" s="14" t="s">
        <v>80</v>
      </c>
      <c r="AY170" s="202" t="s">
        <v>128</v>
      </c>
    </row>
    <row r="171" spans="1:65" s="2" customFormat="1" ht="16.5" customHeight="1">
      <c r="A171" s="31"/>
      <c r="B171" s="172"/>
      <c r="C171" s="219" t="s">
        <v>225</v>
      </c>
      <c r="D171" s="219" t="s">
        <v>206</v>
      </c>
      <c r="E171" s="220" t="s">
        <v>226</v>
      </c>
      <c r="F171" s="221" t="s">
        <v>227</v>
      </c>
      <c r="G171" s="222" t="s">
        <v>195</v>
      </c>
      <c r="H171" s="223">
        <v>10</v>
      </c>
      <c r="I171" s="224">
        <v>531</v>
      </c>
      <c r="J171" s="224">
        <f>ROUND(I171*H171,2)</f>
        <v>5310</v>
      </c>
      <c r="K171" s="225"/>
      <c r="L171" s="226"/>
      <c r="M171" s="227" t="s">
        <v>1</v>
      </c>
      <c r="N171" s="228" t="s">
        <v>38</v>
      </c>
      <c r="O171" s="182">
        <v>0</v>
      </c>
      <c r="P171" s="182">
        <f>O171*H171</f>
        <v>0</v>
      </c>
      <c r="Q171" s="182">
        <v>0.0043</v>
      </c>
      <c r="R171" s="182">
        <f>Q171*H171</f>
        <v>0.043</v>
      </c>
      <c r="S171" s="182">
        <v>0</v>
      </c>
      <c r="T171" s="18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84" t="s">
        <v>209</v>
      </c>
      <c r="AT171" s="184" t="s">
        <v>206</v>
      </c>
      <c r="AU171" s="184" t="s">
        <v>82</v>
      </c>
      <c r="AY171" s="18" t="s">
        <v>128</v>
      </c>
      <c r="BE171" s="185">
        <f>IF(N171="základní",J171,0)</f>
        <v>5310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8" t="s">
        <v>80</v>
      </c>
      <c r="BK171" s="185">
        <f>ROUND(I171*H171,2)</f>
        <v>5310</v>
      </c>
      <c r="BL171" s="18" t="s">
        <v>130</v>
      </c>
      <c r="BM171" s="184" t="s">
        <v>228</v>
      </c>
    </row>
    <row r="172" spans="1:51" s="13" customFormat="1" ht="12">
      <c r="A172" s="13"/>
      <c r="B172" s="195"/>
      <c r="C172" s="13"/>
      <c r="D172" s="186" t="s">
        <v>149</v>
      </c>
      <c r="E172" s="196" t="s">
        <v>1</v>
      </c>
      <c r="F172" s="197" t="s">
        <v>224</v>
      </c>
      <c r="G172" s="13"/>
      <c r="H172" s="196" t="s">
        <v>1</v>
      </c>
      <c r="I172" s="13"/>
      <c r="J172" s="13"/>
      <c r="K172" s="13"/>
      <c r="L172" s="195"/>
      <c r="M172" s="198"/>
      <c r="N172" s="199"/>
      <c r="O172" s="199"/>
      <c r="P172" s="199"/>
      <c r="Q172" s="199"/>
      <c r="R172" s="199"/>
      <c r="S172" s="199"/>
      <c r="T172" s="20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6" t="s">
        <v>149</v>
      </c>
      <c r="AU172" s="196" t="s">
        <v>82</v>
      </c>
      <c r="AV172" s="13" t="s">
        <v>80</v>
      </c>
      <c r="AW172" s="13" t="s">
        <v>30</v>
      </c>
      <c r="AX172" s="13" t="s">
        <v>73</v>
      </c>
      <c r="AY172" s="196" t="s">
        <v>128</v>
      </c>
    </row>
    <row r="173" spans="1:51" s="13" customFormat="1" ht="12">
      <c r="A173" s="13"/>
      <c r="B173" s="195"/>
      <c r="C173" s="13"/>
      <c r="D173" s="186" t="s">
        <v>149</v>
      </c>
      <c r="E173" s="196" t="s">
        <v>1</v>
      </c>
      <c r="F173" s="197" t="s">
        <v>212</v>
      </c>
      <c r="G173" s="13"/>
      <c r="H173" s="196" t="s">
        <v>1</v>
      </c>
      <c r="I173" s="13"/>
      <c r="J173" s="13"/>
      <c r="K173" s="13"/>
      <c r="L173" s="195"/>
      <c r="M173" s="198"/>
      <c r="N173" s="199"/>
      <c r="O173" s="199"/>
      <c r="P173" s="199"/>
      <c r="Q173" s="199"/>
      <c r="R173" s="199"/>
      <c r="S173" s="199"/>
      <c r="T173" s="20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6" t="s">
        <v>149</v>
      </c>
      <c r="AU173" s="196" t="s">
        <v>82</v>
      </c>
      <c r="AV173" s="13" t="s">
        <v>80</v>
      </c>
      <c r="AW173" s="13" t="s">
        <v>30</v>
      </c>
      <c r="AX173" s="13" t="s">
        <v>73</v>
      </c>
      <c r="AY173" s="196" t="s">
        <v>128</v>
      </c>
    </row>
    <row r="174" spans="1:51" s="14" customFormat="1" ht="12">
      <c r="A174" s="14"/>
      <c r="B174" s="201"/>
      <c r="C174" s="14"/>
      <c r="D174" s="186" t="s">
        <v>149</v>
      </c>
      <c r="E174" s="202" t="s">
        <v>1</v>
      </c>
      <c r="F174" s="203" t="s">
        <v>225</v>
      </c>
      <c r="G174" s="14"/>
      <c r="H174" s="204">
        <v>10</v>
      </c>
      <c r="I174" s="14"/>
      <c r="J174" s="14"/>
      <c r="K174" s="14"/>
      <c r="L174" s="201"/>
      <c r="M174" s="209"/>
      <c r="N174" s="210"/>
      <c r="O174" s="210"/>
      <c r="P174" s="210"/>
      <c r="Q174" s="210"/>
      <c r="R174" s="210"/>
      <c r="S174" s="210"/>
      <c r="T174" s="21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02" t="s">
        <v>149</v>
      </c>
      <c r="AU174" s="202" t="s">
        <v>82</v>
      </c>
      <c r="AV174" s="14" t="s">
        <v>82</v>
      </c>
      <c r="AW174" s="14" t="s">
        <v>30</v>
      </c>
      <c r="AX174" s="14" t="s">
        <v>80</v>
      </c>
      <c r="AY174" s="202" t="s">
        <v>128</v>
      </c>
    </row>
    <row r="175" spans="1:65" s="2" customFormat="1" ht="24.15" customHeight="1">
      <c r="A175" s="31"/>
      <c r="B175" s="172"/>
      <c r="C175" s="173" t="s">
        <v>8</v>
      </c>
      <c r="D175" s="173" t="s">
        <v>132</v>
      </c>
      <c r="E175" s="174" t="s">
        <v>229</v>
      </c>
      <c r="F175" s="175" t="s">
        <v>230</v>
      </c>
      <c r="G175" s="176" t="s">
        <v>195</v>
      </c>
      <c r="H175" s="177">
        <v>2</v>
      </c>
      <c r="I175" s="178">
        <v>2300</v>
      </c>
      <c r="J175" s="178">
        <f>ROUND(I175*H175,2)</f>
        <v>4600</v>
      </c>
      <c r="K175" s="179"/>
      <c r="L175" s="32"/>
      <c r="M175" s="180" t="s">
        <v>1</v>
      </c>
      <c r="N175" s="181" t="s">
        <v>38</v>
      </c>
      <c r="O175" s="182">
        <v>5.161</v>
      </c>
      <c r="P175" s="182">
        <f>O175*H175</f>
        <v>10.322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84" t="s">
        <v>130</v>
      </c>
      <c r="AT175" s="184" t="s">
        <v>132</v>
      </c>
      <c r="AU175" s="184" t="s">
        <v>82</v>
      </c>
      <c r="AY175" s="18" t="s">
        <v>128</v>
      </c>
      <c r="BE175" s="185">
        <f>IF(N175="základní",J175,0)</f>
        <v>4600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8" t="s">
        <v>80</v>
      </c>
      <c r="BK175" s="185">
        <f>ROUND(I175*H175,2)</f>
        <v>4600</v>
      </c>
      <c r="BL175" s="18" t="s">
        <v>130</v>
      </c>
      <c r="BM175" s="184" t="s">
        <v>231</v>
      </c>
    </row>
    <row r="176" spans="1:47" s="2" customFormat="1" ht="12">
      <c r="A176" s="31"/>
      <c r="B176" s="32"/>
      <c r="C176" s="31"/>
      <c r="D176" s="186" t="s">
        <v>137</v>
      </c>
      <c r="E176" s="31"/>
      <c r="F176" s="187" t="s">
        <v>232</v>
      </c>
      <c r="G176" s="31"/>
      <c r="H176" s="31"/>
      <c r="I176" s="31"/>
      <c r="J176" s="31"/>
      <c r="K176" s="31"/>
      <c r="L176" s="32"/>
      <c r="M176" s="188"/>
      <c r="N176" s="189"/>
      <c r="O176" s="69"/>
      <c r="P176" s="69"/>
      <c r="Q176" s="69"/>
      <c r="R176" s="69"/>
      <c r="S176" s="69"/>
      <c r="T176" s="70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8" t="s">
        <v>137</v>
      </c>
      <c r="AU176" s="18" t="s">
        <v>82</v>
      </c>
    </row>
    <row r="177" spans="1:51" s="14" customFormat="1" ht="12">
      <c r="A177" s="14"/>
      <c r="B177" s="201"/>
      <c r="C177" s="14"/>
      <c r="D177" s="186" t="s">
        <v>149</v>
      </c>
      <c r="E177" s="202" t="s">
        <v>1</v>
      </c>
      <c r="F177" s="203" t="s">
        <v>82</v>
      </c>
      <c r="G177" s="14"/>
      <c r="H177" s="204">
        <v>2</v>
      </c>
      <c r="I177" s="14"/>
      <c r="J177" s="14"/>
      <c r="K177" s="14"/>
      <c r="L177" s="201"/>
      <c r="M177" s="209"/>
      <c r="N177" s="210"/>
      <c r="O177" s="210"/>
      <c r="P177" s="210"/>
      <c r="Q177" s="210"/>
      <c r="R177" s="210"/>
      <c r="S177" s="210"/>
      <c r="T177" s="21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02" t="s">
        <v>149</v>
      </c>
      <c r="AU177" s="202" t="s">
        <v>82</v>
      </c>
      <c r="AV177" s="14" t="s">
        <v>82</v>
      </c>
      <c r="AW177" s="14" t="s">
        <v>30</v>
      </c>
      <c r="AX177" s="14" t="s">
        <v>80</v>
      </c>
      <c r="AY177" s="202" t="s">
        <v>128</v>
      </c>
    </row>
    <row r="178" spans="1:65" s="2" customFormat="1" ht="16.5" customHeight="1">
      <c r="A178" s="31"/>
      <c r="B178" s="172"/>
      <c r="C178" s="219" t="s">
        <v>233</v>
      </c>
      <c r="D178" s="219" t="s">
        <v>206</v>
      </c>
      <c r="E178" s="220" t="s">
        <v>234</v>
      </c>
      <c r="F178" s="221" t="s">
        <v>235</v>
      </c>
      <c r="G178" s="222" t="s">
        <v>195</v>
      </c>
      <c r="H178" s="223">
        <v>1</v>
      </c>
      <c r="I178" s="224">
        <v>24500</v>
      </c>
      <c r="J178" s="224">
        <f>ROUND(I178*H178,2)</f>
        <v>24500</v>
      </c>
      <c r="K178" s="225"/>
      <c r="L178" s="226"/>
      <c r="M178" s="227" t="s">
        <v>1</v>
      </c>
      <c r="N178" s="228" t="s">
        <v>38</v>
      </c>
      <c r="O178" s="182">
        <v>0</v>
      </c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84" t="s">
        <v>209</v>
      </c>
      <c r="AT178" s="184" t="s">
        <v>206</v>
      </c>
      <c r="AU178" s="184" t="s">
        <v>82</v>
      </c>
      <c r="AY178" s="18" t="s">
        <v>128</v>
      </c>
      <c r="BE178" s="185">
        <f>IF(N178="základní",J178,0)</f>
        <v>24500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8" t="s">
        <v>80</v>
      </c>
      <c r="BK178" s="185">
        <f>ROUND(I178*H178,2)</f>
        <v>24500</v>
      </c>
      <c r="BL178" s="18" t="s">
        <v>130</v>
      </c>
      <c r="BM178" s="184" t="s">
        <v>236</v>
      </c>
    </row>
    <row r="179" spans="1:47" s="2" customFormat="1" ht="12">
      <c r="A179" s="31"/>
      <c r="B179" s="32"/>
      <c r="C179" s="31"/>
      <c r="D179" s="186" t="s">
        <v>137</v>
      </c>
      <c r="E179" s="31"/>
      <c r="F179" s="187" t="s">
        <v>237</v>
      </c>
      <c r="G179" s="31"/>
      <c r="H179" s="31"/>
      <c r="I179" s="31"/>
      <c r="J179" s="31"/>
      <c r="K179" s="31"/>
      <c r="L179" s="32"/>
      <c r="M179" s="188"/>
      <c r="N179" s="189"/>
      <c r="O179" s="69"/>
      <c r="P179" s="69"/>
      <c r="Q179" s="69"/>
      <c r="R179" s="69"/>
      <c r="S179" s="69"/>
      <c r="T179" s="70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8" t="s">
        <v>137</v>
      </c>
      <c r="AU179" s="18" t="s">
        <v>82</v>
      </c>
    </row>
    <row r="180" spans="1:51" s="14" customFormat="1" ht="12">
      <c r="A180" s="14"/>
      <c r="B180" s="201"/>
      <c r="C180" s="14"/>
      <c r="D180" s="186" t="s">
        <v>149</v>
      </c>
      <c r="E180" s="202" t="s">
        <v>1</v>
      </c>
      <c r="F180" s="203" t="s">
        <v>80</v>
      </c>
      <c r="G180" s="14"/>
      <c r="H180" s="204">
        <v>1</v>
      </c>
      <c r="I180" s="14"/>
      <c r="J180" s="14"/>
      <c r="K180" s="14"/>
      <c r="L180" s="201"/>
      <c r="M180" s="209"/>
      <c r="N180" s="210"/>
      <c r="O180" s="210"/>
      <c r="P180" s="210"/>
      <c r="Q180" s="210"/>
      <c r="R180" s="210"/>
      <c r="S180" s="210"/>
      <c r="T180" s="211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2" t="s">
        <v>149</v>
      </c>
      <c r="AU180" s="202" t="s">
        <v>82</v>
      </c>
      <c r="AV180" s="14" t="s">
        <v>82</v>
      </c>
      <c r="AW180" s="14" t="s">
        <v>30</v>
      </c>
      <c r="AX180" s="14" t="s">
        <v>80</v>
      </c>
      <c r="AY180" s="202" t="s">
        <v>128</v>
      </c>
    </row>
    <row r="181" spans="1:65" s="2" customFormat="1" ht="16.5" customHeight="1">
      <c r="A181" s="31"/>
      <c r="B181" s="172"/>
      <c r="C181" s="219" t="s">
        <v>238</v>
      </c>
      <c r="D181" s="219" t="s">
        <v>206</v>
      </c>
      <c r="E181" s="220" t="s">
        <v>239</v>
      </c>
      <c r="F181" s="221" t="s">
        <v>240</v>
      </c>
      <c r="G181" s="222" t="s">
        <v>195</v>
      </c>
      <c r="H181" s="223">
        <v>1</v>
      </c>
      <c r="I181" s="224">
        <v>21700</v>
      </c>
      <c r="J181" s="224">
        <f>ROUND(I181*H181,2)</f>
        <v>21700</v>
      </c>
      <c r="K181" s="225"/>
      <c r="L181" s="226"/>
      <c r="M181" s="227" t="s">
        <v>1</v>
      </c>
      <c r="N181" s="228" t="s">
        <v>38</v>
      </c>
      <c r="O181" s="182">
        <v>0</v>
      </c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84" t="s">
        <v>209</v>
      </c>
      <c r="AT181" s="184" t="s">
        <v>206</v>
      </c>
      <c r="AU181" s="184" t="s">
        <v>82</v>
      </c>
      <c r="AY181" s="18" t="s">
        <v>128</v>
      </c>
      <c r="BE181" s="185">
        <f>IF(N181="základní",J181,0)</f>
        <v>21700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8" t="s">
        <v>80</v>
      </c>
      <c r="BK181" s="185">
        <f>ROUND(I181*H181,2)</f>
        <v>21700</v>
      </c>
      <c r="BL181" s="18" t="s">
        <v>130</v>
      </c>
      <c r="BM181" s="184" t="s">
        <v>241</v>
      </c>
    </row>
    <row r="182" spans="1:47" s="2" customFormat="1" ht="12">
      <c r="A182" s="31"/>
      <c r="B182" s="32"/>
      <c r="C182" s="31"/>
      <c r="D182" s="186" t="s">
        <v>137</v>
      </c>
      <c r="E182" s="31"/>
      <c r="F182" s="187" t="s">
        <v>242</v>
      </c>
      <c r="G182" s="31"/>
      <c r="H182" s="31"/>
      <c r="I182" s="31"/>
      <c r="J182" s="31"/>
      <c r="K182" s="31"/>
      <c r="L182" s="32"/>
      <c r="M182" s="188"/>
      <c r="N182" s="189"/>
      <c r="O182" s="69"/>
      <c r="P182" s="69"/>
      <c r="Q182" s="69"/>
      <c r="R182" s="69"/>
      <c r="S182" s="69"/>
      <c r="T182" s="70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8" t="s">
        <v>137</v>
      </c>
      <c r="AU182" s="18" t="s">
        <v>82</v>
      </c>
    </row>
    <row r="183" spans="1:65" s="2" customFormat="1" ht="24.15" customHeight="1">
      <c r="A183" s="31"/>
      <c r="B183" s="172"/>
      <c r="C183" s="173" t="s">
        <v>243</v>
      </c>
      <c r="D183" s="173" t="s">
        <v>132</v>
      </c>
      <c r="E183" s="174" t="s">
        <v>244</v>
      </c>
      <c r="F183" s="175" t="s">
        <v>245</v>
      </c>
      <c r="G183" s="176" t="s">
        <v>246</v>
      </c>
      <c r="H183" s="177">
        <v>15</v>
      </c>
      <c r="I183" s="178">
        <v>99.4</v>
      </c>
      <c r="J183" s="178">
        <f>ROUND(I183*H183,2)</f>
        <v>1491</v>
      </c>
      <c r="K183" s="179"/>
      <c r="L183" s="32"/>
      <c r="M183" s="180" t="s">
        <v>1</v>
      </c>
      <c r="N183" s="181" t="s">
        <v>38</v>
      </c>
      <c r="O183" s="182">
        <v>0.28</v>
      </c>
      <c r="P183" s="182">
        <f>O183*H183</f>
        <v>4.2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184" t="s">
        <v>130</v>
      </c>
      <c r="AT183" s="184" t="s">
        <v>132</v>
      </c>
      <c r="AU183" s="184" t="s">
        <v>82</v>
      </c>
      <c r="AY183" s="18" t="s">
        <v>128</v>
      </c>
      <c r="BE183" s="185">
        <f>IF(N183="základní",J183,0)</f>
        <v>1491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8" t="s">
        <v>80</v>
      </c>
      <c r="BK183" s="185">
        <f>ROUND(I183*H183,2)</f>
        <v>1491</v>
      </c>
      <c r="BL183" s="18" t="s">
        <v>130</v>
      </c>
      <c r="BM183" s="184" t="s">
        <v>247</v>
      </c>
    </row>
    <row r="184" spans="1:47" s="2" customFormat="1" ht="12">
      <c r="A184" s="31"/>
      <c r="B184" s="32"/>
      <c r="C184" s="31"/>
      <c r="D184" s="186" t="s">
        <v>137</v>
      </c>
      <c r="E184" s="31"/>
      <c r="F184" s="187" t="s">
        <v>248</v>
      </c>
      <c r="G184" s="31"/>
      <c r="H184" s="31"/>
      <c r="I184" s="31"/>
      <c r="J184" s="31"/>
      <c r="K184" s="31"/>
      <c r="L184" s="32"/>
      <c r="M184" s="188"/>
      <c r="N184" s="189"/>
      <c r="O184" s="69"/>
      <c r="P184" s="69"/>
      <c r="Q184" s="69"/>
      <c r="R184" s="69"/>
      <c r="S184" s="69"/>
      <c r="T184" s="70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8" t="s">
        <v>137</v>
      </c>
      <c r="AU184" s="18" t="s">
        <v>82</v>
      </c>
    </row>
    <row r="185" spans="1:51" s="14" customFormat="1" ht="12">
      <c r="A185" s="14"/>
      <c r="B185" s="201"/>
      <c r="C185" s="14"/>
      <c r="D185" s="186" t="s">
        <v>149</v>
      </c>
      <c r="E185" s="202" t="s">
        <v>1</v>
      </c>
      <c r="F185" s="203" t="s">
        <v>8</v>
      </c>
      <c r="G185" s="14"/>
      <c r="H185" s="204">
        <v>15</v>
      </c>
      <c r="I185" s="14"/>
      <c r="J185" s="14"/>
      <c r="K185" s="14"/>
      <c r="L185" s="201"/>
      <c r="M185" s="209"/>
      <c r="N185" s="210"/>
      <c r="O185" s="210"/>
      <c r="P185" s="210"/>
      <c r="Q185" s="210"/>
      <c r="R185" s="210"/>
      <c r="S185" s="210"/>
      <c r="T185" s="211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2" t="s">
        <v>149</v>
      </c>
      <c r="AU185" s="202" t="s">
        <v>82</v>
      </c>
      <c r="AV185" s="14" t="s">
        <v>82</v>
      </c>
      <c r="AW185" s="14" t="s">
        <v>30</v>
      </c>
      <c r="AX185" s="14" t="s">
        <v>80</v>
      </c>
      <c r="AY185" s="202" t="s">
        <v>128</v>
      </c>
    </row>
    <row r="186" spans="1:65" s="2" customFormat="1" ht="24.15" customHeight="1">
      <c r="A186" s="31"/>
      <c r="B186" s="172"/>
      <c r="C186" s="219" t="s">
        <v>249</v>
      </c>
      <c r="D186" s="219" t="s">
        <v>206</v>
      </c>
      <c r="E186" s="220" t="s">
        <v>250</v>
      </c>
      <c r="F186" s="221" t="s">
        <v>251</v>
      </c>
      <c r="G186" s="222" t="s">
        <v>246</v>
      </c>
      <c r="H186" s="223">
        <v>15.75</v>
      </c>
      <c r="I186" s="224">
        <v>106</v>
      </c>
      <c r="J186" s="224">
        <f>ROUND(I186*H186,2)</f>
        <v>1669.5</v>
      </c>
      <c r="K186" s="225"/>
      <c r="L186" s="226"/>
      <c r="M186" s="227" t="s">
        <v>1</v>
      </c>
      <c r="N186" s="228" t="s">
        <v>38</v>
      </c>
      <c r="O186" s="182">
        <v>0</v>
      </c>
      <c r="P186" s="182">
        <f>O186*H186</f>
        <v>0</v>
      </c>
      <c r="Q186" s="182">
        <v>0.0015</v>
      </c>
      <c r="R186" s="182">
        <f>Q186*H186</f>
        <v>0.023625</v>
      </c>
      <c r="S186" s="182">
        <v>0</v>
      </c>
      <c r="T186" s="183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84" t="s">
        <v>209</v>
      </c>
      <c r="AT186" s="184" t="s">
        <v>206</v>
      </c>
      <c r="AU186" s="184" t="s">
        <v>82</v>
      </c>
      <c r="AY186" s="18" t="s">
        <v>128</v>
      </c>
      <c r="BE186" s="185">
        <f>IF(N186="základní",J186,0)</f>
        <v>1669.5</v>
      </c>
      <c r="BF186" s="185">
        <f>IF(N186="snížená",J186,0)</f>
        <v>0</v>
      </c>
      <c r="BG186" s="185">
        <f>IF(N186="zákl. přenesená",J186,0)</f>
        <v>0</v>
      </c>
      <c r="BH186" s="185">
        <f>IF(N186="sníž. přenesená",J186,0)</f>
        <v>0</v>
      </c>
      <c r="BI186" s="185">
        <f>IF(N186="nulová",J186,0)</f>
        <v>0</v>
      </c>
      <c r="BJ186" s="18" t="s">
        <v>80</v>
      </c>
      <c r="BK186" s="185">
        <f>ROUND(I186*H186,2)</f>
        <v>1669.5</v>
      </c>
      <c r="BL186" s="18" t="s">
        <v>130</v>
      </c>
      <c r="BM186" s="184" t="s">
        <v>252</v>
      </c>
    </row>
    <row r="187" spans="1:47" s="2" customFormat="1" ht="12">
      <c r="A187" s="31"/>
      <c r="B187" s="32"/>
      <c r="C187" s="31"/>
      <c r="D187" s="186" t="s">
        <v>137</v>
      </c>
      <c r="E187" s="31"/>
      <c r="F187" s="187" t="s">
        <v>253</v>
      </c>
      <c r="G187" s="31"/>
      <c r="H187" s="31"/>
      <c r="I187" s="31"/>
      <c r="J187" s="31"/>
      <c r="K187" s="31"/>
      <c r="L187" s="32"/>
      <c r="M187" s="188"/>
      <c r="N187" s="189"/>
      <c r="O187" s="69"/>
      <c r="P187" s="69"/>
      <c r="Q187" s="69"/>
      <c r="R187" s="69"/>
      <c r="S187" s="69"/>
      <c r="T187" s="70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8" t="s">
        <v>137</v>
      </c>
      <c r="AU187" s="18" t="s">
        <v>82</v>
      </c>
    </row>
    <row r="188" spans="1:51" s="14" customFormat="1" ht="12">
      <c r="A188" s="14"/>
      <c r="B188" s="201"/>
      <c r="C188" s="14"/>
      <c r="D188" s="186" t="s">
        <v>149</v>
      </c>
      <c r="E188" s="14"/>
      <c r="F188" s="203" t="s">
        <v>254</v>
      </c>
      <c r="G188" s="14"/>
      <c r="H188" s="204">
        <v>15.75</v>
      </c>
      <c r="I188" s="14"/>
      <c r="J188" s="14"/>
      <c r="K188" s="14"/>
      <c r="L188" s="201"/>
      <c r="M188" s="209"/>
      <c r="N188" s="210"/>
      <c r="O188" s="210"/>
      <c r="P188" s="210"/>
      <c r="Q188" s="210"/>
      <c r="R188" s="210"/>
      <c r="S188" s="210"/>
      <c r="T188" s="211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02" t="s">
        <v>149</v>
      </c>
      <c r="AU188" s="202" t="s">
        <v>82</v>
      </c>
      <c r="AV188" s="14" t="s">
        <v>82</v>
      </c>
      <c r="AW188" s="14" t="s">
        <v>3</v>
      </c>
      <c r="AX188" s="14" t="s">
        <v>80</v>
      </c>
      <c r="AY188" s="202" t="s">
        <v>128</v>
      </c>
    </row>
    <row r="189" spans="1:65" s="2" customFormat="1" ht="24.15" customHeight="1">
      <c r="A189" s="31"/>
      <c r="B189" s="172"/>
      <c r="C189" s="173" t="s">
        <v>255</v>
      </c>
      <c r="D189" s="173" t="s">
        <v>132</v>
      </c>
      <c r="E189" s="174" t="s">
        <v>256</v>
      </c>
      <c r="F189" s="175" t="s">
        <v>257</v>
      </c>
      <c r="G189" s="176" t="s">
        <v>246</v>
      </c>
      <c r="H189" s="177">
        <v>115</v>
      </c>
      <c r="I189" s="178">
        <v>106</v>
      </c>
      <c r="J189" s="178">
        <f>ROUND(I189*H189,2)</f>
        <v>12190</v>
      </c>
      <c r="K189" s="179"/>
      <c r="L189" s="32"/>
      <c r="M189" s="180" t="s">
        <v>1</v>
      </c>
      <c r="N189" s="181" t="s">
        <v>38</v>
      </c>
      <c r="O189" s="182">
        <v>0.3</v>
      </c>
      <c r="P189" s="182">
        <f>O189*H189</f>
        <v>34.5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84" t="s">
        <v>130</v>
      </c>
      <c r="AT189" s="184" t="s">
        <v>132</v>
      </c>
      <c r="AU189" s="184" t="s">
        <v>82</v>
      </c>
      <c r="AY189" s="18" t="s">
        <v>128</v>
      </c>
      <c r="BE189" s="185">
        <f>IF(N189="základní",J189,0)</f>
        <v>12190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8" t="s">
        <v>80</v>
      </c>
      <c r="BK189" s="185">
        <f>ROUND(I189*H189,2)</f>
        <v>12190</v>
      </c>
      <c r="BL189" s="18" t="s">
        <v>130</v>
      </c>
      <c r="BM189" s="184" t="s">
        <v>258</v>
      </c>
    </row>
    <row r="190" spans="1:47" s="2" customFormat="1" ht="12">
      <c r="A190" s="31"/>
      <c r="B190" s="32"/>
      <c r="C190" s="31"/>
      <c r="D190" s="186" t="s">
        <v>137</v>
      </c>
      <c r="E190" s="31"/>
      <c r="F190" s="187" t="s">
        <v>259</v>
      </c>
      <c r="G190" s="31"/>
      <c r="H190" s="31"/>
      <c r="I190" s="31"/>
      <c r="J190" s="31"/>
      <c r="K190" s="31"/>
      <c r="L190" s="32"/>
      <c r="M190" s="188"/>
      <c r="N190" s="189"/>
      <c r="O190" s="69"/>
      <c r="P190" s="69"/>
      <c r="Q190" s="69"/>
      <c r="R190" s="69"/>
      <c r="S190" s="69"/>
      <c r="T190" s="70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8" t="s">
        <v>137</v>
      </c>
      <c r="AU190" s="18" t="s">
        <v>82</v>
      </c>
    </row>
    <row r="191" spans="1:51" s="14" customFormat="1" ht="12">
      <c r="A191" s="14"/>
      <c r="B191" s="201"/>
      <c r="C191" s="14"/>
      <c r="D191" s="186" t="s">
        <v>149</v>
      </c>
      <c r="E191" s="202" t="s">
        <v>1</v>
      </c>
      <c r="F191" s="203" t="s">
        <v>260</v>
      </c>
      <c r="G191" s="14"/>
      <c r="H191" s="204">
        <v>115</v>
      </c>
      <c r="I191" s="14"/>
      <c r="J191" s="14"/>
      <c r="K191" s="14"/>
      <c r="L191" s="201"/>
      <c r="M191" s="209"/>
      <c r="N191" s="210"/>
      <c r="O191" s="210"/>
      <c r="P191" s="210"/>
      <c r="Q191" s="210"/>
      <c r="R191" s="210"/>
      <c r="S191" s="210"/>
      <c r="T191" s="21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2" t="s">
        <v>149</v>
      </c>
      <c r="AU191" s="202" t="s">
        <v>82</v>
      </c>
      <c r="AV191" s="14" t="s">
        <v>82</v>
      </c>
      <c r="AW191" s="14" t="s">
        <v>30</v>
      </c>
      <c r="AX191" s="14" t="s">
        <v>80</v>
      </c>
      <c r="AY191" s="202" t="s">
        <v>128</v>
      </c>
    </row>
    <row r="192" spans="1:65" s="2" customFormat="1" ht="24.15" customHeight="1">
      <c r="A192" s="31"/>
      <c r="B192" s="172"/>
      <c r="C192" s="219" t="s">
        <v>261</v>
      </c>
      <c r="D192" s="219" t="s">
        <v>206</v>
      </c>
      <c r="E192" s="220" t="s">
        <v>262</v>
      </c>
      <c r="F192" s="221" t="s">
        <v>251</v>
      </c>
      <c r="G192" s="222" t="s">
        <v>246</v>
      </c>
      <c r="H192" s="223">
        <v>120.75</v>
      </c>
      <c r="I192" s="224">
        <v>113</v>
      </c>
      <c r="J192" s="224">
        <f>ROUND(I192*H192,2)</f>
        <v>13644.75</v>
      </c>
      <c r="K192" s="225"/>
      <c r="L192" s="226"/>
      <c r="M192" s="227" t="s">
        <v>1</v>
      </c>
      <c r="N192" s="228" t="s">
        <v>38</v>
      </c>
      <c r="O192" s="182">
        <v>0</v>
      </c>
      <c r="P192" s="182">
        <f>O192*H192</f>
        <v>0</v>
      </c>
      <c r="Q192" s="182">
        <v>0.00248</v>
      </c>
      <c r="R192" s="182">
        <f>Q192*H192</f>
        <v>0.29946</v>
      </c>
      <c r="S192" s="182">
        <v>0</v>
      </c>
      <c r="T192" s="183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84" t="s">
        <v>209</v>
      </c>
      <c r="AT192" s="184" t="s">
        <v>206</v>
      </c>
      <c r="AU192" s="184" t="s">
        <v>82</v>
      </c>
      <c r="AY192" s="18" t="s">
        <v>128</v>
      </c>
      <c r="BE192" s="185">
        <f>IF(N192="základní",J192,0)</f>
        <v>13644.75</v>
      </c>
      <c r="BF192" s="185">
        <f>IF(N192="snížená",J192,0)</f>
        <v>0</v>
      </c>
      <c r="BG192" s="185">
        <f>IF(N192="zákl. přenesená",J192,0)</f>
        <v>0</v>
      </c>
      <c r="BH192" s="185">
        <f>IF(N192="sníž. přenesená",J192,0)</f>
        <v>0</v>
      </c>
      <c r="BI192" s="185">
        <f>IF(N192="nulová",J192,0)</f>
        <v>0</v>
      </c>
      <c r="BJ192" s="18" t="s">
        <v>80</v>
      </c>
      <c r="BK192" s="185">
        <f>ROUND(I192*H192,2)</f>
        <v>13644.75</v>
      </c>
      <c r="BL192" s="18" t="s">
        <v>130</v>
      </c>
      <c r="BM192" s="184" t="s">
        <v>263</v>
      </c>
    </row>
    <row r="193" spans="1:47" s="2" customFormat="1" ht="12">
      <c r="A193" s="31"/>
      <c r="B193" s="32"/>
      <c r="C193" s="31"/>
      <c r="D193" s="186" t="s">
        <v>137</v>
      </c>
      <c r="E193" s="31"/>
      <c r="F193" s="187" t="s">
        <v>264</v>
      </c>
      <c r="G193" s="31"/>
      <c r="H193" s="31"/>
      <c r="I193" s="31"/>
      <c r="J193" s="31"/>
      <c r="K193" s="31"/>
      <c r="L193" s="32"/>
      <c r="M193" s="188"/>
      <c r="N193" s="189"/>
      <c r="O193" s="69"/>
      <c r="P193" s="69"/>
      <c r="Q193" s="69"/>
      <c r="R193" s="69"/>
      <c r="S193" s="69"/>
      <c r="T193" s="70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8" t="s">
        <v>137</v>
      </c>
      <c r="AU193" s="18" t="s">
        <v>82</v>
      </c>
    </row>
    <row r="194" spans="1:51" s="14" customFormat="1" ht="12">
      <c r="A194" s="14"/>
      <c r="B194" s="201"/>
      <c r="C194" s="14"/>
      <c r="D194" s="186" t="s">
        <v>149</v>
      </c>
      <c r="E194" s="14"/>
      <c r="F194" s="203" t="s">
        <v>265</v>
      </c>
      <c r="G194" s="14"/>
      <c r="H194" s="204">
        <v>120.75</v>
      </c>
      <c r="I194" s="14"/>
      <c r="J194" s="14"/>
      <c r="K194" s="14"/>
      <c r="L194" s="201"/>
      <c r="M194" s="205"/>
      <c r="N194" s="206"/>
      <c r="O194" s="206"/>
      <c r="P194" s="206"/>
      <c r="Q194" s="206"/>
      <c r="R194" s="206"/>
      <c r="S194" s="206"/>
      <c r="T194" s="207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02" t="s">
        <v>149</v>
      </c>
      <c r="AU194" s="202" t="s">
        <v>82</v>
      </c>
      <c r="AV194" s="14" t="s">
        <v>82</v>
      </c>
      <c r="AW194" s="14" t="s">
        <v>3</v>
      </c>
      <c r="AX194" s="14" t="s">
        <v>80</v>
      </c>
      <c r="AY194" s="202" t="s">
        <v>128</v>
      </c>
    </row>
    <row r="195" spans="1:31" s="2" customFormat="1" ht="6.95" customHeight="1">
      <c r="A195" s="31"/>
      <c r="B195" s="52"/>
      <c r="C195" s="53"/>
      <c r="D195" s="53"/>
      <c r="E195" s="53"/>
      <c r="F195" s="53"/>
      <c r="G195" s="53"/>
      <c r="H195" s="53"/>
      <c r="I195" s="53"/>
      <c r="J195" s="53"/>
      <c r="K195" s="53"/>
      <c r="L195" s="32"/>
      <c r="M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</sheetData>
  <autoFilter ref="C124:K194"/>
  <mergeCells count="11">
    <mergeCell ref="E7:H7"/>
    <mergeCell ref="E9:H9"/>
    <mergeCell ref="E11:H11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9"/>
      <c r="C3" s="20"/>
      <c r="D3" s="20"/>
      <c r="E3" s="20"/>
      <c r="F3" s="20"/>
      <c r="G3" s="20"/>
      <c r="H3" s="21"/>
    </row>
    <row r="4" spans="2:8" s="1" customFormat="1" ht="24.95" customHeight="1">
      <c r="B4" s="21"/>
      <c r="C4" s="22" t="s">
        <v>266</v>
      </c>
      <c r="H4" s="21"/>
    </row>
    <row r="5" spans="2:8" s="1" customFormat="1" ht="12" customHeight="1">
      <c r="B5" s="21"/>
      <c r="C5" s="24" t="s">
        <v>12</v>
      </c>
      <c r="D5" s="29" t="s">
        <v>13</v>
      </c>
      <c r="E5" s="1"/>
      <c r="F5" s="1"/>
      <c r="H5" s="21"/>
    </row>
    <row r="6" spans="2:8" s="1" customFormat="1" ht="36.95" customHeight="1">
      <c r="B6" s="21"/>
      <c r="C6" s="26" t="s">
        <v>14</v>
      </c>
      <c r="D6" s="27" t="s">
        <v>15</v>
      </c>
      <c r="E6" s="1"/>
      <c r="F6" s="1"/>
      <c r="H6" s="21"/>
    </row>
    <row r="7" spans="2:8" s="1" customFormat="1" ht="16.5" customHeight="1">
      <c r="B7" s="21"/>
      <c r="C7" s="28" t="s">
        <v>20</v>
      </c>
      <c r="D7" s="61" t="str">
        <f>'Rekapitulace stavby'!AN8</f>
        <v>13. 6. 2023</v>
      </c>
      <c r="H7" s="21"/>
    </row>
    <row r="8" spans="1:8" s="2" customFormat="1" ht="10.8" customHeight="1">
      <c r="A8" s="31"/>
      <c r="B8" s="32"/>
      <c r="C8" s="31"/>
      <c r="D8" s="31"/>
      <c r="E8" s="31"/>
      <c r="F8" s="31"/>
      <c r="G8" s="31"/>
      <c r="H8" s="32"/>
    </row>
    <row r="9" spans="1:8" s="11" customFormat="1" ht="29.25" customHeight="1">
      <c r="A9" s="149"/>
      <c r="B9" s="150"/>
      <c r="C9" s="151" t="s">
        <v>54</v>
      </c>
      <c r="D9" s="152" t="s">
        <v>55</v>
      </c>
      <c r="E9" s="152" t="s">
        <v>115</v>
      </c>
      <c r="F9" s="153" t="s">
        <v>267</v>
      </c>
      <c r="G9" s="149"/>
      <c r="H9" s="150"/>
    </row>
    <row r="10" spans="1:8" s="2" customFormat="1" ht="26.4" customHeight="1">
      <c r="A10" s="31"/>
      <c r="B10" s="32"/>
      <c r="C10" s="229" t="s">
        <v>268</v>
      </c>
      <c r="D10" s="229" t="s">
        <v>98</v>
      </c>
      <c r="E10" s="31"/>
      <c r="F10" s="31"/>
      <c r="G10" s="31"/>
      <c r="H10" s="32"/>
    </row>
    <row r="11" spans="1:8" s="2" customFormat="1" ht="16.8" customHeight="1">
      <c r="A11" s="31"/>
      <c r="B11" s="32"/>
      <c r="C11" s="230" t="s">
        <v>162</v>
      </c>
      <c r="D11" s="231" t="s">
        <v>1</v>
      </c>
      <c r="E11" s="232" t="s">
        <v>1</v>
      </c>
      <c r="F11" s="233">
        <v>405</v>
      </c>
      <c r="G11" s="31"/>
      <c r="H11" s="32"/>
    </row>
    <row r="12" spans="1:8" s="2" customFormat="1" ht="16.8" customHeight="1">
      <c r="A12" s="31"/>
      <c r="B12" s="32"/>
      <c r="C12" s="234" t="s">
        <v>162</v>
      </c>
      <c r="D12" s="234" t="s">
        <v>163</v>
      </c>
      <c r="E12" s="18" t="s">
        <v>1</v>
      </c>
      <c r="F12" s="235">
        <v>405</v>
      </c>
      <c r="G12" s="31"/>
      <c r="H12" s="32"/>
    </row>
    <row r="13" spans="1:8" s="2" customFormat="1" ht="16.8" customHeight="1">
      <c r="A13" s="31"/>
      <c r="B13" s="32"/>
      <c r="C13" s="236" t="s">
        <v>269</v>
      </c>
      <c r="D13" s="31"/>
      <c r="E13" s="31"/>
      <c r="F13" s="31"/>
      <c r="G13" s="31"/>
      <c r="H13" s="32"/>
    </row>
    <row r="14" spans="1:8" s="2" customFormat="1" ht="12">
      <c r="A14" s="31"/>
      <c r="B14" s="32"/>
      <c r="C14" s="234" t="s">
        <v>168</v>
      </c>
      <c r="D14" s="234" t="s">
        <v>169</v>
      </c>
      <c r="E14" s="18" t="s">
        <v>146</v>
      </c>
      <c r="F14" s="235">
        <v>405</v>
      </c>
      <c r="G14" s="31"/>
      <c r="H14" s="32"/>
    </row>
    <row r="15" spans="1:8" s="2" customFormat="1" ht="12">
      <c r="A15" s="31"/>
      <c r="B15" s="32"/>
      <c r="C15" s="234" t="s">
        <v>179</v>
      </c>
      <c r="D15" s="234" t="s">
        <v>180</v>
      </c>
      <c r="E15" s="18" t="s">
        <v>146</v>
      </c>
      <c r="F15" s="235">
        <v>405</v>
      </c>
      <c r="G15" s="31"/>
      <c r="H15" s="32"/>
    </row>
    <row r="16" spans="1:8" s="2" customFormat="1" ht="12">
      <c r="A16" s="31"/>
      <c r="B16" s="32"/>
      <c r="C16" s="234" t="s">
        <v>182</v>
      </c>
      <c r="D16" s="234" t="s">
        <v>183</v>
      </c>
      <c r="E16" s="18" t="s">
        <v>184</v>
      </c>
      <c r="F16" s="235">
        <v>729</v>
      </c>
      <c r="G16" s="31"/>
      <c r="H16" s="32"/>
    </row>
    <row r="17" spans="1:8" s="2" customFormat="1" ht="7.4" customHeight="1">
      <c r="A17" s="31"/>
      <c r="B17" s="52"/>
      <c r="C17" s="53"/>
      <c r="D17" s="53"/>
      <c r="E17" s="53"/>
      <c r="F17" s="53"/>
      <c r="G17" s="53"/>
      <c r="H17" s="32"/>
    </row>
    <row r="18" spans="1:8" s="2" customFormat="1" ht="12">
      <c r="A18" s="31"/>
      <c r="B18" s="31"/>
      <c r="C18" s="31"/>
      <c r="D18" s="31"/>
      <c r="E18" s="31"/>
      <c r="F18" s="31"/>
      <c r="G18" s="31"/>
      <c r="H18" s="31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Jágr</dc:creator>
  <cp:keywords/>
  <dc:description/>
  <cp:lastModifiedBy>Josef Jágr</cp:lastModifiedBy>
  <dcterms:created xsi:type="dcterms:W3CDTF">2023-07-24T06:02:05Z</dcterms:created>
  <dcterms:modified xsi:type="dcterms:W3CDTF">2023-07-24T06:02:12Z</dcterms:modified>
  <cp:category/>
  <cp:version/>
  <cp:contentType/>
  <cp:contentStatus/>
</cp:coreProperties>
</file>