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d221d0321558135/Dokumenty/DesignCAD 3DMAX/Zakázky 2022/4422 Učebny^J ZŠ Masarykova^J Přelouč/Předání/"/>
    </mc:Choice>
  </mc:AlternateContent>
  <xr:revisionPtr revIDLastSave="0" documentId="8_{D099653F-6228-4CF9-9E4D-C43B68354337}" xr6:coauthVersionLast="47" xr6:coauthVersionMax="47" xr10:uidLastSave="{00000000-0000-0000-0000-000000000000}"/>
  <bookViews>
    <workbookView xWindow="-120" yWindow="-120" windowWidth="29040" windowHeight="164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5" i="1" l="1"/>
  <c r="H54" i="1"/>
  <c r="H53" i="1"/>
  <c r="G17" i="1" s="1"/>
  <c r="H52" i="1"/>
  <c r="H51" i="1"/>
  <c r="H50" i="1"/>
  <c r="H49" i="1"/>
  <c r="G55" i="1"/>
  <c r="G54" i="1"/>
  <c r="G53" i="1"/>
  <c r="G52" i="1"/>
  <c r="E17" i="1" s="1"/>
  <c r="G51" i="1"/>
  <c r="G50" i="1"/>
  <c r="G49" i="1"/>
  <c r="G39" i="1"/>
  <c r="F39" i="1"/>
  <c r="H39" i="1" s="1"/>
  <c r="I39" i="1" s="1"/>
  <c r="G65" i="12"/>
  <c r="AC65" i="12"/>
  <c r="AD65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G12" i="12"/>
  <c r="M12" i="12" s="1"/>
  <c r="I12" i="12"/>
  <c r="I11" i="12" s="1"/>
  <c r="K12" i="12"/>
  <c r="O12" i="12"/>
  <c r="Q12" i="12"/>
  <c r="Q11" i="12" s="1"/>
  <c r="U12" i="12"/>
  <c r="G13" i="12"/>
  <c r="M13" i="12" s="1"/>
  <c r="I13" i="12"/>
  <c r="K13" i="12"/>
  <c r="K11" i="12" s="1"/>
  <c r="O13" i="12"/>
  <c r="Q13" i="12"/>
  <c r="U13" i="12"/>
  <c r="U11" i="12" s="1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O11" i="12" s="1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20" i="12"/>
  <c r="M20" i="12" s="1"/>
  <c r="I20" i="12"/>
  <c r="I19" i="12" s="1"/>
  <c r="K20" i="12"/>
  <c r="O20" i="12"/>
  <c r="Q20" i="12"/>
  <c r="Q19" i="12" s="1"/>
  <c r="U20" i="12"/>
  <c r="G21" i="12"/>
  <c r="M21" i="12" s="1"/>
  <c r="I21" i="12"/>
  <c r="K21" i="12"/>
  <c r="K19" i="12" s="1"/>
  <c r="O21" i="12"/>
  <c r="Q21" i="12"/>
  <c r="U21" i="12"/>
  <c r="U19" i="12" s="1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O19" i="12" s="1"/>
  <c r="Q23" i="12"/>
  <c r="U23" i="12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G19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6" i="12"/>
  <c r="M36" i="12" s="1"/>
  <c r="I36" i="12"/>
  <c r="I35" i="12" s="1"/>
  <c r="K36" i="12"/>
  <c r="O36" i="12"/>
  <c r="Q36" i="12"/>
  <c r="Q35" i="12" s="1"/>
  <c r="U36" i="12"/>
  <c r="G37" i="12"/>
  <c r="M37" i="12" s="1"/>
  <c r="I37" i="12"/>
  <c r="K37" i="12"/>
  <c r="K35" i="12" s="1"/>
  <c r="O37" i="12"/>
  <c r="Q37" i="12"/>
  <c r="U37" i="12"/>
  <c r="U35" i="12" s="1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O35" i="12" s="1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G35" i="12" s="1"/>
  <c r="I43" i="12"/>
  <c r="K43" i="12"/>
  <c r="O43" i="12"/>
  <c r="Q43" i="12"/>
  <c r="U43" i="12"/>
  <c r="G44" i="12"/>
  <c r="G45" i="12"/>
  <c r="M45" i="12" s="1"/>
  <c r="M44" i="12" s="1"/>
  <c r="I45" i="12"/>
  <c r="K45" i="12"/>
  <c r="K44" i="12" s="1"/>
  <c r="O45" i="12"/>
  <c r="Q45" i="12"/>
  <c r="U45" i="12"/>
  <c r="U44" i="12" s="1"/>
  <c r="G46" i="12"/>
  <c r="I46" i="12"/>
  <c r="K46" i="12"/>
  <c r="M46" i="12"/>
  <c r="O46" i="12"/>
  <c r="Q46" i="12"/>
  <c r="U46" i="12"/>
  <c r="G47" i="12"/>
  <c r="I47" i="12"/>
  <c r="K47" i="12"/>
  <c r="M47" i="12"/>
  <c r="O47" i="12"/>
  <c r="O44" i="12" s="1"/>
  <c r="Q47" i="12"/>
  <c r="U47" i="12"/>
  <c r="G48" i="12"/>
  <c r="I48" i="12"/>
  <c r="K48" i="12"/>
  <c r="M48" i="12"/>
  <c r="O48" i="12"/>
  <c r="Q48" i="12"/>
  <c r="Q44" i="12" s="1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I44" i="12" s="1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O59" i="12"/>
  <c r="U59" i="12"/>
  <c r="G60" i="12"/>
  <c r="M60" i="12" s="1"/>
  <c r="I60" i="12"/>
  <c r="I59" i="12" s="1"/>
  <c r="K60" i="12"/>
  <c r="O60" i="12"/>
  <c r="Q60" i="12"/>
  <c r="Q59" i="12" s="1"/>
  <c r="U60" i="12"/>
  <c r="G61" i="12"/>
  <c r="M61" i="12" s="1"/>
  <c r="I61" i="12"/>
  <c r="K61" i="12"/>
  <c r="K59" i="12" s="1"/>
  <c r="O61" i="12"/>
  <c r="Q61" i="12"/>
  <c r="U61" i="12"/>
  <c r="G62" i="12"/>
  <c r="I62" i="12"/>
  <c r="K62" i="12"/>
  <c r="M62" i="12"/>
  <c r="Q62" i="12"/>
  <c r="U62" i="12"/>
  <c r="G63" i="12"/>
  <c r="I63" i="12"/>
  <c r="K63" i="12"/>
  <c r="M63" i="12"/>
  <c r="O63" i="12"/>
  <c r="O62" i="12" s="1"/>
  <c r="Q63" i="12"/>
  <c r="U63" i="12"/>
  <c r="I20" i="1"/>
  <c r="G20" i="1"/>
  <c r="E20" i="1"/>
  <c r="I19" i="1"/>
  <c r="G19" i="1"/>
  <c r="E19" i="1"/>
  <c r="I18" i="1"/>
  <c r="G18" i="1"/>
  <c r="E18" i="1"/>
  <c r="I17" i="1"/>
  <c r="I16" i="1"/>
  <c r="G16" i="1"/>
  <c r="E16" i="1"/>
  <c r="I56" i="1"/>
  <c r="AZ43" i="1"/>
  <c r="G27" i="1"/>
  <c r="G25" i="1"/>
  <c r="G26" i="1" s="1"/>
  <c r="F40" i="1"/>
  <c r="G23" i="1" s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H56" i="1" l="1"/>
  <c r="G56" i="1"/>
  <c r="G24" i="1"/>
  <c r="G29" i="1" s="1"/>
  <c r="G28" i="1"/>
  <c r="M11" i="12"/>
  <c r="M59" i="12"/>
  <c r="M43" i="12"/>
  <c r="M35" i="12" s="1"/>
  <c r="M27" i="12"/>
  <c r="M19" i="12" s="1"/>
  <c r="I21" i="1"/>
  <c r="G21" i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<sst xmlns="http://schemas.openxmlformats.org/spreadsheetml/2006/main" count="378" uniqueCount="216">
  <si>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</si>
  <si>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</si>
  <si>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</si>
  <si>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</si>
  <si>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</si>
  <si>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</si>
  <si>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</si>
  <si>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</si>
  <si>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</si>
  <si>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</si>
  <si>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</si>
  <si>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</si>
  <si>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</si>
  <si>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</si>
  <si>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</si>
  <si>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</si>
  <si>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</si>
  <si>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</si>
  <si>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</si>
  <si>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</si>
  <si>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</si>
  <si>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</si>
  <si>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</si>
  <si>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</si>
  <si>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</si>
  <si>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</si>
  <si>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</si>
  <si>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</si>
  <si>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</si>
  <si>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</si>
  <si>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</si>
  <si>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</si>
  <si>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</si>
  <si>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</si>
  <si>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</si>
  <si>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</si>
  <si>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</si>
  <si>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</si>
  <si>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</si>
  <si>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</si>
  <si>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</si>
  <si>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</si>
  <si>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</si>
  <si>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nám. č.p. 1, 535 01 Přelouč</t>
  </si>
  <si>
    <t>Rozpočet:</t>
  </si>
  <si>
    <t>Misto</t>
  </si>
  <si>
    <t xml:space="preserve">ZŠ Masarykovo nám. č.p. 1, Přelouč, Půdní vestavba učeben </t>
  </si>
  <si>
    <t>Město Přelouč</t>
  </si>
  <si>
    <t>Československé armády 1665</t>
  </si>
  <si>
    <t>Přelouč</t>
  </si>
  <si>
    <t>53501</t>
  </si>
  <si>
    <t>00274101</t>
  </si>
  <si>
    <t>CZ00274101</t>
  </si>
  <si>
    <t>Ing. Radek Čapský</t>
  </si>
  <si>
    <t>8</t>
  </si>
  <si>
    <t>Čepí</t>
  </si>
  <si>
    <t>53332</t>
  </si>
  <si>
    <t>69856311</t>
  </si>
  <si>
    <t>CZ6902013327</t>
  </si>
  <si>
    <t>Rozpočet</t>
  </si>
  <si>
    <t>Celkem za stavbu</t>
  </si>
  <si>
    <t>CZK</t>
  </si>
  <si>
    <t xml:space="preserve">Popis rozpočtu:  - </t>
  </si>
  <si>
    <t>D1.4.2 Zdravotně technická zařízení</t>
  </si>
  <si>
    <t>Rekapitulace dílů</t>
  </si>
  <si>
    <t>Typ dílu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</si>
  <si>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</si>
  <si>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</si>
  <si>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</si>
  <si>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</si>
  <si>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</si>
  <si>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</si>
  <si>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</si>
  <si>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</si>
  <si>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</si>
  <si>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</si>
  <si>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</si>
  <si>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</si>
  <si>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</si>
  <si>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</si>
  <si>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</si>
  <si>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</si>
  <si>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</si>
  <si>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</si>
  <si>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</si>
  <si>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</si>
  <si>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</si>
  <si>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</si>
  <si>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</si>
  <si>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</si>
  <si>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</si>
  <si>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</si>
  <si>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</si>
  <si>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</si>
  <si>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</si>
  <si>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</si>
  <si>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</si>
  <si>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</si>
  <si>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</si>
  <si>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</si>
  <si>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</si>
  <si>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</si>
  <si>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</si>
  <si>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</si>
  <si>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</si>
  <si>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</si>
  <si>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</si>
  <si>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612403384R00</t>
  </si>
  <si>
    <t>Hrubá výplň rýh ve stěnách do 7x7 cm maltou ze SMS</t>
  </si>
  <si>
    <t>m</t>
  </si>
  <si>
    <t>POL1_0</t>
  </si>
  <si>
    <t>612403388RT1</t>
  </si>
  <si>
    <t>Hrubá výplň rýh ve stěnách do 15x15cm maltou z SMS, zdicí maltou</t>
  </si>
  <si>
    <t>974031142R00</t>
  </si>
  <si>
    <t>Vysekání rýh ve zdi cihelné 7 x 7 cm</t>
  </si>
  <si>
    <t>974031164R00</t>
  </si>
  <si>
    <t>Vysekání rýh ve zdi cihelné 15 x 15 cm</t>
  </si>
  <si>
    <t>979011211R00</t>
  </si>
  <si>
    <t>Svislá doprava suti a vybour. hmot za 2.NP nošením</t>
  </si>
  <si>
    <t>t</t>
  </si>
  <si>
    <t>979011219R00</t>
  </si>
  <si>
    <t>Přípl.k svislé dopr.suti za každé další NP nošením</t>
  </si>
  <si>
    <t>979981101R00</t>
  </si>
  <si>
    <t>Kontejner, suť bez příměsí, odvoz a likvidace, 3 t</t>
  </si>
  <si>
    <t>979082111R00</t>
  </si>
  <si>
    <t>Vnitrostaveništní doprava suti do 10 m</t>
  </si>
  <si>
    <t>979082121R00</t>
  </si>
  <si>
    <t>Příplatek k vnitrost. dopravě suti za dalších 5 m</t>
  </si>
  <si>
    <t>721273150R00</t>
  </si>
  <si>
    <t xml:space="preserve">Hlavice ventilační přivětrávací, DN 110, průtok vzduchu max. 37 l/s </t>
  </si>
  <si>
    <t>kus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</si>
  <si>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</si>
  <si>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</si>
  <si>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</si>
  <si>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</si>
  <si>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</si>
  <si>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</si>
  <si>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</si>
  <si>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</si>
  <si>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721176115R00</t>
  </si>
  <si>
    <t>Potrubí HT odpadní svislé D 110 x 2,7 mm</t>
  </si>
  <si>
    <t>721176145R00</t>
  </si>
  <si>
    <t>Potrubí HT dešťové (svislé) D 110 x 2,7 mm, zajištěná hrdla</t>
  </si>
  <si>
    <t>721176135R00</t>
  </si>
  <si>
    <t>Potrubí HT (ležaté) zavěšené D 110 x 2,7 mm</t>
  </si>
  <si>
    <t>28615441.AR</t>
  </si>
  <si>
    <t>Kus čisticí HTRE D 50 mm PP</t>
  </si>
  <si>
    <t>POL3_0</t>
  </si>
  <si>
    <t>28615442.AR</t>
  </si>
  <si>
    <t>Kus čisticí HTRE D 75 mm PP</t>
  </si>
  <si>
    <t>28615443.AR</t>
  </si>
  <si>
    <t>Kus čisticí HTRE D 110 mm PP</t>
  </si>
  <si>
    <t>721290111R00</t>
  </si>
  <si>
    <t>Zkouška těsnosti kanalizace vodou do DN 125</t>
  </si>
  <si>
    <t>998721102R00</t>
  </si>
  <si>
    <t>Přesun hmot pro vnitřní kanalizaci, výšky do 12 m</t>
  </si>
  <si>
    <t>721171808R00</t>
  </si>
  <si>
    <t>Demontáž potrubí z PVC do D 114 mm</t>
  </si>
  <si>
    <t>721290822R00</t>
  </si>
  <si>
    <t>Přesun vybouraných hmot - kanalizace, H 6 - 12 m</t>
  </si>
  <si>
    <t>722221112R00</t>
  </si>
  <si>
    <t>Kohout vypouštěcí kulový, DN 15, PN 10, +90°C</t>
  </si>
  <si>
    <t>722290226R00</t>
  </si>
  <si>
    <t>Zkouška tlaku potrubí vodovodu do DN 50</t>
  </si>
  <si>
    <t>722290234R00</t>
  </si>
  <si>
    <t>Proplach a dezinfekce vodovod.potrubí DN 50</t>
  </si>
  <si>
    <t>722220111R00</t>
  </si>
  <si>
    <t>Nástěnka, pro výtokový ventil G 1/2</t>
  </si>
  <si>
    <t>722235214R00</t>
  </si>
  <si>
    <t>Kohout vod.kul,vnitř.-vnitř.z., DN 20, PN30,+120°C</t>
  </si>
  <si>
    <t>722172332R00</t>
  </si>
  <si>
    <t>Potrubí z PP-RCT, D 25x2,8 mm, vč. zed. výpom.</t>
  </si>
  <si>
    <t>722181214RT8</t>
  </si>
  <si>
    <t>Izolace návleková z pěněného PE, tl. stěny 20 mm, vnitřní průměr 25 mm</t>
  </si>
  <si>
    <t>998722102R00</t>
  </si>
  <si>
    <t>Přesun hmot pro vnitřní vodovod, výšky do 12 m</t>
  </si>
  <si>
    <t>725017162R00</t>
  </si>
  <si>
    <t>Umyvadlo na šrouby, 55 x 45 cm, bílé</t>
  </si>
  <si>
    <t>soubor</t>
  </si>
  <si>
    <t>725019103R00</t>
  </si>
  <si>
    <t>Multiset výlevka závěsná s plastovou mžížkou, bílá, 55x45x20 cm, zadní stěna, odkládací plocha</t>
  </si>
  <si>
    <t>55149021R</t>
  </si>
  <si>
    <t>Dávkovač tek. mýdla, plastový, obsah 0,3 l</t>
  </si>
  <si>
    <t>725980122R00</t>
  </si>
  <si>
    <t>Dvířka z plastu, 200 x 200 mm</t>
  </si>
  <si>
    <t>55145013R</t>
  </si>
  <si>
    <t>Baterie dřezová směš. nástěnná, připoj. rozteč 150, výtokové ramínko 240 mm</t>
  </si>
  <si>
    <t>725829201R00</t>
  </si>
  <si>
    <t>Montáž baterie umyv.a dřezové nástěnné chromové</t>
  </si>
  <si>
    <t>5514500702R</t>
  </si>
  <si>
    <t>Baterie umyvadlová stojánková na studenou vodu, chrom</t>
  </si>
  <si>
    <t>725819301R00</t>
  </si>
  <si>
    <t>Montáž baterie stojanové</t>
  </si>
  <si>
    <t>725814105R00</t>
  </si>
  <si>
    <t>Ventil rohový s filtrem, DN 15 x DN 10</t>
  </si>
  <si>
    <t>725860107R00</t>
  </si>
  <si>
    <t>Uzávěrka zápachová umyvadlová, D 40, vč. odpadního ventilu</t>
  </si>
  <si>
    <t>725860202R00</t>
  </si>
  <si>
    <t>Sifon dřezový, D 50 mm, vč. odpadního ventilu</t>
  </si>
  <si>
    <t>551620265R</t>
  </si>
  <si>
    <t xml:space="preserve"> Nálevka s kuličkou pro odkapávající kondenzát, s držákem hadiček</t>
  </si>
  <si>
    <t>725869203R00</t>
  </si>
  <si>
    <t>Montáž uzávěrek zápach.dřez.jednoduchý D 32</t>
  </si>
  <si>
    <t>998725102R00</t>
  </si>
  <si>
    <t>Přesun hmot pro zařizovací předměty, výšky do 12 m</t>
  </si>
  <si>
    <t>726212367R00</t>
  </si>
  <si>
    <t>Montážní rám pro závěsnou výlevku a nást. baterii, h=1300 mm</t>
  </si>
  <si>
    <t>998726122R00</t>
  </si>
  <si>
    <t>Přesun hmot pro předstěnové systémy, výšky do 12 m</t>
  </si>
  <si>
    <t>1</t>
  </si>
  <si>
    <t>Vedlejší rozpočtové náklady</t>
  </si>
  <si>
    <t>-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</si>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</sst>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d221d0321558135/Dokumenty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27" zoomScaleNormal="100" zoomScaleSheetLayoutView="75" workbookViewId="0">
      <selection activeCell="D33" sqref="D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53</v>
      </c>
      <c r="E11" s="124"/>
      <c r="F11" s="124"/>
      <c r="G11" s="124"/>
      <c r="H11" s="28" t="s">
        <v>33</v>
      </c>
      <c r="I11" s="128" t="s">
        <v>57</v>
      </c>
      <c r="J11" s="11"/>
    </row>
    <row r="12" spans="1:15" ht="15.75" customHeight="1" x14ac:dyDescent="0.2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 t="s">
        <v>58</v>
      </c>
      <c r="J12" s="11"/>
    </row>
    <row r="13" spans="1:15" ht="15.75" customHeight="1" x14ac:dyDescent="0.2">
      <c r="A13" s="4"/>
      <c r="B13" s="42"/>
      <c r="C13" s="127" t="s">
        <v>56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>
        <f>SUMIF(F49:F55,A16,G49:G55)+SUMIF(F49:F55,"PSU",G49:G55)</f>
        <v>0</v>
      </c>
      <c r="F16" s="84"/>
      <c r="G16" s="83">
        <f>SUMIF(F49:F55,A16,H49:H55)+SUMIF(F49:F55,"PSU",H49:H55)</f>
        <v>0</v>
      </c>
      <c r="H16" s="84"/>
      <c r="I16" s="83">
        <f>SUMIF(F49:F55,A16,I49:I55)+SUMIF(F49:F55,"PSU",I49:I55)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>
        <f>SUMIF(F49:F55,A17,G49:G55)</f>
        <v>0</v>
      </c>
      <c r="F17" s="84"/>
      <c r="G17" s="83">
        <f>SUMIF(F49:F55,A17,H49:H55)</f>
        <v>0</v>
      </c>
      <c r="H17" s="84"/>
      <c r="I17" s="83">
        <f>SUMIF(F49:F55,A17,I49:I55)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>
        <f>SUMIF(F49:F55,A18,G49:G55)</f>
        <v>0</v>
      </c>
      <c r="F18" s="84"/>
      <c r="G18" s="83">
        <f>SUMIF(F49:F55,A18,H49:H55)</f>
        <v>0</v>
      </c>
      <c r="H18" s="84"/>
      <c r="I18" s="83">
        <f>SUMIF(F49:F55,A18,I49:I55)</f>
        <v>0</v>
      </c>
      <c r="J18" s="93"/>
    </row>
    <row r="19" spans="1:10" ht="23.25" customHeight="1" x14ac:dyDescent="0.2">
      <c r="A19" s="195" t="s">
        <v>78</v>
      </c>
      <c r="B19" s="196" t="s">
        <v>26</v>
      </c>
      <c r="C19" s="58"/>
      <c r="D19" s="59"/>
      <c r="E19" s="83">
        <f>SUMIF(F49:F55,A19,G49:G55)</f>
        <v>0</v>
      </c>
      <c r="F19" s="84"/>
      <c r="G19" s="83">
        <f>SUMIF(F49:F55,A19,H49:H55)</f>
        <v>0</v>
      </c>
      <c r="H19" s="84"/>
      <c r="I19" s="83">
        <f>SUMIF(F49:F55,A19,I49:I55)</f>
        <v>0</v>
      </c>
      <c r="J19" s="93"/>
    </row>
    <row r="20" spans="1:10" ht="23.25" customHeight="1" x14ac:dyDescent="0.2">
      <c r="A20" s="195" t="s">
        <v>79</v>
      </c>
      <c r="B20" s="196" t="s">
        <v>27</v>
      </c>
      <c r="C20" s="58"/>
      <c r="D20" s="59"/>
      <c r="E20" s="83">
        <f>SUMIF(F49:F55,A20,G49:G55)</f>
        <v>0</v>
      </c>
      <c r="F20" s="84"/>
      <c r="G20" s="83">
        <f>SUMIF(F49:F55,A20,H49:H55)</f>
        <v>0</v>
      </c>
      <c r="H20" s="84"/>
      <c r="I20" s="83">
        <f>SUMIF(F49:F55,A20,I49:I55)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 t="s">
        <v>55</v>
      </c>
      <c r="E32" s="39"/>
      <c r="F32" s="19" t="s">
        <v>9</v>
      </c>
      <c r="G32" s="39"/>
      <c r="H32" s="40">
        <f ca="1">TODAY()</f>
        <v>44789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0</v>
      </c>
      <c r="B39" s="137" t="s">
        <v>59</v>
      </c>
      <c r="C39" s="138" t="s">
        <v>46</v>
      </c>
      <c r="D39" s="139"/>
      <c r="E39" s="139"/>
      <c r="F39" s="147">
        <f>'Rozpočet Pol'!AC65</f>
        <v>0</v>
      </c>
      <c r="G39" s="148">
        <f>'Rozpočet Pol'!AD65</f>
        <v>0</v>
      </c>
      <c r="H39" s="149">
        <f>(F39*SazbaDPH1/100)+(G39*SazbaDPH2/100)</f>
        <v>0</v>
      </c>
      <c r="I39" s="149">
        <f>F39+G39+H39</f>
        <v>0</v>
      </c>
      <c r="J39" s="140" t="str">
        <f>IF(_xlfn.SINGLE(CenaCelkemVypocet)=0,"",I39/_xlfn.SINGLE(CenaCelkemVypocet)*100)</f>
        <v/>
      </c>
    </row>
    <row r="40" spans="1:52" ht="25.5" hidden="1" customHeight="1" x14ac:dyDescent="0.2">
      <c r="A40" s="131"/>
      <c r="B40" s="141" t="s">
        <v>60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62</v>
      </c>
    </row>
    <row r="43" spans="1:52" x14ac:dyDescent="0.2">
      <c r="B43" s="162" t="s">
        <v>63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D1.4.2 Zdravotně technická zařízení</v>
      </c>
    </row>
    <row r="46" spans="1:52" ht="15.75" x14ac:dyDescent="0.25">
      <c r="B46" s="163" t="s">
        <v>64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65</v>
      </c>
      <c r="G48" s="174" t="s">
        <v>29</v>
      </c>
      <c r="H48" s="174" t="s">
        <v>30</v>
      </c>
      <c r="I48" s="175" t="s">
        <v>28</v>
      </c>
      <c r="J48" s="175"/>
    </row>
    <row r="49" spans="1:10" ht="25.5" customHeight="1" x14ac:dyDescent="0.2">
      <c r="A49" s="165"/>
      <c r="B49" s="176" t="s">
        <v>66</v>
      </c>
      <c r="C49" s="177" t="s">
        <v>67</v>
      </c>
      <c r="D49" s="178"/>
      <c r="E49" s="178"/>
      <c r="F49" s="182" t="s">
        <v>23</v>
      </c>
      <c r="G49" s="183">
        <f>'Rozpočet Pol'!I8</f>
        <v>0</v>
      </c>
      <c r="H49" s="183">
        <f>'Rozpočet Pol'!K8</f>
        <v>0</v>
      </c>
      <c r="I49" s="184"/>
      <c r="J49" s="184"/>
    </row>
    <row r="50" spans="1:10" ht="25.5" customHeight="1" x14ac:dyDescent="0.2">
      <c r="A50" s="165"/>
      <c r="B50" s="168" t="s">
        <v>68</v>
      </c>
      <c r="C50" s="167" t="s">
        <v>69</v>
      </c>
      <c r="D50" s="169"/>
      <c r="E50" s="169"/>
      <c r="F50" s="185" t="s">
        <v>23</v>
      </c>
      <c r="G50" s="186">
        <f>'Rozpočet Pol'!I11</f>
        <v>0</v>
      </c>
      <c r="H50" s="186">
        <f>'Rozpočet Pol'!K11</f>
        <v>0</v>
      </c>
      <c r="I50" s="187"/>
      <c r="J50" s="187"/>
    </row>
    <row r="51" spans="1:10" ht="25.5" customHeight="1" x14ac:dyDescent="0.2">
      <c r="A51" s="165"/>
      <c r="B51" s="168" t="s">
        <v>70</v>
      </c>
      <c r="C51" s="167" t="s">
        <v>71</v>
      </c>
      <c r="D51" s="169"/>
      <c r="E51" s="169"/>
      <c r="F51" s="185" t="s">
        <v>24</v>
      </c>
      <c r="G51" s="186">
        <f>'Rozpočet Pol'!I19</f>
        <v>0</v>
      </c>
      <c r="H51" s="186">
        <f>'Rozpočet Pol'!K19</f>
        <v>0</v>
      </c>
      <c r="I51" s="187"/>
      <c r="J51" s="187"/>
    </row>
    <row r="52" spans="1:10" ht="25.5" customHeight="1" x14ac:dyDescent="0.2">
      <c r="A52" s="165"/>
      <c r="B52" s="168" t="s">
        <v>72</v>
      </c>
      <c r="C52" s="167" t="s">
        <v>73</v>
      </c>
      <c r="D52" s="169"/>
      <c r="E52" s="169"/>
      <c r="F52" s="185" t="s">
        <v>24</v>
      </c>
      <c r="G52" s="186">
        <f>'Rozpočet Pol'!I35</f>
        <v>0</v>
      </c>
      <c r="H52" s="186">
        <f>'Rozpočet Pol'!K35</f>
        <v>0</v>
      </c>
      <c r="I52" s="187"/>
      <c r="J52" s="187"/>
    </row>
    <row r="53" spans="1:10" ht="25.5" customHeight="1" x14ac:dyDescent="0.2">
      <c r="A53" s="165"/>
      <c r="B53" s="168" t="s">
        <v>74</v>
      </c>
      <c r="C53" s="167" t="s">
        <v>75</v>
      </c>
      <c r="D53" s="169"/>
      <c r="E53" s="169"/>
      <c r="F53" s="185" t="s">
        <v>24</v>
      </c>
      <c r="G53" s="186">
        <f>'Rozpočet Pol'!I44</f>
        <v>0</v>
      </c>
      <c r="H53" s="186">
        <f>'Rozpočet Pol'!K44</f>
        <v>0</v>
      </c>
      <c r="I53" s="187"/>
      <c r="J53" s="187"/>
    </row>
    <row r="54" spans="1:10" ht="25.5" customHeight="1" x14ac:dyDescent="0.2">
      <c r="A54" s="165"/>
      <c r="B54" s="168" t="s">
        <v>76</v>
      </c>
      <c r="C54" s="167" t="s">
        <v>77</v>
      </c>
      <c r="D54" s="169"/>
      <c r="E54" s="169"/>
      <c r="F54" s="185" t="s">
        <v>24</v>
      </c>
      <c r="G54" s="186">
        <f>'Rozpočet Pol'!I59</f>
        <v>0</v>
      </c>
      <c r="H54" s="186">
        <f>'Rozpočet Pol'!K59</f>
        <v>0</v>
      </c>
      <c r="I54" s="187"/>
      <c r="J54" s="187"/>
    </row>
    <row r="55" spans="1:10" ht="25.5" customHeight="1" x14ac:dyDescent="0.2">
      <c r="A55" s="165"/>
      <c r="B55" s="179" t="s">
        <v>78</v>
      </c>
      <c r="C55" s="180" t="s">
        <v>26</v>
      </c>
      <c r="D55" s="181"/>
      <c r="E55" s="181"/>
      <c r="F55" s="188" t="s">
        <v>78</v>
      </c>
      <c r="G55" s="189">
        <f>'Rozpočet Pol'!I62</f>
        <v>0</v>
      </c>
      <c r="H55" s="189">
        <f>'Rozpočet Pol'!K62</f>
        <v>0</v>
      </c>
      <c r="I55" s="190"/>
      <c r="J55" s="190"/>
    </row>
    <row r="56" spans="1:10" ht="25.5" customHeight="1" x14ac:dyDescent="0.2">
      <c r="A56" s="166"/>
      <c r="B56" s="172" t="s">
        <v>1</v>
      </c>
      <c r="C56" s="172"/>
      <c r="D56" s="173"/>
      <c r="E56" s="173"/>
      <c r="F56" s="191"/>
      <c r="G56" s="192">
        <f>SUM(G49:G55)</f>
        <v>0</v>
      </c>
      <c r="H56" s="192">
        <f>SUM(H49:H55)</f>
        <v>0</v>
      </c>
      <c r="I56" s="193">
        <f>SUM(I49:I55)</f>
        <v>0</v>
      </c>
      <c r="J56" s="193"/>
    </row>
    <row r="57" spans="1:10" x14ac:dyDescent="0.2">
      <c r="F57" s="194"/>
      <c r="G57" s="130"/>
      <c r="H57" s="194"/>
      <c r="I57" s="130"/>
      <c r="J57" s="130"/>
    </row>
    <row r="58" spans="1:10" x14ac:dyDescent="0.2">
      <c r="F58" s="194"/>
      <c r="G58" s="130"/>
      <c r="H58" s="194"/>
      <c r="I58" s="130"/>
      <c r="J58" s="130"/>
    </row>
    <row r="59" spans="1:10" x14ac:dyDescent="0.2">
      <c r="F59" s="194"/>
      <c r="G59" s="130"/>
      <c r="H59" s="194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81</v>
      </c>
    </row>
    <row r="2" spans="1:60" ht="24.95" customHeight="1" x14ac:dyDescent="0.2">
      <c r="A2" s="204" t="s">
        <v>80</v>
      </c>
      <c r="B2" s="198"/>
      <c r="C2" s="199" t="s">
        <v>46</v>
      </c>
      <c r="D2" s="200"/>
      <c r="E2" s="200"/>
      <c r="F2" s="200"/>
      <c r="G2" s="206"/>
      <c r="AE2" t="s">
        <v>82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83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84</v>
      </c>
    </row>
    <row r="5" spans="1:60" hidden="1" x14ac:dyDescent="0.2">
      <c r="A5" s="208" t="s">
        <v>85</v>
      </c>
      <c r="B5" s="209"/>
      <c r="C5" s="210"/>
      <c r="D5" s="211"/>
      <c r="E5" s="211"/>
      <c r="F5" s="211"/>
      <c r="G5" s="212"/>
      <c r="AE5" t="s">
        <v>86</v>
      </c>
    </row>
    <row r="7" spans="1:60" ht="38.25" x14ac:dyDescent="0.2">
      <c r="A7" s="217" t="s">
        <v>87</v>
      </c>
      <c r="B7" s="218" t="s">
        <v>88</v>
      </c>
      <c r="C7" s="218" t="s">
        <v>89</v>
      </c>
      <c r="D7" s="217" t="s">
        <v>90</v>
      </c>
      <c r="E7" s="217" t="s">
        <v>91</v>
      </c>
      <c r="F7" s="213" t="s">
        <v>92</v>
      </c>
      <c r="G7" s="234" t="s">
        <v>28</v>
      </c>
      <c r="H7" s="235" t="s">
        <v>29</v>
      </c>
      <c r="I7" s="235" t="s">
        <v>93</v>
      </c>
      <c r="J7" s="235" t="s">
        <v>30</v>
      </c>
      <c r="K7" s="235" t="s">
        <v>94</v>
      </c>
      <c r="L7" s="235" t="s">
        <v>95</v>
      </c>
      <c r="M7" s="235" t="s">
        <v>96</v>
      </c>
      <c r="N7" s="235" t="s">
        <v>97</v>
      </c>
      <c r="O7" s="235" t="s">
        <v>98</v>
      </c>
      <c r="P7" s="235" t="s">
        <v>99</v>
      </c>
      <c r="Q7" s="235" t="s">
        <v>100</v>
      </c>
      <c r="R7" s="235" t="s">
        <v>101</v>
      </c>
      <c r="S7" s="235" t="s">
        <v>102</v>
      </c>
      <c r="T7" s="235" t="s">
        <v>103</v>
      </c>
      <c r="U7" s="220" t="s">
        <v>104</v>
      </c>
    </row>
    <row r="8" spans="1:60" x14ac:dyDescent="0.2">
      <c r="A8" s="236" t="s">
        <v>105</v>
      </c>
      <c r="B8" s="237" t="s">
        <v>66</v>
      </c>
      <c r="C8" s="238" t="s">
        <v>67</v>
      </c>
      <c r="D8" s="239"/>
      <c r="E8" s="240"/>
      <c r="F8" s="241"/>
      <c r="G8" s="241">
        <f>SUMIF(AE9:AE10,"&lt;&gt;NOR",G9:G10)</f>
        <v>0</v>
      </c>
      <c r="H8" s="241"/>
      <c r="I8" s="241">
        <f>SUM(I9:I10)</f>
        <v>0</v>
      </c>
      <c r="J8" s="241"/>
      <c r="K8" s="241">
        <f>SUM(K9:K10)</f>
        <v>0</v>
      </c>
      <c r="L8" s="241"/>
      <c r="M8" s="241">
        <f>SUM(M9:M10)</f>
        <v>0</v>
      </c>
      <c r="N8" s="219"/>
      <c r="O8" s="219">
        <f>SUM(O9:O10)</f>
        <v>0.45835000000000004</v>
      </c>
      <c r="P8" s="219"/>
      <c r="Q8" s="219">
        <f>SUM(Q9:Q10)</f>
        <v>0</v>
      </c>
      <c r="R8" s="219"/>
      <c r="S8" s="219"/>
      <c r="T8" s="236"/>
      <c r="U8" s="219">
        <f>SUM(U9:U10)</f>
        <v>6.08</v>
      </c>
      <c r="AE8" t="s">
        <v>106</v>
      </c>
    </row>
    <row r="9" spans="1:60" ht="22.5" outlineLevel="1" x14ac:dyDescent="0.2">
      <c r="A9" s="215">
        <v>1</v>
      </c>
      <c r="B9" s="221" t="s">
        <v>107</v>
      </c>
      <c r="C9" s="264" t="s">
        <v>108</v>
      </c>
      <c r="D9" s="223" t="s">
        <v>109</v>
      </c>
      <c r="E9" s="229">
        <v>19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8.4899999999999993E-3</v>
      </c>
      <c r="O9" s="224">
        <f>ROUND(E9*N9,5)</f>
        <v>0.16131000000000001</v>
      </c>
      <c r="P9" s="224">
        <v>0</v>
      </c>
      <c r="Q9" s="224">
        <f>ROUND(E9*P9,5)</f>
        <v>0</v>
      </c>
      <c r="R9" s="224"/>
      <c r="S9" s="224"/>
      <c r="T9" s="225">
        <v>0.19700000000000001</v>
      </c>
      <c r="U9" s="224">
        <f>ROUND(E9*T9,2)</f>
        <v>3.74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110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15">
        <v>2</v>
      </c>
      <c r="B10" s="221" t="s">
        <v>111</v>
      </c>
      <c r="C10" s="264" t="s">
        <v>112</v>
      </c>
      <c r="D10" s="223" t="s">
        <v>109</v>
      </c>
      <c r="E10" s="229">
        <v>8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0</v>
      </c>
      <c r="M10" s="232">
        <f>G10*(1+L10/100)</f>
        <v>0</v>
      </c>
      <c r="N10" s="224">
        <v>3.7130000000000003E-2</v>
      </c>
      <c r="O10" s="224">
        <f>ROUND(E10*N10,5)</f>
        <v>0.29704000000000003</v>
      </c>
      <c r="P10" s="224">
        <v>0</v>
      </c>
      <c r="Q10" s="224">
        <f>ROUND(E10*P10,5)</f>
        <v>0</v>
      </c>
      <c r="R10" s="224"/>
      <c r="S10" s="224"/>
      <c r="T10" s="225">
        <v>0.29299999999999998</v>
      </c>
      <c r="U10" s="224">
        <f>ROUND(E10*T10,2)</f>
        <v>2.34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110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16" t="s">
        <v>105</v>
      </c>
      <c r="B11" s="222" t="s">
        <v>68</v>
      </c>
      <c r="C11" s="265" t="s">
        <v>69</v>
      </c>
      <c r="D11" s="226"/>
      <c r="E11" s="230"/>
      <c r="F11" s="233"/>
      <c r="G11" s="233">
        <f>SUMIF(AE12:AE18,"&lt;&gt;NOR",G12:G18)</f>
        <v>0</v>
      </c>
      <c r="H11" s="233"/>
      <c r="I11" s="233">
        <f>SUM(I12:I18)</f>
        <v>0</v>
      </c>
      <c r="J11" s="233"/>
      <c r="K11" s="233">
        <f>SUM(K12:K18)</f>
        <v>0</v>
      </c>
      <c r="L11" s="233"/>
      <c r="M11" s="233">
        <f>SUM(M12:M18)</f>
        <v>0</v>
      </c>
      <c r="N11" s="227"/>
      <c r="O11" s="227">
        <f>SUM(O12:O18)</f>
        <v>1.323E-2</v>
      </c>
      <c r="P11" s="227"/>
      <c r="Q11" s="227">
        <f>SUM(Q12:Q18)</f>
        <v>0.49099999999999999</v>
      </c>
      <c r="R11" s="227"/>
      <c r="S11" s="227"/>
      <c r="T11" s="228"/>
      <c r="U11" s="227">
        <f>SUM(U12:U18)</f>
        <v>10.11</v>
      </c>
      <c r="AE11" t="s">
        <v>106</v>
      </c>
    </row>
    <row r="12" spans="1:60" outlineLevel="1" x14ac:dyDescent="0.2">
      <c r="A12" s="215">
        <v>3</v>
      </c>
      <c r="B12" s="221" t="s">
        <v>113</v>
      </c>
      <c r="C12" s="264" t="s">
        <v>114</v>
      </c>
      <c r="D12" s="223" t="s">
        <v>109</v>
      </c>
      <c r="E12" s="229">
        <v>19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0</v>
      </c>
      <c r="M12" s="232">
        <f>G12*(1+L12/100)</f>
        <v>0</v>
      </c>
      <c r="N12" s="224">
        <v>4.8999999999999998E-4</v>
      </c>
      <c r="O12" s="224">
        <f>ROUND(E12*N12,5)</f>
        <v>9.3100000000000006E-3</v>
      </c>
      <c r="P12" s="224">
        <v>8.9999999999999993E-3</v>
      </c>
      <c r="Q12" s="224">
        <f>ROUND(E12*P12,5)</f>
        <v>0.17100000000000001</v>
      </c>
      <c r="R12" s="224"/>
      <c r="S12" s="224"/>
      <c r="T12" s="225">
        <v>0.247</v>
      </c>
      <c r="U12" s="224">
        <f>ROUND(E12*T12,2)</f>
        <v>4.6900000000000004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110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>
        <v>4</v>
      </c>
      <c r="B13" s="221" t="s">
        <v>115</v>
      </c>
      <c r="C13" s="264" t="s">
        <v>116</v>
      </c>
      <c r="D13" s="223" t="s">
        <v>109</v>
      </c>
      <c r="E13" s="229">
        <v>8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0</v>
      </c>
      <c r="M13" s="232">
        <f>G13*(1+L13/100)</f>
        <v>0</v>
      </c>
      <c r="N13" s="224">
        <v>4.8999999999999998E-4</v>
      </c>
      <c r="O13" s="224">
        <f>ROUND(E13*N13,5)</f>
        <v>3.9199999999999999E-3</v>
      </c>
      <c r="P13" s="224">
        <v>0.04</v>
      </c>
      <c r="Q13" s="224">
        <f>ROUND(E13*P13,5)</f>
        <v>0.32</v>
      </c>
      <c r="R13" s="224"/>
      <c r="S13" s="224"/>
      <c r="T13" s="225">
        <v>0.66800000000000004</v>
      </c>
      <c r="U13" s="224">
        <f>ROUND(E13*T13,2)</f>
        <v>5.34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110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5</v>
      </c>
      <c r="B14" s="221" t="s">
        <v>117</v>
      </c>
      <c r="C14" s="264" t="s">
        <v>118</v>
      </c>
      <c r="D14" s="223" t="s">
        <v>119</v>
      </c>
      <c r="E14" s="229">
        <v>1.323E-2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2.0089999999999999</v>
      </c>
      <c r="U14" s="224">
        <f>ROUND(E14*T14,2)</f>
        <v>0.03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110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6</v>
      </c>
      <c r="B15" s="221" t="s">
        <v>120</v>
      </c>
      <c r="C15" s="264" t="s">
        <v>121</v>
      </c>
      <c r="D15" s="223" t="s">
        <v>119</v>
      </c>
      <c r="E15" s="229">
        <v>2.6460000000000001E-2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0.95899999999999996</v>
      </c>
      <c r="U15" s="224">
        <f>ROUND(E15*T15,2)</f>
        <v>0.03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110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7</v>
      </c>
      <c r="B16" s="221" t="s">
        <v>122</v>
      </c>
      <c r="C16" s="264" t="s">
        <v>123</v>
      </c>
      <c r="D16" s="223" t="s">
        <v>119</v>
      </c>
      <c r="E16" s="229">
        <v>1.323E-2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0</v>
      </c>
      <c r="U16" s="224">
        <f>ROUND(E16*T16,2)</f>
        <v>0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110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8</v>
      </c>
      <c r="B17" s="221" t="s">
        <v>124</v>
      </c>
      <c r="C17" s="264" t="s">
        <v>125</v>
      </c>
      <c r="D17" s="223" t="s">
        <v>119</v>
      </c>
      <c r="E17" s="229">
        <v>1.323E-2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0.94199999999999995</v>
      </c>
      <c r="U17" s="224">
        <f>ROUND(E17*T17,2)</f>
        <v>0.01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110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9</v>
      </c>
      <c r="B18" s="221" t="s">
        <v>126</v>
      </c>
      <c r="C18" s="264" t="s">
        <v>127</v>
      </c>
      <c r="D18" s="223" t="s">
        <v>119</v>
      </c>
      <c r="E18" s="229">
        <v>5.2999999999999999E-2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0.105</v>
      </c>
      <c r="U18" s="224">
        <f>ROUND(E18*T18,2)</f>
        <v>0.01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110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16" t="s">
        <v>105</v>
      </c>
      <c r="B19" s="222" t="s">
        <v>70</v>
      </c>
      <c r="C19" s="265" t="s">
        <v>71</v>
      </c>
      <c r="D19" s="226"/>
      <c r="E19" s="230"/>
      <c r="F19" s="233"/>
      <c r="G19" s="233">
        <f>SUMIF(AE20:AE34,"&lt;&gt;NOR",G20:G34)</f>
        <v>0</v>
      </c>
      <c r="H19" s="233"/>
      <c r="I19" s="233">
        <f>SUM(I20:I34)</f>
        <v>0</v>
      </c>
      <c r="J19" s="233"/>
      <c r="K19" s="233">
        <f>SUM(K20:K34)</f>
        <v>0</v>
      </c>
      <c r="L19" s="233"/>
      <c r="M19" s="233">
        <f>SUM(M20:M34)</f>
        <v>0</v>
      </c>
      <c r="N19" s="227"/>
      <c r="O19" s="227">
        <f>SUM(O20:O34)</f>
        <v>3.8449999999999998E-2</v>
      </c>
      <c r="P19" s="227"/>
      <c r="Q19" s="227">
        <f>SUM(Q20:Q34)</f>
        <v>7.5240000000000001E-2</v>
      </c>
      <c r="R19" s="227"/>
      <c r="S19" s="227"/>
      <c r="T19" s="228"/>
      <c r="U19" s="227">
        <f>SUM(U20:U34)</f>
        <v>25.169999999999995</v>
      </c>
      <c r="AE19" t="s">
        <v>106</v>
      </c>
    </row>
    <row r="20" spans="1:60" ht="22.5" outlineLevel="1" x14ac:dyDescent="0.2">
      <c r="A20" s="215">
        <v>10</v>
      </c>
      <c r="B20" s="221" t="s">
        <v>128</v>
      </c>
      <c r="C20" s="264" t="s">
        <v>129</v>
      </c>
      <c r="D20" s="223" t="s">
        <v>130</v>
      </c>
      <c r="E20" s="229">
        <v>2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4.8999999999999998E-4</v>
      </c>
      <c r="O20" s="224">
        <f>ROUND(E20*N20,5)</f>
        <v>9.7999999999999997E-4</v>
      </c>
      <c r="P20" s="224">
        <v>0</v>
      </c>
      <c r="Q20" s="224">
        <f>ROUND(E20*P20,5)</f>
        <v>0</v>
      </c>
      <c r="R20" s="224"/>
      <c r="S20" s="224"/>
      <c r="T20" s="225">
        <v>0.13300000000000001</v>
      </c>
      <c r="U20" s="224">
        <f>ROUND(E20*T20,2)</f>
        <v>0.27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110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11</v>
      </c>
      <c r="B21" s="221" t="s">
        <v>131</v>
      </c>
      <c r="C21" s="264" t="s">
        <v>132</v>
      </c>
      <c r="D21" s="223" t="s">
        <v>109</v>
      </c>
      <c r="E21" s="229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3.4000000000000002E-4</v>
      </c>
      <c r="O21" s="224">
        <f>ROUND(E21*N21,5)</f>
        <v>3.4000000000000002E-4</v>
      </c>
      <c r="P21" s="224">
        <v>0</v>
      </c>
      <c r="Q21" s="224">
        <f>ROUND(E21*P21,5)</f>
        <v>0</v>
      </c>
      <c r="R21" s="224"/>
      <c r="S21" s="224"/>
      <c r="T21" s="225">
        <v>0.32</v>
      </c>
      <c r="U21" s="224">
        <f>ROUND(E21*T21,2)</f>
        <v>0.32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110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12</v>
      </c>
      <c r="B22" s="221" t="s">
        <v>133</v>
      </c>
      <c r="C22" s="264" t="s">
        <v>134</v>
      </c>
      <c r="D22" s="223" t="s">
        <v>109</v>
      </c>
      <c r="E22" s="229">
        <v>2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0</v>
      </c>
      <c r="M22" s="232">
        <f>G22*(1+L22/100)</f>
        <v>0</v>
      </c>
      <c r="N22" s="224">
        <v>3.8000000000000002E-4</v>
      </c>
      <c r="O22" s="224">
        <f>ROUND(E22*N22,5)</f>
        <v>7.6000000000000004E-4</v>
      </c>
      <c r="P22" s="224">
        <v>0</v>
      </c>
      <c r="Q22" s="224">
        <f>ROUND(E22*P22,5)</f>
        <v>0</v>
      </c>
      <c r="R22" s="224"/>
      <c r="S22" s="224"/>
      <c r="T22" s="225">
        <v>0.32</v>
      </c>
      <c r="U22" s="224">
        <f>ROUND(E22*T22,2)</f>
        <v>0.64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110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>
        <v>13</v>
      </c>
      <c r="B23" s="221" t="s">
        <v>135</v>
      </c>
      <c r="C23" s="264" t="s">
        <v>136</v>
      </c>
      <c r="D23" s="223" t="s">
        <v>109</v>
      </c>
      <c r="E23" s="229">
        <v>2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4.6999999999999999E-4</v>
      </c>
      <c r="O23" s="224">
        <f>ROUND(E23*N23,5)</f>
        <v>9.3999999999999997E-4</v>
      </c>
      <c r="P23" s="224">
        <v>0</v>
      </c>
      <c r="Q23" s="224">
        <f>ROUND(E23*P23,5)</f>
        <v>0</v>
      </c>
      <c r="R23" s="224"/>
      <c r="S23" s="224"/>
      <c r="T23" s="225">
        <v>0.35899999999999999</v>
      </c>
      <c r="U23" s="224">
        <f>ROUND(E23*T23,2)</f>
        <v>0.72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110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14</v>
      </c>
      <c r="B24" s="221" t="s">
        <v>137</v>
      </c>
      <c r="C24" s="264" t="s">
        <v>138</v>
      </c>
      <c r="D24" s="223" t="s">
        <v>109</v>
      </c>
      <c r="E24" s="229">
        <v>8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0</v>
      </c>
      <c r="M24" s="232">
        <f>G24*(1+L24/100)</f>
        <v>0</v>
      </c>
      <c r="N24" s="224">
        <v>6.9999999999999999E-4</v>
      </c>
      <c r="O24" s="224">
        <f>ROUND(E24*N24,5)</f>
        <v>5.5999999999999999E-3</v>
      </c>
      <c r="P24" s="224">
        <v>0</v>
      </c>
      <c r="Q24" s="224">
        <f>ROUND(E24*P24,5)</f>
        <v>0</v>
      </c>
      <c r="R24" s="224"/>
      <c r="S24" s="224"/>
      <c r="T24" s="225">
        <v>0.45200000000000001</v>
      </c>
      <c r="U24" s="224">
        <f>ROUND(E24*T24,2)</f>
        <v>3.62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110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15</v>
      </c>
      <c r="B25" s="221" t="s">
        <v>139</v>
      </c>
      <c r="C25" s="264" t="s">
        <v>140</v>
      </c>
      <c r="D25" s="223" t="s">
        <v>109</v>
      </c>
      <c r="E25" s="229">
        <v>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0</v>
      </c>
      <c r="M25" s="232">
        <f>G25*(1+L25/100)</f>
        <v>0</v>
      </c>
      <c r="N25" s="224">
        <v>1.31E-3</v>
      </c>
      <c r="O25" s="224">
        <f>ROUND(E25*N25,5)</f>
        <v>2.6199999999999999E-3</v>
      </c>
      <c r="P25" s="224">
        <v>0</v>
      </c>
      <c r="Q25" s="224">
        <f>ROUND(E25*P25,5)</f>
        <v>0</v>
      </c>
      <c r="R25" s="224"/>
      <c r="S25" s="224"/>
      <c r="T25" s="225">
        <v>0.79700000000000004</v>
      </c>
      <c r="U25" s="224">
        <f>ROUND(E25*T25,2)</f>
        <v>1.59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110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15">
        <v>16</v>
      </c>
      <c r="B26" s="221" t="s">
        <v>141</v>
      </c>
      <c r="C26" s="264" t="s">
        <v>142</v>
      </c>
      <c r="D26" s="223" t="s">
        <v>109</v>
      </c>
      <c r="E26" s="229">
        <v>4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0</v>
      </c>
      <c r="M26" s="232">
        <f>G26*(1+L26/100)</f>
        <v>0</v>
      </c>
      <c r="N26" s="224">
        <v>1.3600000000000001E-3</v>
      </c>
      <c r="O26" s="224">
        <f>ROUND(E26*N26,5)</f>
        <v>5.4400000000000004E-3</v>
      </c>
      <c r="P26" s="224">
        <v>0</v>
      </c>
      <c r="Q26" s="224">
        <f>ROUND(E26*P26,5)</f>
        <v>0</v>
      </c>
      <c r="R26" s="224"/>
      <c r="S26" s="224"/>
      <c r="T26" s="225">
        <v>0.43930000000000002</v>
      </c>
      <c r="U26" s="224">
        <f>ROUND(E26*T26,2)</f>
        <v>1.76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110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17</v>
      </c>
      <c r="B27" s="221" t="s">
        <v>143</v>
      </c>
      <c r="C27" s="264" t="s">
        <v>144</v>
      </c>
      <c r="D27" s="223" t="s">
        <v>109</v>
      </c>
      <c r="E27" s="229">
        <v>14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0</v>
      </c>
      <c r="M27" s="232">
        <f>G27*(1+L27/100)</f>
        <v>0</v>
      </c>
      <c r="N27" s="224">
        <v>1.3699999999999999E-3</v>
      </c>
      <c r="O27" s="224">
        <f>ROUND(E27*N27,5)</f>
        <v>1.9179999999999999E-2</v>
      </c>
      <c r="P27" s="224">
        <v>0</v>
      </c>
      <c r="Q27" s="224">
        <f>ROUND(E27*P27,5)</f>
        <v>0</v>
      </c>
      <c r="R27" s="224"/>
      <c r="S27" s="224"/>
      <c r="T27" s="225">
        <v>0.79669999999999996</v>
      </c>
      <c r="U27" s="224">
        <f>ROUND(E27*T27,2)</f>
        <v>11.15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110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18</v>
      </c>
      <c r="B28" s="221" t="s">
        <v>145</v>
      </c>
      <c r="C28" s="264" t="s">
        <v>146</v>
      </c>
      <c r="D28" s="223" t="s">
        <v>130</v>
      </c>
      <c r="E28" s="229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0</v>
      </c>
      <c r="M28" s="232">
        <f>G28*(1+L28/100)</f>
        <v>0</v>
      </c>
      <c r="N28" s="224">
        <v>1.1E-4</v>
      </c>
      <c r="O28" s="224">
        <f>ROUND(E28*N28,5)</f>
        <v>1.1E-4</v>
      </c>
      <c r="P28" s="224">
        <v>0</v>
      </c>
      <c r="Q28" s="224">
        <f>ROUND(E28*P28,5)</f>
        <v>0</v>
      </c>
      <c r="R28" s="224"/>
      <c r="S28" s="224"/>
      <c r="T28" s="225">
        <v>0</v>
      </c>
      <c r="U28" s="224">
        <f>ROUND(E28*T28,2)</f>
        <v>0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147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19</v>
      </c>
      <c r="B29" s="221" t="s">
        <v>148</v>
      </c>
      <c r="C29" s="264" t="s">
        <v>149</v>
      </c>
      <c r="D29" s="223" t="s">
        <v>130</v>
      </c>
      <c r="E29" s="229">
        <v>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0</v>
      </c>
      <c r="M29" s="232">
        <f>G29*(1+L29/100)</f>
        <v>0</v>
      </c>
      <c r="N29" s="224">
        <v>2.0000000000000001E-4</v>
      </c>
      <c r="O29" s="224">
        <f>ROUND(E29*N29,5)</f>
        <v>2.0000000000000001E-4</v>
      </c>
      <c r="P29" s="224">
        <v>0</v>
      </c>
      <c r="Q29" s="224">
        <f>ROUND(E29*P29,5)</f>
        <v>0</v>
      </c>
      <c r="R29" s="224"/>
      <c r="S29" s="224"/>
      <c r="T29" s="225">
        <v>0</v>
      </c>
      <c r="U29" s="224">
        <f>ROUND(E29*T29,2)</f>
        <v>0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147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20</v>
      </c>
      <c r="B30" s="221" t="s">
        <v>150</v>
      </c>
      <c r="C30" s="264" t="s">
        <v>151</v>
      </c>
      <c r="D30" s="223" t="s">
        <v>130</v>
      </c>
      <c r="E30" s="229">
        <v>6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0</v>
      </c>
      <c r="M30" s="232">
        <f>G30*(1+L30/100)</f>
        <v>0</v>
      </c>
      <c r="N30" s="224">
        <v>3.8000000000000002E-4</v>
      </c>
      <c r="O30" s="224">
        <f>ROUND(E30*N30,5)</f>
        <v>2.2799999999999999E-3</v>
      </c>
      <c r="P30" s="224">
        <v>0</v>
      </c>
      <c r="Q30" s="224">
        <f>ROUND(E30*P30,5)</f>
        <v>0</v>
      </c>
      <c r="R30" s="224"/>
      <c r="S30" s="224"/>
      <c r="T30" s="225">
        <v>0</v>
      </c>
      <c r="U30" s="224">
        <f>ROUND(E30*T30,2)</f>
        <v>0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147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21</v>
      </c>
      <c r="B31" s="221" t="s">
        <v>152</v>
      </c>
      <c r="C31" s="264" t="s">
        <v>153</v>
      </c>
      <c r="D31" s="223" t="s">
        <v>109</v>
      </c>
      <c r="E31" s="229">
        <v>33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0</v>
      </c>
      <c r="M31" s="232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4.8000000000000001E-2</v>
      </c>
      <c r="U31" s="224">
        <f>ROUND(E31*T31,2)</f>
        <v>1.58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110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22</v>
      </c>
      <c r="B32" s="221" t="s">
        <v>154</v>
      </c>
      <c r="C32" s="264" t="s">
        <v>155</v>
      </c>
      <c r="D32" s="223" t="s">
        <v>119</v>
      </c>
      <c r="E32" s="229">
        <v>3.8449999999999998E-2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0</v>
      </c>
      <c r="M32" s="232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1.5229999999999999</v>
      </c>
      <c r="U32" s="224">
        <f>ROUND(E32*T32,2)</f>
        <v>0.06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110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23</v>
      </c>
      <c r="B33" s="221" t="s">
        <v>156</v>
      </c>
      <c r="C33" s="264" t="s">
        <v>157</v>
      </c>
      <c r="D33" s="223" t="s">
        <v>109</v>
      </c>
      <c r="E33" s="229">
        <v>38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0</v>
      </c>
      <c r="M33" s="232">
        <f>G33*(1+L33/100)</f>
        <v>0</v>
      </c>
      <c r="N33" s="224">
        <v>0</v>
      </c>
      <c r="O33" s="224">
        <f>ROUND(E33*N33,5)</f>
        <v>0</v>
      </c>
      <c r="P33" s="224">
        <v>1.98E-3</v>
      </c>
      <c r="Q33" s="224">
        <f>ROUND(E33*P33,5)</f>
        <v>7.5240000000000001E-2</v>
      </c>
      <c r="R33" s="224"/>
      <c r="S33" s="224"/>
      <c r="T33" s="225">
        <v>8.3000000000000004E-2</v>
      </c>
      <c r="U33" s="224">
        <f>ROUND(E33*T33,2)</f>
        <v>3.15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110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>
        <v>24</v>
      </c>
      <c r="B34" s="221" t="s">
        <v>158</v>
      </c>
      <c r="C34" s="264" t="s">
        <v>159</v>
      </c>
      <c r="D34" s="223" t="s">
        <v>119</v>
      </c>
      <c r="E34" s="229">
        <v>7.5240000000000001E-2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0</v>
      </c>
      <c r="M34" s="232">
        <f>G34*(1+L34/100)</f>
        <v>0</v>
      </c>
      <c r="N34" s="224">
        <v>0</v>
      </c>
      <c r="O34" s="224">
        <f>ROUND(E34*N34,5)</f>
        <v>0</v>
      </c>
      <c r="P34" s="224">
        <v>0</v>
      </c>
      <c r="Q34" s="224">
        <f>ROUND(E34*P34,5)</f>
        <v>0</v>
      </c>
      <c r="R34" s="224"/>
      <c r="S34" s="224"/>
      <c r="T34" s="225">
        <v>4.1550000000000002</v>
      </c>
      <c r="U34" s="224">
        <f>ROUND(E34*T34,2)</f>
        <v>0.31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110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16" t="s">
        <v>105</v>
      </c>
      <c r="B35" s="222" t="s">
        <v>72</v>
      </c>
      <c r="C35" s="265" t="s">
        <v>73</v>
      </c>
      <c r="D35" s="226"/>
      <c r="E35" s="230"/>
      <c r="F35" s="233"/>
      <c r="G35" s="233">
        <f>SUMIF(AE36:AE43,"&lt;&gt;NOR",G36:G43)</f>
        <v>0</v>
      </c>
      <c r="H35" s="233"/>
      <c r="I35" s="233">
        <f>SUM(I36:I43)</f>
        <v>0</v>
      </c>
      <c r="J35" s="233"/>
      <c r="K35" s="233">
        <f>SUM(K36:K43)</f>
        <v>0</v>
      </c>
      <c r="L35" s="233"/>
      <c r="M35" s="233">
        <f>SUM(M36:M43)</f>
        <v>0</v>
      </c>
      <c r="N35" s="227"/>
      <c r="O35" s="227">
        <f>SUM(O36:O43)</f>
        <v>0.12300999999999999</v>
      </c>
      <c r="P35" s="227"/>
      <c r="Q35" s="227">
        <f>SUM(Q36:Q43)</f>
        <v>0</v>
      </c>
      <c r="R35" s="227"/>
      <c r="S35" s="227"/>
      <c r="T35" s="228"/>
      <c r="U35" s="227">
        <f>SUM(U36:U43)</f>
        <v>21.1</v>
      </c>
      <c r="AE35" t="s">
        <v>106</v>
      </c>
    </row>
    <row r="36" spans="1:60" outlineLevel="1" x14ac:dyDescent="0.2">
      <c r="A36" s="215">
        <v>25</v>
      </c>
      <c r="B36" s="221" t="s">
        <v>160</v>
      </c>
      <c r="C36" s="264" t="s">
        <v>161</v>
      </c>
      <c r="D36" s="223" t="s">
        <v>130</v>
      </c>
      <c r="E36" s="229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0</v>
      </c>
      <c r="M36" s="232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8.3000000000000004E-2</v>
      </c>
      <c r="U36" s="224">
        <f>ROUND(E36*T36,2)</f>
        <v>0.08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110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26</v>
      </c>
      <c r="B37" s="221" t="s">
        <v>162</v>
      </c>
      <c r="C37" s="264" t="s">
        <v>163</v>
      </c>
      <c r="D37" s="223" t="s">
        <v>109</v>
      </c>
      <c r="E37" s="229">
        <v>22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0</v>
      </c>
      <c r="M37" s="232">
        <f>G37*(1+L37/100)</f>
        <v>0</v>
      </c>
      <c r="N37" s="224">
        <v>1.8000000000000001E-4</v>
      </c>
      <c r="O37" s="224">
        <f>ROUND(E37*N37,5)</f>
        <v>3.96E-3</v>
      </c>
      <c r="P37" s="224">
        <v>0</v>
      </c>
      <c r="Q37" s="224">
        <f>ROUND(E37*P37,5)</f>
        <v>0</v>
      </c>
      <c r="R37" s="224"/>
      <c r="S37" s="224"/>
      <c r="T37" s="225">
        <v>6.7000000000000004E-2</v>
      </c>
      <c r="U37" s="224">
        <f>ROUND(E37*T37,2)</f>
        <v>1.47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110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27</v>
      </c>
      <c r="B38" s="221" t="s">
        <v>164</v>
      </c>
      <c r="C38" s="264" t="s">
        <v>165</v>
      </c>
      <c r="D38" s="223" t="s">
        <v>109</v>
      </c>
      <c r="E38" s="229">
        <v>22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0</v>
      </c>
      <c r="M38" s="232">
        <f>G38*(1+L38/100)</f>
        <v>0</v>
      </c>
      <c r="N38" s="224">
        <v>1.0000000000000001E-5</v>
      </c>
      <c r="O38" s="224">
        <f>ROUND(E38*N38,5)</f>
        <v>2.2000000000000001E-4</v>
      </c>
      <c r="P38" s="224">
        <v>0</v>
      </c>
      <c r="Q38" s="224">
        <f>ROUND(E38*P38,5)</f>
        <v>0</v>
      </c>
      <c r="R38" s="224"/>
      <c r="S38" s="224"/>
      <c r="T38" s="225">
        <v>6.2E-2</v>
      </c>
      <c r="U38" s="224">
        <f>ROUND(E38*T38,2)</f>
        <v>1.36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110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28</v>
      </c>
      <c r="B39" s="221" t="s">
        <v>166</v>
      </c>
      <c r="C39" s="264" t="s">
        <v>167</v>
      </c>
      <c r="D39" s="223" t="s">
        <v>130</v>
      </c>
      <c r="E39" s="229">
        <v>3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0</v>
      </c>
      <c r="M39" s="232">
        <f>G39*(1+L39/100)</f>
        <v>0</v>
      </c>
      <c r="N39" s="224">
        <v>6.3000000000000003E-4</v>
      </c>
      <c r="O39" s="224">
        <f>ROUND(E39*N39,5)</f>
        <v>1.89E-3</v>
      </c>
      <c r="P39" s="224">
        <v>0</v>
      </c>
      <c r="Q39" s="224">
        <f>ROUND(E39*P39,5)</f>
        <v>0</v>
      </c>
      <c r="R39" s="224"/>
      <c r="S39" s="224"/>
      <c r="T39" s="225">
        <v>0.27200000000000002</v>
      </c>
      <c r="U39" s="224">
        <f>ROUND(E39*T39,2)</f>
        <v>0.82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110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29</v>
      </c>
      <c r="B40" s="221" t="s">
        <v>168</v>
      </c>
      <c r="C40" s="264" t="s">
        <v>169</v>
      </c>
      <c r="D40" s="223" t="s">
        <v>130</v>
      </c>
      <c r="E40" s="229">
        <v>2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0</v>
      </c>
      <c r="M40" s="232">
        <f>G40*(1+L40/100)</f>
        <v>0</v>
      </c>
      <c r="N40" s="224">
        <v>2.7999999999999998E-4</v>
      </c>
      <c r="O40" s="224">
        <f>ROUND(E40*N40,5)</f>
        <v>5.5999999999999995E-4</v>
      </c>
      <c r="P40" s="224">
        <v>0</v>
      </c>
      <c r="Q40" s="224">
        <f>ROUND(E40*P40,5)</f>
        <v>0</v>
      </c>
      <c r="R40" s="224"/>
      <c r="S40" s="224"/>
      <c r="T40" s="225">
        <v>0.20699999999999999</v>
      </c>
      <c r="U40" s="224">
        <f>ROUND(E40*T40,2)</f>
        <v>0.41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110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30</v>
      </c>
      <c r="B41" s="221" t="s">
        <v>170</v>
      </c>
      <c r="C41" s="264" t="s">
        <v>171</v>
      </c>
      <c r="D41" s="223" t="s">
        <v>109</v>
      </c>
      <c r="E41" s="229">
        <v>22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0</v>
      </c>
      <c r="M41" s="232">
        <f>G41*(1+L41/100)</f>
        <v>0</v>
      </c>
      <c r="N41" s="224">
        <v>5.2199999999999998E-3</v>
      </c>
      <c r="O41" s="224">
        <f>ROUND(E41*N41,5)</f>
        <v>0.11484</v>
      </c>
      <c r="P41" s="224">
        <v>0</v>
      </c>
      <c r="Q41" s="224">
        <f>ROUND(E41*P41,5)</f>
        <v>0</v>
      </c>
      <c r="R41" s="224"/>
      <c r="S41" s="224"/>
      <c r="T41" s="225">
        <v>0.63429999999999997</v>
      </c>
      <c r="U41" s="224">
        <f>ROUND(E41*T41,2)</f>
        <v>13.95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110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31</v>
      </c>
      <c r="B42" s="221" t="s">
        <v>172</v>
      </c>
      <c r="C42" s="264" t="s">
        <v>173</v>
      </c>
      <c r="D42" s="223" t="s">
        <v>109</v>
      </c>
      <c r="E42" s="229">
        <v>22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0</v>
      </c>
      <c r="M42" s="232">
        <f>G42*(1+L42/100)</f>
        <v>0</v>
      </c>
      <c r="N42" s="224">
        <v>6.9999999999999994E-5</v>
      </c>
      <c r="O42" s="224">
        <f>ROUND(E42*N42,5)</f>
        <v>1.5399999999999999E-3</v>
      </c>
      <c r="P42" s="224">
        <v>0</v>
      </c>
      <c r="Q42" s="224">
        <f>ROUND(E42*P42,5)</f>
        <v>0</v>
      </c>
      <c r="R42" s="224"/>
      <c r="S42" s="224"/>
      <c r="T42" s="225">
        <v>0.129</v>
      </c>
      <c r="U42" s="224">
        <f>ROUND(E42*T42,2)</f>
        <v>2.84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110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32</v>
      </c>
      <c r="B43" s="221" t="s">
        <v>174</v>
      </c>
      <c r="C43" s="264" t="s">
        <v>175</v>
      </c>
      <c r="D43" s="223" t="s">
        <v>119</v>
      </c>
      <c r="E43" s="229">
        <v>0.12300999999999999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0</v>
      </c>
      <c r="M43" s="232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1.3740000000000001</v>
      </c>
      <c r="U43" s="224">
        <f>ROUND(E43*T43,2)</f>
        <v>0.17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110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x14ac:dyDescent="0.2">
      <c r="A44" s="216" t="s">
        <v>105</v>
      </c>
      <c r="B44" s="222" t="s">
        <v>74</v>
      </c>
      <c r="C44" s="265" t="s">
        <v>75</v>
      </c>
      <c r="D44" s="226"/>
      <c r="E44" s="230"/>
      <c r="F44" s="233"/>
      <c r="G44" s="233">
        <f>SUMIF(AE45:AE58,"&lt;&gt;NOR",G45:G58)</f>
        <v>0</v>
      </c>
      <c r="H44" s="233"/>
      <c r="I44" s="233">
        <f>SUM(I45:I58)</f>
        <v>0</v>
      </c>
      <c r="J44" s="233"/>
      <c r="K44" s="233">
        <f>SUM(K45:K58)</f>
        <v>0</v>
      </c>
      <c r="L44" s="233"/>
      <c r="M44" s="233">
        <f>SUM(M45:M58)</f>
        <v>0</v>
      </c>
      <c r="N44" s="227"/>
      <c r="O44" s="227">
        <f>SUM(O45:O58)</f>
        <v>4.723999999999999E-2</v>
      </c>
      <c r="P44" s="227"/>
      <c r="Q44" s="227">
        <f>SUM(Q45:Q58)</f>
        <v>0</v>
      </c>
      <c r="R44" s="227"/>
      <c r="S44" s="227"/>
      <c r="T44" s="228"/>
      <c r="U44" s="227">
        <f>SUM(U45:U58)</f>
        <v>6.0400000000000009</v>
      </c>
      <c r="AE44" t="s">
        <v>106</v>
      </c>
    </row>
    <row r="45" spans="1:60" outlineLevel="1" x14ac:dyDescent="0.2">
      <c r="A45" s="215">
        <v>33</v>
      </c>
      <c r="B45" s="221" t="s">
        <v>176</v>
      </c>
      <c r="C45" s="264" t="s">
        <v>177</v>
      </c>
      <c r="D45" s="223" t="s">
        <v>178</v>
      </c>
      <c r="E45" s="229">
        <v>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0</v>
      </c>
      <c r="M45" s="232">
        <f>G45*(1+L45/100)</f>
        <v>0</v>
      </c>
      <c r="N45" s="224">
        <v>1.401E-2</v>
      </c>
      <c r="O45" s="224">
        <f>ROUND(E45*N45,5)</f>
        <v>2.802E-2</v>
      </c>
      <c r="P45" s="224">
        <v>0</v>
      </c>
      <c r="Q45" s="224">
        <f>ROUND(E45*P45,5)</f>
        <v>0</v>
      </c>
      <c r="R45" s="224"/>
      <c r="S45" s="224"/>
      <c r="T45" s="225">
        <v>1.1890000000000001</v>
      </c>
      <c r="U45" s="224">
        <f>ROUND(E45*T45,2)</f>
        <v>2.38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110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15">
        <v>34</v>
      </c>
      <c r="B46" s="221" t="s">
        <v>179</v>
      </c>
      <c r="C46" s="264" t="s">
        <v>180</v>
      </c>
      <c r="D46" s="223" t="s">
        <v>178</v>
      </c>
      <c r="E46" s="229">
        <v>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0</v>
      </c>
      <c r="M46" s="232">
        <f>G46*(1+L46/100)</f>
        <v>0</v>
      </c>
      <c r="N46" s="224">
        <v>1.09E-2</v>
      </c>
      <c r="O46" s="224">
        <f>ROUND(E46*N46,5)</f>
        <v>1.09E-2</v>
      </c>
      <c r="P46" s="224">
        <v>0</v>
      </c>
      <c r="Q46" s="224">
        <f>ROUND(E46*P46,5)</f>
        <v>0</v>
      </c>
      <c r="R46" s="224"/>
      <c r="S46" s="224"/>
      <c r="T46" s="225">
        <v>1.25</v>
      </c>
      <c r="U46" s="224">
        <f>ROUND(E46*T46,2)</f>
        <v>1.25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110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35</v>
      </c>
      <c r="B47" s="221" t="s">
        <v>181</v>
      </c>
      <c r="C47" s="264" t="s">
        <v>182</v>
      </c>
      <c r="D47" s="223" t="s">
        <v>130</v>
      </c>
      <c r="E47" s="229">
        <v>3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0</v>
      </c>
      <c r="M47" s="232">
        <f>G47*(1+L47/100)</f>
        <v>0</v>
      </c>
      <c r="N47" s="224">
        <v>6.9999999999999999E-4</v>
      </c>
      <c r="O47" s="224">
        <f>ROUND(E47*N47,5)</f>
        <v>2.0999999999999999E-3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147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36</v>
      </c>
      <c r="B48" s="221" t="s">
        <v>183</v>
      </c>
      <c r="C48" s="264" t="s">
        <v>184</v>
      </c>
      <c r="D48" s="223" t="s">
        <v>130</v>
      </c>
      <c r="E48" s="229">
        <v>1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0</v>
      </c>
      <c r="M48" s="232">
        <f>G48*(1+L48/100)</f>
        <v>0</v>
      </c>
      <c r="N48" s="224">
        <v>6.9999999999999999E-4</v>
      </c>
      <c r="O48" s="224">
        <f>ROUND(E48*N48,5)</f>
        <v>6.9999999999999999E-4</v>
      </c>
      <c r="P48" s="224">
        <v>0</v>
      </c>
      <c r="Q48" s="224">
        <f>ROUND(E48*P48,5)</f>
        <v>0</v>
      </c>
      <c r="R48" s="224"/>
      <c r="S48" s="224"/>
      <c r="T48" s="225">
        <v>0.37</v>
      </c>
      <c r="U48" s="224">
        <f>ROUND(E48*T48,2)</f>
        <v>0.37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110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37</v>
      </c>
      <c r="B49" s="221" t="s">
        <v>185</v>
      </c>
      <c r="C49" s="264" t="s">
        <v>186</v>
      </c>
      <c r="D49" s="223" t="s">
        <v>130</v>
      </c>
      <c r="E49" s="229">
        <v>1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0</v>
      </c>
      <c r="M49" s="232">
        <f>G49*(1+L49/100)</f>
        <v>0</v>
      </c>
      <c r="N49" s="224">
        <v>1.1000000000000001E-3</v>
      </c>
      <c r="O49" s="224">
        <f>ROUND(E49*N49,5)</f>
        <v>1.1000000000000001E-3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147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>
        <v>38</v>
      </c>
      <c r="B50" s="221" t="s">
        <v>187</v>
      </c>
      <c r="C50" s="264" t="s">
        <v>188</v>
      </c>
      <c r="D50" s="223" t="s">
        <v>130</v>
      </c>
      <c r="E50" s="229">
        <v>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0</v>
      </c>
      <c r="M50" s="232">
        <f>G50*(1+L50/100)</f>
        <v>0</v>
      </c>
      <c r="N50" s="224">
        <v>1.2E-4</v>
      </c>
      <c r="O50" s="224">
        <f>ROUND(E50*N50,5)</f>
        <v>1.2E-4</v>
      </c>
      <c r="P50" s="224">
        <v>0</v>
      </c>
      <c r="Q50" s="224">
        <f>ROUND(E50*P50,5)</f>
        <v>0</v>
      </c>
      <c r="R50" s="224"/>
      <c r="S50" s="224"/>
      <c r="T50" s="225">
        <v>0.47599999999999998</v>
      </c>
      <c r="U50" s="224">
        <f>ROUND(E50*T50,2)</f>
        <v>0.48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110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15">
        <v>39</v>
      </c>
      <c r="B51" s="221" t="s">
        <v>189</v>
      </c>
      <c r="C51" s="264" t="s">
        <v>190</v>
      </c>
      <c r="D51" s="223" t="s">
        <v>130</v>
      </c>
      <c r="E51" s="229">
        <v>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0</v>
      </c>
      <c r="M51" s="232">
        <f>G51*(1+L51/100)</f>
        <v>0</v>
      </c>
      <c r="N51" s="224">
        <v>1.1999999999999999E-3</v>
      </c>
      <c r="O51" s="224">
        <f>ROUND(E51*N51,5)</f>
        <v>2.3999999999999998E-3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147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40</v>
      </c>
      <c r="B52" s="221" t="s">
        <v>191</v>
      </c>
      <c r="C52" s="264" t="s">
        <v>192</v>
      </c>
      <c r="D52" s="223" t="s">
        <v>178</v>
      </c>
      <c r="E52" s="229">
        <v>2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0</v>
      </c>
      <c r="M52" s="232">
        <f>G52*(1+L52/100)</f>
        <v>0</v>
      </c>
      <c r="N52" s="224">
        <v>4.0000000000000003E-5</v>
      </c>
      <c r="O52" s="224">
        <f>ROUND(E52*N52,5)</f>
        <v>8.0000000000000007E-5</v>
      </c>
      <c r="P52" s="224">
        <v>0</v>
      </c>
      <c r="Q52" s="224">
        <f>ROUND(E52*P52,5)</f>
        <v>0</v>
      </c>
      <c r="R52" s="224"/>
      <c r="S52" s="224"/>
      <c r="T52" s="225">
        <v>0.124</v>
      </c>
      <c r="U52" s="224">
        <f>ROUND(E52*T52,2)</f>
        <v>0.25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110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41</v>
      </c>
      <c r="B53" s="221" t="s">
        <v>193</v>
      </c>
      <c r="C53" s="264" t="s">
        <v>194</v>
      </c>
      <c r="D53" s="223" t="s">
        <v>178</v>
      </c>
      <c r="E53" s="229">
        <v>2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0</v>
      </c>
      <c r="M53" s="232">
        <f>G53*(1+L53/100)</f>
        <v>0</v>
      </c>
      <c r="N53" s="224">
        <v>2.4000000000000001E-4</v>
      </c>
      <c r="O53" s="224">
        <f>ROUND(E53*N53,5)</f>
        <v>4.8000000000000001E-4</v>
      </c>
      <c r="P53" s="224">
        <v>0</v>
      </c>
      <c r="Q53" s="224">
        <f>ROUND(E53*P53,5)</f>
        <v>0</v>
      </c>
      <c r="R53" s="224"/>
      <c r="S53" s="224"/>
      <c r="T53" s="225">
        <v>0.124</v>
      </c>
      <c r="U53" s="224">
        <f>ROUND(E53*T53,2)</f>
        <v>0.25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110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15">
        <v>42</v>
      </c>
      <c r="B54" s="221" t="s">
        <v>195</v>
      </c>
      <c r="C54" s="264" t="s">
        <v>196</v>
      </c>
      <c r="D54" s="223" t="s">
        <v>130</v>
      </c>
      <c r="E54" s="229">
        <v>2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0</v>
      </c>
      <c r="M54" s="232">
        <f>G54*(1+L54/100)</f>
        <v>0</v>
      </c>
      <c r="N54" s="224">
        <v>4.0999999999999999E-4</v>
      </c>
      <c r="O54" s="224">
        <f>ROUND(E54*N54,5)</f>
        <v>8.1999999999999998E-4</v>
      </c>
      <c r="P54" s="224">
        <v>0</v>
      </c>
      <c r="Q54" s="224">
        <f>ROUND(E54*P54,5)</f>
        <v>0</v>
      </c>
      <c r="R54" s="224"/>
      <c r="S54" s="224"/>
      <c r="T54" s="225">
        <v>0.246</v>
      </c>
      <c r="U54" s="224">
        <f>ROUND(E54*T54,2)</f>
        <v>0.49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110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43</v>
      </c>
      <c r="B55" s="221" t="s">
        <v>197</v>
      </c>
      <c r="C55" s="264" t="s">
        <v>198</v>
      </c>
      <c r="D55" s="223" t="s">
        <v>130</v>
      </c>
      <c r="E55" s="229">
        <v>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0</v>
      </c>
      <c r="M55" s="232">
        <f>G55*(1+L55/100)</f>
        <v>0</v>
      </c>
      <c r="N55" s="224">
        <v>2.2000000000000001E-4</v>
      </c>
      <c r="O55" s="224">
        <f>ROUND(E55*N55,5)</f>
        <v>2.2000000000000001E-4</v>
      </c>
      <c r="P55" s="224">
        <v>0</v>
      </c>
      <c r="Q55" s="224">
        <f>ROUND(E55*P55,5)</f>
        <v>0</v>
      </c>
      <c r="R55" s="224"/>
      <c r="S55" s="224"/>
      <c r="T55" s="225">
        <v>0.246</v>
      </c>
      <c r="U55" s="224">
        <f>ROUND(E55*T55,2)</f>
        <v>0.25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110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15">
        <v>44</v>
      </c>
      <c r="B56" s="221" t="s">
        <v>199</v>
      </c>
      <c r="C56" s="264" t="s">
        <v>200</v>
      </c>
      <c r="D56" s="223" t="s">
        <v>130</v>
      </c>
      <c r="E56" s="229">
        <v>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0</v>
      </c>
      <c r="M56" s="232">
        <f>G56*(1+L56/100)</f>
        <v>0</v>
      </c>
      <c r="N56" s="224">
        <v>1.6000000000000001E-4</v>
      </c>
      <c r="O56" s="224">
        <f>ROUND(E56*N56,5)</f>
        <v>1.6000000000000001E-4</v>
      </c>
      <c r="P56" s="224">
        <v>0</v>
      </c>
      <c r="Q56" s="224">
        <f>ROUND(E56*P56,5)</f>
        <v>0</v>
      </c>
      <c r="R56" s="224"/>
      <c r="S56" s="224"/>
      <c r="T56" s="225">
        <v>0</v>
      </c>
      <c r="U56" s="224">
        <f>ROUND(E56*T56,2)</f>
        <v>0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147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45</v>
      </c>
      <c r="B57" s="221" t="s">
        <v>201</v>
      </c>
      <c r="C57" s="264" t="s">
        <v>202</v>
      </c>
      <c r="D57" s="223" t="s">
        <v>130</v>
      </c>
      <c r="E57" s="229">
        <v>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0</v>
      </c>
      <c r="M57" s="232">
        <f>G57*(1+L57/100)</f>
        <v>0</v>
      </c>
      <c r="N57" s="224">
        <v>1.3999999999999999E-4</v>
      </c>
      <c r="O57" s="224">
        <f>ROUND(E57*N57,5)</f>
        <v>1.3999999999999999E-4</v>
      </c>
      <c r="P57" s="224">
        <v>0</v>
      </c>
      <c r="Q57" s="224">
        <f>ROUND(E57*P57,5)</f>
        <v>0</v>
      </c>
      <c r="R57" s="224"/>
      <c r="S57" s="224"/>
      <c r="T57" s="225">
        <v>0.246</v>
      </c>
      <c r="U57" s="224">
        <f>ROUND(E57*T57,2)</f>
        <v>0.25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110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15">
        <v>46</v>
      </c>
      <c r="B58" s="221" t="s">
        <v>203</v>
      </c>
      <c r="C58" s="264" t="s">
        <v>204</v>
      </c>
      <c r="D58" s="223" t="s">
        <v>119</v>
      </c>
      <c r="E58" s="229">
        <v>4.7239999999999997E-2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0</v>
      </c>
      <c r="M58" s="232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1.573</v>
      </c>
      <c r="U58" s="224">
        <f>ROUND(E58*T58,2)</f>
        <v>7.0000000000000007E-2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110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16" t="s">
        <v>105</v>
      </c>
      <c r="B59" s="222" t="s">
        <v>76</v>
      </c>
      <c r="C59" s="265" t="s">
        <v>77</v>
      </c>
      <c r="D59" s="226"/>
      <c r="E59" s="230"/>
      <c r="F59" s="233"/>
      <c r="G59" s="233">
        <f>SUMIF(AE60:AE61,"&lt;&gt;NOR",G60:G61)</f>
        <v>0</v>
      </c>
      <c r="H59" s="233"/>
      <c r="I59" s="233">
        <f>SUM(I60:I61)</f>
        <v>0</v>
      </c>
      <c r="J59" s="233"/>
      <c r="K59" s="233">
        <f>SUM(K60:K61)</f>
        <v>0</v>
      </c>
      <c r="L59" s="233"/>
      <c r="M59" s="233">
        <f>SUM(M60:M61)</f>
        <v>0</v>
      </c>
      <c r="N59" s="227"/>
      <c r="O59" s="227">
        <f>SUM(O60:O61)</f>
        <v>8.9999999999999993E-3</v>
      </c>
      <c r="P59" s="227"/>
      <c r="Q59" s="227">
        <f>SUM(Q60:Q61)</f>
        <v>0</v>
      </c>
      <c r="R59" s="227"/>
      <c r="S59" s="227"/>
      <c r="T59" s="228"/>
      <c r="U59" s="227">
        <f>SUM(U60:U61)</f>
        <v>1.52</v>
      </c>
      <c r="AE59" t="s">
        <v>106</v>
      </c>
    </row>
    <row r="60" spans="1:60" ht="22.5" outlineLevel="1" x14ac:dyDescent="0.2">
      <c r="A60" s="215">
        <v>47</v>
      </c>
      <c r="B60" s="221" t="s">
        <v>205</v>
      </c>
      <c r="C60" s="264" t="s">
        <v>206</v>
      </c>
      <c r="D60" s="223" t="s">
        <v>178</v>
      </c>
      <c r="E60" s="229">
        <v>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0</v>
      </c>
      <c r="M60" s="232">
        <f>G60*(1+L60/100)</f>
        <v>0</v>
      </c>
      <c r="N60" s="224">
        <v>8.9999999999999993E-3</v>
      </c>
      <c r="O60" s="224">
        <f>ROUND(E60*N60,5)</f>
        <v>8.9999999999999993E-3</v>
      </c>
      <c r="P60" s="224">
        <v>0</v>
      </c>
      <c r="Q60" s="224">
        <f>ROUND(E60*P60,5)</f>
        <v>0</v>
      </c>
      <c r="R60" s="224"/>
      <c r="S60" s="224"/>
      <c r="T60" s="225">
        <v>1.5</v>
      </c>
      <c r="U60" s="224">
        <f>ROUND(E60*T60,2)</f>
        <v>1.5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110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15">
        <v>48</v>
      </c>
      <c r="B61" s="221" t="s">
        <v>207</v>
      </c>
      <c r="C61" s="264" t="s">
        <v>208</v>
      </c>
      <c r="D61" s="223" t="s">
        <v>119</v>
      </c>
      <c r="E61" s="229">
        <v>8.9999999999999993E-3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0</v>
      </c>
      <c r="M61" s="232">
        <f>G61*(1+L61/100)</f>
        <v>0</v>
      </c>
      <c r="N61" s="224">
        <v>0</v>
      </c>
      <c r="O61" s="224">
        <f>ROUND(E61*N61,5)</f>
        <v>0</v>
      </c>
      <c r="P61" s="224">
        <v>0</v>
      </c>
      <c r="Q61" s="224">
        <f>ROUND(E61*P61,5)</f>
        <v>0</v>
      </c>
      <c r="R61" s="224"/>
      <c r="S61" s="224"/>
      <c r="T61" s="225">
        <v>1.7230000000000001</v>
      </c>
      <c r="U61" s="224">
        <f>ROUND(E61*T61,2)</f>
        <v>0.02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110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16" t="s">
        <v>105</v>
      </c>
      <c r="B62" s="222" t="s">
        <v>78</v>
      </c>
      <c r="C62" s="265" t="s">
        <v>26</v>
      </c>
      <c r="D62" s="226"/>
      <c r="E62" s="230"/>
      <c r="F62" s="233"/>
      <c r="G62" s="233">
        <f>SUMIF(AE63:AE63,"&lt;&gt;NOR",G63:G63)</f>
        <v>0</v>
      </c>
      <c r="H62" s="233"/>
      <c r="I62" s="233">
        <f>SUM(I63:I63)</f>
        <v>0</v>
      </c>
      <c r="J62" s="233"/>
      <c r="K62" s="233">
        <f>SUM(K63:K63)</f>
        <v>0</v>
      </c>
      <c r="L62" s="233"/>
      <c r="M62" s="233">
        <f>SUM(M63:M63)</f>
        <v>0</v>
      </c>
      <c r="N62" s="227"/>
      <c r="O62" s="227">
        <f>SUM(O63:O63)</f>
        <v>0</v>
      </c>
      <c r="P62" s="227"/>
      <c r="Q62" s="227">
        <f>SUM(Q63:Q63)</f>
        <v>0</v>
      </c>
      <c r="R62" s="227"/>
      <c r="S62" s="227"/>
      <c r="T62" s="228"/>
      <c r="U62" s="227">
        <f>SUM(U63:U63)</f>
        <v>0</v>
      </c>
      <c r="AE62" t="s">
        <v>106</v>
      </c>
    </row>
    <row r="63" spans="1:60" outlineLevel="1" x14ac:dyDescent="0.2">
      <c r="A63" s="242">
        <v>49</v>
      </c>
      <c r="B63" s="243" t="s">
        <v>209</v>
      </c>
      <c r="C63" s="266" t="s">
        <v>210</v>
      </c>
      <c r="D63" s="244" t="s">
        <v>211</v>
      </c>
      <c r="E63" s="245">
        <v>1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0</v>
      </c>
      <c r="M63" s="247">
        <f>G63*(1+L63/100)</f>
        <v>0</v>
      </c>
      <c r="N63" s="248">
        <v>0</v>
      </c>
      <c r="O63" s="248">
        <f>ROUND(E63*N63,5)</f>
        <v>0</v>
      </c>
      <c r="P63" s="248">
        <v>0</v>
      </c>
      <c r="Q63" s="248">
        <f>ROUND(E63*P63,5)</f>
        <v>0</v>
      </c>
      <c r="R63" s="248"/>
      <c r="S63" s="248"/>
      <c r="T63" s="249">
        <v>0</v>
      </c>
      <c r="U63" s="248">
        <f>ROUND(E63*T63,2)</f>
        <v>0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110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x14ac:dyDescent="0.2">
      <c r="A64" s="6"/>
      <c r="B64" s="7" t="s">
        <v>212</v>
      </c>
      <c r="C64" s="267" t="s">
        <v>212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v>15</v>
      </c>
      <c r="AD64">
        <v>21</v>
      </c>
    </row>
    <row r="65" spans="1:31" x14ac:dyDescent="0.2">
      <c r="A65" s="250"/>
      <c r="B65" s="251">
        <v>26</v>
      </c>
      <c r="C65" s="268" t="s">
        <v>212</v>
      </c>
      <c r="D65" s="252"/>
      <c r="E65" s="252"/>
      <c r="F65" s="252"/>
      <c r="G65" s="263">
        <f>G8+G11+G19+G35+G44+G59+G62</f>
        <v>0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C65">
        <f>SUMIF(L7:L63,AC64,G7:G63)</f>
        <v>0</v>
      </c>
      <c r="AD65">
        <f>SUMIF(L7:L63,AD64,G7:G63)</f>
        <v>0</v>
      </c>
      <c r="AE65" t="s">
        <v>213</v>
      </c>
    </row>
    <row r="66" spans="1:31" x14ac:dyDescent="0.2">
      <c r="A66" s="6"/>
      <c r="B66" s="7" t="s">
        <v>212</v>
      </c>
      <c r="C66" s="267" t="s">
        <v>212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212</v>
      </c>
      <c r="C67" s="267" t="s">
        <v>212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3">
        <v>33</v>
      </c>
      <c r="B68" s="253"/>
      <c r="C68" s="269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4"/>
      <c r="B69" s="255"/>
      <c r="C69" s="270"/>
      <c r="D69" s="255"/>
      <c r="E69" s="255"/>
      <c r="F69" s="255"/>
      <c r="G69" s="25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E69" t="s">
        <v>214</v>
      </c>
    </row>
    <row r="70" spans="1:31" x14ac:dyDescent="0.2">
      <c r="A70" s="257"/>
      <c r="B70" s="258"/>
      <c r="C70" s="271"/>
      <c r="D70" s="258"/>
      <c r="E70" s="258"/>
      <c r="F70" s="258"/>
      <c r="G70" s="25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57"/>
      <c r="B71" s="258"/>
      <c r="C71" s="271"/>
      <c r="D71" s="258"/>
      <c r="E71" s="258"/>
      <c r="F71" s="258"/>
      <c r="G71" s="259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57"/>
      <c r="B72" s="258"/>
      <c r="C72" s="271"/>
      <c r="D72" s="258"/>
      <c r="E72" s="258"/>
      <c r="F72" s="258"/>
      <c r="G72" s="259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60"/>
      <c r="B73" s="261"/>
      <c r="C73" s="272"/>
      <c r="D73" s="261"/>
      <c r="E73" s="261"/>
      <c r="F73" s="261"/>
      <c r="G73" s="262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6"/>
      <c r="B74" s="7" t="s">
        <v>212</v>
      </c>
      <c r="C74" s="267" t="s">
        <v>212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C75" s="273"/>
      <c r="AE75" t="s">
        <v>215</v>
      </c>
    </row>
  </sheetData>
  <mergeCells count="6">
    <mergeCell ref="A1:G1"/>
    <mergeCell ref="C2:G2"/>
    <mergeCell ref="C3:G3"/>
    <mergeCell ref="C4:G4"/>
    <mergeCell ref="A68:C68"/>
    <mergeCell ref="A69:G7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Čapsky</dc:creator>
  <cp:lastModifiedBy>Radek</cp:lastModifiedBy>
  <cp:lastPrinted>2014-02-28T09:52:57Z</cp:lastPrinted>
  <dcterms:created xsi:type="dcterms:W3CDTF">2009-04-08T07:15:50Z</dcterms:created>
  <dcterms:modified xsi:type="dcterms:W3CDTF">2022-08-16T05:52:30Z</dcterms:modified>
</cp:coreProperties>
</file>