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___work\3850_RVT_Prelouc\_DPS\_rozpocet2021\"/>
    </mc:Choice>
  </mc:AlternateContent>
  <xr:revisionPtr revIDLastSave="0" documentId="13_ncr:1_{59750867-1C66-457E-883E-6E1337367E8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SO 01.1 01.3 - Revitaliza..." sheetId="2" r:id="rId2"/>
    <sheet name="SO 01.2 - Rekonstrukce mo..." sheetId="3" r:id="rId3"/>
    <sheet name="SO 01.4. - Vegetační úpra..." sheetId="4" r:id="rId4"/>
    <sheet name="SO 01.5 - Křížení inženýr..." sheetId="5" r:id="rId5"/>
    <sheet name="SO 02.1 - Revitalizace Šv..." sheetId="6" r:id="rId6"/>
    <sheet name="SO 02.2 - Rekonstrukce mo..." sheetId="7" r:id="rId7"/>
    <sheet name="SO 02.3 - Vegetační úprav..." sheetId="8" r:id="rId8"/>
    <sheet name="SO 03 - Betonový most do ..." sheetId="9" r:id="rId9"/>
    <sheet name="SO 04 - Lávka pro pěší a ..." sheetId="10" r:id="rId10"/>
    <sheet name="SO 05 - Lávka pro pěší a ..." sheetId="11" r:id="rId11"/>
    <sheet name="VRN-TOK - Vedlejší rozpoč..." sheetId="12" r:id="rId12"/>
    <sheet name="01 - IO 01 Zkapacitnění k..." sheetId="13" r:id="rId13"/>
    <sheet name="02 - IO 09 Rušená kanalizace" sheetId="14" r:id="rId14"/>
    <sheet name="03 - Soupis vedlejších a ..." sheetId="15" r:id="rId15"/>
    <sheet name="Pokyny pro vyplnění" sheetId="16" r:id="rId16"/>
  </sheets>
  <definedNames>
    <definedName name="_xlnm._FilterDatabase" localSheetId="12" hidden="1">'01 - IO 01 Zkapacitnění k...'!$C$89:$K$406</definedName>
    <definedName name="_xlnm._FilterDatabase" localSheetId="13" hidden="1">'02 - IO 09 Rušená kanalizace'!$C$87:$K$214</definedName>
    <definedName name="_xlnm._FilterDatabase" localSheetId="14" hidden="1">'03 - Soupis vedlejších a ...'!$C$80:$K$105</definedName>
    <definedName name="_xlnm._FilterDatabase" localSheetId="1" hidden="1">'SO 01.1 01.3 - Revitaliza...'!$C$85:$K$227</definedName>
    <definedName name="_xlnm._FilterDatabase" localSheetId="2" hidden="1">'SO 01.2 - Rekonstrukce mo...'!$C$89:$K$573</definedName>
    <definedName name="_xlnm._FilterDatabase" localSheetId="3" hidden="1">'SO 01.4. - Vegetační úpra...'!$C$81:$K$141</definedName>
    <definedName name="_xlnm._FilterDatabase" localSheetId="4" hidden="1">'SO 01.5 - Křížení inženýr...'!$C$85:$K$156</definedName>
    <definedName name="_xlnm._FilterDatabase" localSheetId="5" hidden="1">'SO 02.1 - Revitalizace Šv...'!$C$86:$K$210</definedName>
    <definedName name="_xlnm._FilterDatabase" localSheetId="6" hidden="1">'SO 02.2 - Rekonstrukce mo...'!$C$89:$K$436</definedName>
    <definedName name="_xlnm._FilterDatabase" localSheetId="7" hidden="1">'SO 02.3 - Vegetační úprav...'!$C$80:$K$89</definedName>
    <definedName name="_xlnm._FilterDatabase" localSheetId="8" hidden="1">'SO 03 - Betonový most do ...'!$C$91:$K$239</definedName>
    <definedName name="_xlnm._FilterDatabase" localSheetId="9" hidden="1">'SO 04 - Lávka pro pěší a ...'!$C$86:$K$210</definedName>
    <definedName name="_xlnm._FilterDatabase" localSheetId="10" hidden="1">'SO 05 - Lávka pro pěší a ...'!$C$86:$K$198</definedName>
    <definedName name="_xlnm._FilterDatabase" localSheetId="11" hidden="1">'VRN-TOK - Vedlejší rozpoč...'!$C$80:$K$110</definedName>
    <definedName name="_xlnm.Print_Titles" localSheetId="12">'01 - IO 01 Zkapacitnění k...'!$89:$89</definedName>
    <definedName name="_xlnm.Print_Titles" localSheetId="13">'02 - IO 09 Rušená kanalizace'!$87:$87</definedName>
    <definedName name="_xlnm.Print_Titles" localSheetId="14">'03 - Soupis vedlejších a ...'!$80:$80</definedName>
    <definedName name="_xlnm.Print_Titles" localSheetId="0">'Rekapitulace stavby'!$52:$52</definedName>
    <definedName name="_xlnm.Print_Titles" localSheetId="1">'SO 01.1 01.3 - Revitaliza...'!$85:$85</definedName>
    <definedName name="_xlnm.Print_Titles" localSheetId="2">'SO 01.2 - Rekonstrukce mo...'!$89:$89</definedName>
    <definedName name="_xlnm.Print_Titles" localSheetId="3">'SO 01.4. - Vegetační úpra...'!$81:$81</definedName>
    <definedName name="_xlnm.Print_Titles" localSheetId="4">'SO 01.5 - Křížení inženýr...'!$85:$85</definedName>
    <definedName name="_xlnm.Print_Titles" localSheetId="5">'SO 02.1 - Revitalizace Šv...'!$86:$86</definedName>
    <definedName name="_xlnm.Print_Titles" localSheetId="6">'SO 02.2 - Rekonstrukce mo...'!$89:$89</definedName>
    <definedName name="_xlnm.Print_Titles" localSheetId="7">'SO 02.3 - Vegetační úprav...'!$80:$80</definedName>
    <definedName name="_xlnm.Print_Titles" localSheetId="8">'SO 03 - Betonový most do ...'!$91:$91</definedName>
    <definedName name="_xlnm.Print_Titles" localSheetId="9">'SO 04 - Lávka pro pěší a ...'!$86:$86</definedName>
    <definedName name="_xlnm.Print_Titles" localSheetId="10">'SO 05 - Lávka pro pěší a ...'!$86:$86</definedName>
    <definedName name="_xlnm.Print_Titles" localSheetId="11">'VRN-TOK - Vedlejší rozpoč...'!$80:$80</definedName>
    <definedName name="_xlnm.Print_Area" localSheetId="12">'01 - IO 01 Zkapacitnění k...'!$C$4:$J$39,'01 - IO 01 Zkapacitnění k...'!$C$45:$J$71,'01 - IO 01 Zkapacitnění k...'!$C$77:$K$406</definedName>
    <definedName name="_xlnm.Print_Area" localSheetId="13">'02 - IO 09 Rušená kanalizace'!$C$4:$J$39,'02 - IO 09 Rušená kanalizace'!$C$45:$J$69,'02 - IO 09 Rušená kanalizace'!$C$75:$K$214</definedName>
    <definedName name="_xlnm.Print_Area" localSheetId="14">'03 - Soupis vedlejších a ...'!$C$4:$J$39,'03 - Soupis vedlejších a ...'!$C$45:$J$62,'03 - Soupis vedlejších a ...'!$C$68:$K$105</definedName>
    <definedName name="_xlnm.Print_Area" localSheetId="1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stavby'!$C$42:$AQ$69</definedName>
    <definedName name="_xlnm.Print_Area" localSheetId="1">'SO 01.1 01.3 - Revitaliza...'!$C$4:$J$39,'SO 01.1 01.3 - Revitaliza...'!$C$45:$J$67,'SO 01.1 01.3 - Revitaliza...'!$C$73:$K$227</definedName>
    <definedName name="_xlnm.Print_Area" localSheetId="2">'SO 01.2 - Rekonstrukce mo...'!$C$4:$J$39,'SO 01.2 - Rekonstrukce mo...'!$C$45:$J$71,'SO 01.2 - Rekonstrukce mo...'!$C$77:$K$573</definedName>
    <definedName name="_xlnm.Print_Area" localSheetId="3">'SO 01.4. - Vegetační úpra...'!$C$4:$J$39,'SO 01.4. - Vegetační úpra...'!$C$45:$J$63,'SO 01.4. - Vegetační úpra...'!$C$69:$K$141</definedName>
    <definedName name="_xlnm.Print_Area" localSheetId="4">'SO 01.5 - Křížení inženýr...'!$C$4:$J$39,'SO 01.5 - Křížení inženýr...'!$C$45:$J$67,'SO 01.5 - Křížení inženýr...'!$C$73:$K$156</definedName>
    <definedName name="_xlnm.Print_Area" localSheetId="5">'SO 02.1 - Revitalizace Šv...'!$C$4:$J$39,'SO 02.1 - Revitalizace Šv...'!$C$45:$J$68,'SO 02.1 - Revitalizace Šv...'!$C$74:$K$210</definedName>
    <definedName name="_xlnm.Print_Area" localSheetId="6">'SO 02.2 - Rekonstrukce mo...'!$C$4:$J$39,'SO 02.2 - Rekonstrukce mo...'!$C$45:$J$71,'SO 02.2 - Rekonstrukce mo...'!$C$77:$K$436</definedName>
    <definedName name="_xlnm.Print_Area" localSheetId="7">'SO 02.3 - Vegetační úprav...'!$C$4:$J$39,'SO 02.3 - Vegetační úprav...'!$C$45:$J$62,'SO 02.3 - Vegetační úprav...'!$C$68:$K$89</definedName>
    <definedName name="_xlnm.Print_Area" localSheetId="8">'SO 03 - Betonový most do ...'!$C$4:$J$39,'SO 03 - Betonový most do ...'!$C$45:$J$73,'SO 03 - Betonový most do ...'!$C$79:$K$239</definedName>
    <definedName name="_xlnm.Print_Area" localSheetId="9">'SO 04 - Lávka pro pěší a ...'!$C$4:$J$39,'SO 04 - Lávka pro pěší a ...'!$C$45:$J$68,'SO 04 - Lávka pro pěší a ...'!$C$74:$K$210</definedName>
    <definedName name="_xlnm.Print_Area" localSheetId="10">'SO 05 - Lávka pro pěší a ...'!$C$4:$J$39,'SO 05 - Lávka pro pěší a ...'!$C$45:$J$68,'SO 05 - Lávka pro pěší a ...'!$C$74:$K$198</definedName>
    <definedName name="_xlnm.Print_Area" localSheetId="11">'VRN-TOK - Vedlejší rozpoč...'!$C$4:$J$39,'VRN-TOK - Vedlejší rozpoč...'!$C$45:$J$62,'VRN-TOK - Vedlejší rozpoč...'!$C$68:$K$110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15" l="1"/>
  <c r="J36" i="15"/>
  <c r="AY68" i="1" s="1"/>
  <c r="J35" i="15"/>
  <c r="AX68" i="1" s="1"/>
  <c r="BI105" i="15"/>
  <c r="BH105" i="15"/>
  <c r="BG105" i="15"/>
  <c r="BF105" i="15"/>
  <c r="T105" i="15"/>
  <c r="R105" i="15"/>
  <c r="P105" i="15"/>
  <c r="BI104" i="15"/>
  <c r="BH104" i="15"/>
  <c r="BG104" i="15"/>
  <c r="BF104" i="15"/>
  <c r="T104" i="15"/>
  <c r="R104" i="15"/>
  <c r="P104" i="15"/>
  <c r="BI103" i="15"/>
  <c r="BH103" i="15"/>
  <c r="BG103" i="15"/>
  <c r="BF103" i="15"/>
  <c r="T103" i="15"/>
  <c r="R103" i="15"/>
  <c r="P103" i="15"/>
  <c r="BI102" i="15"/>
  <c r="BH102" i="15"/>
  <c r="BG102" i="15"/>
  <c r="BF102" i="15"/>
  <c r="T102" i="15"/>
  <c r="R102" i="15"/>
  <c r="P102" i="15"/>
  <c r="BI101" i="15"/>
  <c r="BH101" i="15"/>
  <c r="BG101" i="15"/>
  <c r="BF101" i="15"/>
  <c r="T101" i="15"/>
  <c r="R101" i="15"/>
  <c r="P101" i="15"/>
  <c r="BI100" i="15"/>
  <c r="BH100" i="15"/>
  <c r="BG100" i="15"/>
  <c r="BF100" i="15"/>
  <c r="T100" i="15"/>
  <c r="R100" i="15"/>
  <c r="P100" i="15"/>
  <c r="BI99" i="15"/>
  <c r="BH99" i="15"/>
  <c r="BG99" i="15"/>
  <c r="BF99" i="15"/>
  <c r="T99" i="15"/>
  <c r="R99" i="15"/>
  <c r="P99" i="15"/>
  <c r="BI98" i="15"/>
  <c r="BH98" i="15"/>
  <c r="BG98" i="15"/>
  <c r="BF98" i="15"/>
  <c r="T98" i="15"/>
  <c r="R98" i="15"/>
  <c r="P98" i="15"/>
  <c r="BI97" i="15"/>
  <c r="BH97" i="15"/>
  <c r="BG97" i="15"/>
  <c r="BF97" i="15"/>
  <c r="T97" i="15"/>
  <c r="R97" i="15"/>
  <c r="P97" i="15"/>
  <c r="BI96" i="15"/>
  <c r="BH96" i="15"/>
  <c r="BG96" i="15"/>
  <c r="BF96" i="15"/>
  <c r="T96" i="15"/>
  <c r="R96" i="15"/>
  <c r="P96" i="15"/>
  <c r="BI95" i="15"/>
  <c r="BH95" i="15"/>
  <c r="BG95" i="15"/>
  <c r="BF95" i="15"/>
  <c r="T95" i="15"/>
  <c r="R95" i="15"/>
  <c r="P95" i="15"/>
  <c r="BI94" i="15"/>
  <c r="BH94" i="15"/>
  <c r="BG94" i="15"/>
  <c r="BF94" i="15"/>
  <c r="T94" i="15"/>
  <c r="R94" i="15"/>
  <c r="P94" i="15"/>
  <c r="BI93" i="15"/>
  <c r="BH93" i="15"/>
  <c r="BG93" i="15"/>
  <c r="BF93" i="15"/>
  <c r="T93" i="15"/>
  <c r="R93" i="15"/>
  <c r="P93" i="15"/>
  <c r="BI92" i="15"/>
  <c r="BH92" i="15"/>
  <c r="BG92" i="15"/>
  <c r="BF92" i="15"/>
  <c r="T92" i="15"/>
  <c r="R92" i="15"/>
  <c r="P92" i="15"/>
  <c r="BI91" i="15"/>
  <c r="BH91" i="15"/>
  <c r="BG91" i="15"/>
  <c r="BF91" i="15"/>
  <c r="T91" i="15"/>
  <c r="R91" i="15"/>
  <c r="P91" i="15"/>
  <c r="BI90" i="15"/>
  <c r="BH90" i="15"/>
  <c r="BG90" i="15"/>
  <c r="BF90" i="15"/>
  <c r="T90" i="15"/>
  <c r="R90" i="15"/>
  <c r="P90" i="15"/>
  <c r="BI89" i="15"/>
  <c r="BH89" i="15"/>
  <c r="BG89" i="15"/>
  <c r="BF89" i="15"/>
  <c r="T89" i="15"/>
  <c r="R89" i="15"/>
  <c r="P89" i="15"/>
  <c r="BI88" i="15"/>
  <c r="BH88" i="15"/>
  <c r="BG88" i="15"/>
  <c r="BF88" i="15"/>
  <c r="T88" i="15"/>
  <c r="R88" i="15"/>
  <c r="P88" i="15"/>
  <c r="BI87" i="15"/>
  <c r="BH87" i="15"/>
  <c r="BG87" i="15"/>
  <c r="BF87" i="15"/>
  <c r="T87" i="15"/>
  <c r="R87" i="15"/>
  <c r="P87" i="15"/>
  <c r="BI86" i="15"/>
  <c r="BH86" i="15"/>
  <c r="BG86" i="15"/>
  <c r="BF86" i="15"/>
  <c r="T86" i="15"/>
  <c r="R86" i="15"/>
  <c r="P86" i="15"/>
  <c r="BI85" i="15"/>
  <c r="BH85" i="15"/>
  <c r="BG85" i="15"/>
  <c r="BF85" i="15"/>
  <c r="T85" i="15"/>
  <c r="R85" i="15"/>
  <c r="P85" i="15"/>
  <c r="BI84" i="15"/>
  <c r="BH84" i="15"/>
  <c r="BG84" i="15"/>
  <c r="BF84" i="15"/>
  <c r="T84" i="15"/>
  <c r="R84" i="15"/>
  <c r="P84" i="15"/>
  <c r="J78" i="15"/>
  <c r="J77" i="15"/>
  <c r="F77" i="15"/>
  <c r="F75" i="15"/>
  <c r="E73" i="15"/>
  <c r="J55" i="15"/>
  <c r="J54" i="15"/>
  <c r="F54" i="15"/>
  <c r="F52" i="15"/>
  <c r="E50" i="15"/>
  <c r="J18" i="15"/>
  <c r="E18" i="15"/>
  <c r="F78" i="15" s="1"/>
  <c r="J17" i="15"/>
  <c r="J12" i="15"/>
  <c r="J75" i="15" s="1"/>
  <c r="E7" i="15"/>
  <c r="E71" i="15" s="1"/>
  <c r="J37" i="14"/>
  <c r="J36" i="14"/>
  <c r="AY67" i="1"/>
  <c r="J35" i="14"/>
  <c r="AX67" i="1"/>
  <c r="BI212" i="14"/>
  <c r="BH212" i="14"/>
  <c r="BG212" i="14"/>
  <c r="BF212" i="14"/>
  <c r="T212" i="14"/>
  <c r="R212" i="14"/>
  <c r="P212" i="14"/>
  <c r="BI209" i="14"/>
  <c r="BH209" i="14"/>
  <c r="BG209" i="14"/>
  <c r="BF209" i="14"/>
  <c r="T209" i="14"/>
  <c r="R209" i="14"/>
  <c r="P209" i="14"/>
  <c r="BI206" i="14"/>
  <c r="BH206" i="14"/>
  <c r="BG206" i="14"/>
  <c r="BF206" i="14"/>
  <c r="T206" i="14"/>
  <c r="R206" i="14"/>
  <c r="P206" i="14"/>
  <c r="BI203" i="14"/>
  <c r="BH203" i="14"/>
  <c r="BG203" i="14"/>
  <c r="BF203" i="14"/>
  <c r="T203" i="14"/>
  <c r="R203" i="14"/>
  <c r="P203" i="14"/>
  <c r="BI199" i="14"/>
  <c r="BH199" i="14"/>
  <c r="BG199" i="14"/>
  <c r="BF199" i="14"/>
  <c r="T199" i="14"/>
  <c r="R199" i="14"/>
  <c r="P199" i="14"/>
  <c r="BI196" i="14"/>
  <c r="BH196" i="14"/>
  <c r="BG196" i="14"/>
  <c r="BF196" i="14"/>
  <c r="T196" i="14"/>
  <c r="R196" i="14"/>
  <c r="P196" i="14"/>
  <c r="BI193" i="14"/>
  <c r="BH193" i="14"/>
  <c r="BG193" i="14"/>
  <c r="BF193" i="14"/>
  <c r="T193" i="14"/>
  <c r="R193" i="14"/>
  <c r="P193" i="14"/>
  <c r="BI190" i="14"/>
  <c r="BH190" i="14"/>
  <c r="BG190" i="14"/>
  <c r="BF190" i="14"/>
  <c r="T190" i="14"/>
  <c r="R190" i="14"/>
  <c r="P190" i="14"/>
  <c r="BI187" i="14"/>
  <c r="BH187" i="14"/>
  <c r="BG187" i="14"/>
  <c r="BF187" i="14"/>
  <c r="T187" i="14"/>
  <c r="R187" i="14"/>
  <c r="P187" i="14"/>
  <c r="BI181" i="14"/>
  <c r="BH181" i="14"/>
  <c r="BG181" i="14"/>
  <c r="BF181" i="14"/>
  <c r="T181" i="14"/>
  <c r="R181" i="14"/>
  <c r="R171" i="14" s="1"/>
  <c r="P181" i="14"/>
  <c r="BI175" i="14"/>
  <c r="BH175" i="14"/>
  <c r="BG175" i="14"/>
  <c r="BF175" i="14"/>
  <c r="T175" i="14"/>
  <c r="R175" i="14"/>
  <c r="P175" i="14"/>
  <c r="P171" i="14" s="1"/>
  <c r="BI172" i="14"/>
  <c r="BH172" i="14"/>
  <c r="BG172" i="14"/>
  <c r="BF172" i="14"/>
  <c r="T172" i="14"/>
  <c r="T171" i="14" s="1"/>
  <c r="R172" i="14"/>
  <c r="P172" i="14"/>
  <c r="BI168" i="14"/>
  <c r="BH168" i="14"/>
  <c r="BG168" i="14"/>
  <c r="BF168" i="14"/>
  <c r="T168" i="14"/>
  <c r="R168" i="14"/>
  <c r="P168" i="14"/>
  <c r="BI165" i="14"/>
  <c r="BH165" i="14"/>
  <c r="BG165" i="14"/>
  <c r="BF165" i="14"/>
  <c r="T165" i="14"/>
  <c r="R165" i="14"/>
  <c r="P165" i="14"/>
  <c r="BI162" i="14"/>
  <c r="BH162" i="14"/>
  <c r="BG162" i="14"/>
  <c r="BF162" i="14"/>
  <c r="T162" i="14"/>
  <c r="R162" i="14"/>
  <c r="P162" i="14"/>
  <c r="BI159" i="14"/>
  <c r="BH159" i="14"/>
  <c r="BG159" i="14"/>
  <c r="BF159" i="14"/>
  <c r="T159" i="14"/>
  <c r="R159" i="14"/>
  <c r="P159" i="14"/>
  <c r="BI156" i="14"/>
  <c r="BH156" i="14"/>
  <c r="BG156" i="14"/>
  <c r="BF156" i="14"/>
  <c r="T156" i="14"/>
  <c r="R156" i="14"/>
  <c r="P156" i="14"/>
  <c r="BI153" i="14"/>
  <c r="BH153" i="14"/>
  <c r="BG153" i="14"/>
  <c r="BF153" i="14"/>
  <c r="T153" i="14"/>
  <c r="R153" i="14"/>
  <c r="P153" i="14"/>
  <c r="BI149" i="14"/>
  <c r="BH149" i="14"/>
  <c r="BG149" i="14"/>
  <c r="BF149" i="14"/>
  <c r="T149" i="14"/>
  <c r="R149" i="14"/>
  <c r="P149" i="14"/>
  <c r="BI147" i="14"/>
  <c r="BH147" i="14"/>
  <c r="BG147" i="14"/>
  <c r="BF147" i="14"/>
  <c r="T147" i="14"/>
  <c r="R147" i="14"/>
  <c r="P147" i="14"/>
  <c r="BI137" i="14"/>
  <c r="BH137" i="14"/>
  <c r="BG137" i="14"/>
  <c r="BF137" i="14"/>
  <c r="T137" i="14"/>
  <c r="R137" i="14"/>
  <c r="P137" i="14"/>
  <c r="BI132" i="14"/>
  <c r="BH132" i="14"/>
  <c r="BG132" i="14"/>
  <c r="BF132" i="14"/>
  <c r="T132" i="14"/>
  <c r="R132" i="14"/>
  <c r="P132" i="14"/>
  <c r="BI127" i="14"/>
  <c r="BH127" i="14"/>
  <c r="BG127" i="14"/>
  <c r="BF127" i="14"/>
  <c r="T127" i="14"/>
  <c r="R127" i="14"/>
  <c r="P127" i="14"/>
  <c r="BI120" i="14"/>
  <c r="BH120" i="14"/>
  <c r="BG120" i="14"/>
  <c r="BF120" i="14"/>
  <c r="T120" i="14"/>
  <c r="R120" i="14"/>
  <c r="P120" i="14"/>
  <c r="BI114" i="14"/>
  <c r="BH114" i="14"/>
  <c r="BG114" i="14"/>
  <c r="BF114" i="14"/>
  <c r="T114" i="14"/>
  <c r="R114" i="14"/>
  <c r="P114" i="14"/>
  <c r="BI106" i="14"/>
  <c r="BH106" i="14"/>
  <c r="BG106" i="14"/>
  <c r="BF106" i="14"/>
  <c r="T106" i="14"/>
  <c r="R106" i="14"/>
  <c r="P106" i="14"/>
  <c r="BI98" i="14"/>
  <c r="BH98" i="14"/>
  <c r="BG98" i="14"/>
  <c r="BF98" i="14"/>
  <c r="T98" i="14"/>
  <c r="R98" i="14"/>
  <c r="P98" i="14"/>
  <c r="BI94" i="14"/>
  <c r="BH94" i="14"/>
  <c r="BG94" i="14"/>
  <c r="BF94" i="14"/>
  <c r="T94" i="14"/>
  <c r="R94" i="14"/>
  <c r="P94" i="14"/>
  <c r="BI91" i="14"/>
  <c r="BH91" i="14"/>
  <c r="BG91" i="14"/>
  <c r="BF91" i="14"/>
  <c r="T91" i="14"/>
  <c r="R91" i="14"/>
  <c r="P91" i="14"/>
  <c r="J85" i="14"/>
  <c r="J84" i="14"/>
  <c r="F84" i="14"/>
  <c r="F82" i="14"/>
  <c r="E80" i="14"/>
  <c r="J55" i="14"/>
  <c r="J54" i="14"/>
  <c r="F54" i="14"/>
  <c r="F52" i="14"/>
  <c r="E50" i="14"/>
  <c r="J18" i="14"/>
  <c r="E18" i="14"/>
  <c r="F55" i="14" s="1"/>
  <c r="J17" i="14"/>
  <c r="J12" i="14"/>
  <c r="J82" i="14" s="1"/>
  <c r="E7" i="14"/>
  <c r="E78" i="14"/>
  <c r="J37" i="13"/>
  <c r="J36" i="13"/>
  <c r="AY66" i="1" s="1"/>
  <c r="J35" i="13"/>
  <c r="AX66" i="1"/>
  <c r="BI404" i="13"/>
  <c r="BH404" i="13"/>
  <c r="BG404" i="13"/>
  <c r="BF404" i="13"/>
  <c r="T404" i="13"/>
  <c r="R404" i="13"/>
  <c r="P404" i="13"/>
  <c r="BI401" i="13"/>
  <c r="BH401" i="13"/>
  <c r="BG401" i="13"/>
  <c r="BF401" i="13"/>
  <c r="T401" i="13"/>
  <c r="R401" i="13"/>
  <c r="P401" i="13"/>
  <c r="BI394" i="13"/>
  <c r="BH394" i="13"/>
  <c r="BG394" i="13"/>
  <c r="BF394" i="13"/>
  <c r="T394" i="13"/>
  <c r="R394" i="13"/>
  <c r="P394" i="13"/>
  <c r="BI388" i="13"/>
  <c r="BH388" i="13"/>
  <c r="BG388" i="13"/>
  <c r="BF388" i="13"/>
  <c r="T388" i="13"/>
  <c r="R388" i="13"/>
  <c r="P388" i="13"/>
  <c r="BI381" i="13"/>
  <c r="BH381" i="13"/>
  <c r="BG381" i="13"/>
  <c r="BF381" i="13"/>
  <c r="T381" i="13"/>
  <c r="R381" i="13"/>
  <c r="R374" i="13"/>
  <c r="P381" i="13"/>
  <c r="BI375" i="13"/>
  <c r="BH375" i="13"/>
  <c r="BG375" i="13"/>
  <c r="BF375" i="13"/>
  <c r="T375" i="13"/>
  <c r="T374" i="13" s="1"/>
  <c r="R375" i="13"/>
  <c r="P375" i="13"/>
  <c r="P374" i="13" s="1"/>
  <c r="BI367" i="13"/>
  <c r="BH367" i="13"/>
  <c r="BG367" i="13"/>
  <c r="BF367" i="13"/>
  <c r="T367" i="13"/>
  <c r="R367" i="13"/>
  <c r="P367" i="13"/>
  <c r="BI365" i="13"/>
  <c r="BH365" i="13"/>
  <c r="BG365" i="13"/>
  <c r="BF365" i="13"/>
  <c r="T365" i="13"/>
  <c r="R365" i="13"/>
  <c r="P365" i="13"/>
  <c r="BI363" i="13"/>
  <c r="BH363" i="13"/>
  <c r="BG363" i="13"/>
  <c r="BF363" i="13"/>
  <c r="T363" i="13"/>
  <c r="R363" i="13"/>
  <c r="P363" i="13"/>
  <c r="BI361" i="13"/>
  <c r="BH361" i="13"/>
  <c r="BG361" i="13"/>
  <c r="BF361" i="13"/>
  <c r="T361" i="13"/>
  <c r="R361" i="13"/>
  <c r="P361" i="13"/>
  <c r="BI359" i="13"/>
  <c r="BH359" i="13"/>
  <c r="BG359" i="13"/>
  <c r="BF359" i="13"/>
  <c r="T359" i="13"/>
  <c r="R359" i="13"/>
  <c r="P359" i="13"/>
  <c r="BI357" i="13"/>
  <c r="BH357" i="13"/>
  <c r="BG357" i="13"/>
  <c r="BF357" i="13"/>
  <c r="T357" i="13"/>
  <c r="R357" i="13"/>
  <c r="P357" i="13"/>
  <c r="BI354" i="13"/>
  <c r="BH354" i="13"/>
  <c r="BG354" i="13"/>
  <c r="BF354" i="13"/>
  <c r="T354" i="13"/>
  <c r="R354" i="13"/>
  <c r="P354" i="13"/>
  <c r="BI352" i="13"/>
  <c r="BH352" i="13"/>
  <c r="BG352" i="13"/>
  <c r="BF352" i="13"/>
  <c r="T352" i="13"/>
  <c r="R352" i="13"/>
  <c r="P352" i="13"/>
  <c r="BI350" i="13"/>
  <c r="BH350" i="13"/>
  <c r="BG350" i="13"/>
  <c r="BF350" i="13"/>
  <c r="T350" i="13"/>
  <c r="R350" i="13"/>
  <c r="P350" i="13"/>
  <c r="BI347" i="13"/>
  <c r="BH347" i="13"/>
  <c r="BG347" i="13"/>
  <c r="BF347" i="13"/>
  <c r="T347" i="13"/>
  <c r="R347" i="13"/>
  <c r="P347" i="13"/>
  <c r="BI344" i="13"/>
  <c r="BH344" i="13"/>
  <c r="BG344" i="13"/>
  <c r="BF344" i="13"/>
  <c r="T344" i="13"/>
  <c r="R344" i="13"/>
  <c r="P344" i="13"/>
  <c r="BI342" i="13"/>
  <c r="BH342" i="13"/>
  <c r="BG342" i="13"/>
  <c r="BF342" i="13"/>
  <c r="T342" i="13"/>
  <c r="R342" i="13"/>
  <c r="P342" i="13"/>
  <c r="BI340" i="13"/>
  <c r="BH340" i="13"/>
  <c r="BG340" i="13"/>
  <c r="BF340" i="13"/>
  <c r="T340" i="13"/>
  <c r="R340" i="13"/>
  <c r="P340" i="13"/>
  <c r="BI338" i="13"/>
  <c r="BH338" i="13"/>
  <c r="BG338" i="13"/>
  <c r="BF338" i="13"/>
  <c r="T338" i="13"/>
  <c r="R338" i="13"/>
  <c r="P338" i="13"/>
  <c r="BI336" i="13"/>
  <c r="BH336" i="13"/>
  <c r="BG336" i="13"/>
  <c r="BF336" i="13"/>
  <c r="T336" i="13"/>
  <c r="R336" i="13"/>
  <c r="P336" i="13"/>
  <c r="BI334" i="13"/>
  <c r="BH334" i="13"/>
  <c r="BG334" i="13"/>
  <c r="BF334" i="13"/>
  <c r="T334" i="13"/>
  <c r="R334" i="13"/>
  <c r="P334" i="13"/>
  <c r="BI332" i="13"/>
  <c r="BH332" i="13"/>
  <c r="BG332" i="13"/>
  <c r="BF332" i="13"/>
  <c r="T332" i="13"/>
  <c r="R332" i="13"/>
  <c r="P332" i="13"/>
  <c r="BI330" i="13"/>
  <c r="BH330" i="13"/>
  <c r="BG330" i="13"/>
  <c r="BF330" i="13"/>
  <c r="T330" i="13"/>
  <c r="R330" i="13"/>
  <c r="P330" i="13"/>
  <c r="BI328" i="13"/>
  <c r="BH328" i="13"/>
  <c r="BG328" i="13"/>
  <c r="BF328" i="13"/>
  <c r="T328" i="13"/>
  <c r="R328" i="13"/>
  <c r="P328" i="13"/>
  <c r="BI326" i="13"/>
  <c r="BH326" i="13"/>
  <c r="BG326" i="13"/>
  <c r="BF326" i="13"/>
  <c r="T326" i="13"/>
  <c r="R326" i="13"/>
  <c r="P326" i="13"/>
  <c r="BI324" i="13"/>
  <c r="BH324" i="13"/>
  <c r="BG324" i="13"/>
  <c r="BF324" i="13"/>
  <c r="T324" i="13"/>
  <c r="R324" i="13"/>
  <c r="P324" i="13"/>
  <c r="BI322" i="13"/>
  <c r="BH322" i="13"/>
  <c r="BG322" i="13"/>
  <c r="BF322" i="13"/>
  <c r="T322" i="13"/>
  <c r="R322" i="13"/>
  <c r="P322" i="13"/>
  <c r="BI320" i="13"/>
  <c r="BH320" i="13"/>
  <c r="BG320" i="13"/>
  <c r="BF320" i="13"/>
  <c r="T320" i="13"/>
  <c r="R320" i="13"/>
  <c r="P320" i="13"/>
  <c r="BI317" i="13"/>
  <c r="BH317" i="13"/>
  <c r="BG317" i="13"/>
  <c r="BF317" i="13"/>
  <c r="T317" i="13"/>
  <c r="R317" i="13"/>
  <c r="P317" i="13"/>
  <c r="BI314" i="13"/>
  <c r="BH314" i="13"/>
  <c r="BG314" i="13"/>
  <c r="BF314" i="13"/>
  <c r="T314" i="13"/>
  <c r="R314" i="13"/>
  <c r="P314" i="13"/>
  <c r="BI312" i="13"/>
  <c r="BH312" i="13"/>
  <c r="BG312" i="13"/>
  <c r="BF312" i="13"/>
  <c r="T312" i="13"/>
  <c r="R312" i="13"/>
  <c r="P312" i="13"/>
  <c r="BI309" i="13"/>
  <c r="BH309" i="13"/>
  <c r="BG309" i="13"/>
  <c r="BF309" i="13"/>
  <c r="T309" i="13"/>
  <c r="R309" i="13"/>
  <c r="P309" i="13"/>
  <c r="BI307" i="13"/>
  <c r="BH307" i="13"/>
  <c r="BG307" i="13"/>
  <c r="BF307" i="13"/>
  <c r="T307" i="13"/>
  <c r="R307" i="13"/>
  <c r="P307" i="13"/>
  <c r="BI304" i="13"/>
  <c r="BH304" i="13"/>
  <c r="BG304" i="13"/>
  <c r="BF304" i="13"/>
  <c r="T304" i="13"/>
  <c r="R304" i="13"/>
  <c r="P304" i="13"/>
  <c r="BI294" i="13"/>
  <c r="BH294" i="13"/>
  <c r="BG294" i="13"/>
  <c r="BF294" i="13"/>
  <c r="T294" i="13"/>
  <c r="R294" i="13"/>
  <c r="P294" i="13"/>
  <c r="BI288" i="13"/>
  <c r="BH288" i="13"/>
  <c r="BG288" i="13"/>
  <c r="BF288" i="13"/>
  <c r="T288" i="13"/>
  <c r="R288" i="13"/>
  <c r="P288" i="13"/>
  <c r="BI286" i="13"/>
  <c r="BH286" i="13"/>
  <c r="BG286" i="13"/>
  <c r="BF286" i="13"/>
  <c r="T286" i="13"/>
  <c r="R286" i="13"/>
  <c r="P286" i="13"/>
  <c r="BI280" i="13"/>
  <c r="BH280" i="13"/>
  <c r="BG280" i="13"/>
  <c r="BF280" i="13"/>
  <c r="T280" i="13"/>
  <c r="R280" i="13"/>
  <c r="P280" i="13"/>
  <c r="BI270" i="13"/>
  <c r="BH270" i="13"/>
  <c r="BG270" i="13"/>
  <c r="BF270" i="13"/>
  <c r="T270" i="13"/>
  <c r="R270" i="13"/>
  <c r="P270" i="13"/>
  <c r="BI264" i="13"/>
  <c r="BH264" i="13"/>
  <c r="BG264" i="13"/>
  <c r="BF264" i="13"/>
  <c r="T264" i="13"/>
  <c r="R264" i="13"/>
  <c r="P264" i="13"/>
  <c r="BI257" i="13"/>
  <c r="BH257" i="13"/>
  <c r="BG257" i="13"/>
  <c r="BF257" i="13"/>
  <c r="T257" i="13"/>
  <c r="R257" i="13"/>
  <c r="P257" i="13"/>
  <c r="BI254" i="13"/>
  <c r="BH254" i="13"/>
  <c r="BG254" i="13"/>
  <c r="BF254" i="13"/>
  <c r="T254" i="13"/>
  <c r="R254" i="13"/>
  <c r="P254" i="13"/>
  <c r="BI251" i="13"/>
  <c r="BH251" i="13"/>
  <c r="BG251" i="13"/>
  <c r="BF251" i="13"/>
  <c r="T251" i="13"/>
  <c r="R251" i="13"/>
  <c r="P251" i="13"/>
  <c r="BI248" i="13"/>
  <c r="BH248" i="13"/>
  <c r="BG248" i="13"/>
  <c r="BF248" i="13"/>
  <c r="T248" i="13"/>
  <c r="R248" i="13"/>
  <c r="P248" i="13"/>
  <c r="BI243" i="13"/>
  <c r="BH243" i="13"/>
  <c r="BG243" i="13"/>
  <c r="BF243" i="13"/>
  <c r="T243" i="13"/>
  <c r="R243" i="13"/>
  <c r="P243" i="13"/>
  <c r="BI240" i="13"/>
  <c r="BH240" i="13"/>
  <c r="BG240" i="13"/>
  <c r="BF240" i="13"/>
  <c r="T240" i="13"/>
  <c r="R240" i="13"/>
  <c r="P240" i="13"/>
  <c r="BI237" i="13"/>
  <c r="BH237" i="13"/>
  <c r="BG237" i="13"/>
  <c r="BF237" i="13"/>
  <c r="T237" i="13"/>
  <c r="R237" i="13"/>
  <c r="P237" i="13"/>
  <c r="BI234" i="13"/>
  <c r="BH234" i="13"/>
  <c r="BG234" i="13"/>
  <c r="BF234" i="13"/>
  <c r="T234" i="13"/>
  <c r="R234" i="13"/>
  <c r="P234" i="13"/>
  <c r="BI227" i="13"/>
  <c r="BH227" i="13"/>
  <c r="BG227" i="13"/>
  <c r="BF227" i="13"/>
  <c r="T227" i="13"/>
  <c r="R227" i="13"/>
  <c r="P227" i="13"/>
  <c r="BI220" i="13"/>
  <c r="BH220" i="13"/>
  <c r="BG220" i="13"/>
  <c r="BF220" i="13"/>
  <c r="T220" i="13"/>
  <c r="R220" i="13"/>
  <c r="P220" i="13"/>
  <c r="BI214" i="13"/>
  <c r="BH214" i="13"/>
  <c r="BG214" i="13"/>
  <c r="BF214" i="13"/>
  <c r="T214" i="13"/>
  <c r="R214" i="13"/>
  <c r="P214" i="13"/>
  <c r="BI206" i="13"/>
  <c r="BH206" i="13"/>
  <c r="BG206" i="13"/>
  <c r="BF206" i="13"/>
  <c r="T206" i="13"/>
  <c r="R206" i="13"/>
  <c r="P206" i="13"/>
  <c r="BI198" i="13"/>
  <c r="BH198" i="13"/>
  <c r="BG198" i="13"/>
  <c r="BF198" i="13"/>
  <c r="T198" i="13"/>
  <c r="R198" i="13"/>
  <c r="P198" i="13"/>
  <c r="BI190" i="13"/>
  <c r="BH190" i="13"/>
  <c r="BG190" i="13"/>
  <c r="BF190" i="13"/>
  <c r="T190" i="13"/>
  <c r="R190" i="13"/>
  <c r="P190" i="13"/>
  <c r="BI182" i="13"/>
  <c r="BH182" i="13"/>
  <c r="BG182" i="13"/>
  <c r="BF182" i="13"/>
  <c r="T182" i="13"/>
  <c r="R182" i="13"/>
  <c r="P182" i="13"/>
  <c r="BI176" i="13"/>
  <c r="BH176" i="13"/>
  <c r="BG176" i="13"/>
  <c r="BF176" i="13"/>
  <c r="T176" i="13"/>
  <c r="R176" i="13"/>
  <c r="P176" i="13"/>
  <c r="BI170" i="13"/>
  <c r="BH170" i="13"/>
  <c r="BG170" i="13"/>
  <c r="BF170" i="13"/>
  <c r="T170" i="13"/>
  <c r="R170" i="13"/>
  <c r="P170" i="13"/>
  <c r="BI164" i="13"/>
  <c r="BH164" i="13"/>
  <c r="BG164" i="13"/>
  <c r="BF164" i="13"/>
  <c r="T164" i="13"/>
  <c r="R164" i="13"/>
  <c r="P164" i="13"/>
  <c r="BI158" i="13"/>
  <c r="BH158" i="13"/>
  <c r="BG158" i="13"/>
  <c r="BF158" i="13"/>
  <c r="T158" i="13"/>
  <c r="R158" i="13"/>
  <c r="P158" i="13"/>
  <c r="BI155" i="13"/>
  <c r="BH155" i="13"/>
  <c r="BG155" i="13"/>
  <c r="BF155" i="13"/>
  <c r="T155" i="13"/>
  <c r="R155" i="13"/>
  <c r="P155" i="13"/>
  <c r="BI152" i="13"/>
  <c r="BH152" i="13"/>
  <c r="BG152" i="13"/>
  <c r="BF152" i="13"/>
  <c r="T152" i="13"/>
  <c r="R152" i="13"/>
  <c r="P152" i="13"/>
  <c r="BI147" i="13"/>
  <c r="BH147" i="13"/>
  <c r="BG147" i="13"/>
  <c r="BF147" i="13"/>
  <c r="T147" i="13"/>
  <c r="R147" i="13"/>
  <c r="P147" i="13"/>
  <c r="BI142" i="13"/>
  <c r="BH142" i="13"/>
  <c r="BG142" i="13"/>
  <c r="BF142" i="13"/>
  <c r="T142" i="13"/>
  <c r="R142" i="13"/>
  <c r="P142" i="13"/>
  <c r="BI134" i="13"/>
  <c r="BH134" i="13"/>
  <c r="BG134" i="13"/>
  <c r="BF134" i="13"/>
  <c r="T134" i="13"/>
  <c r="R134" i="13"/>
  <c r="P134" i="13"/>
  <c r="BI127" i="13"/>
  <c r="BH127" i="13"/>
  <c r="BG127" i="13"/>
  <c r="BF127" i="13"/>
  <c r="T127" i="13"/>
  <c r="R127" i="13"/>
  <c r="P127" i="13"/>
  <c r="BI121" i="13"/>
  <c r="BH121" i="13"/>
  <c r="BG121" i="13"/>
  <c r="BF121" i="13"/>
  <c r="T121" i="13"/>
  <c r="R121" i="13"/>
  <c r="P121" i="13"/>
  <c r="BI113" i="13"/>
  <c r="BH113" i="13"/>
  <c r="BG113" i="13"/>
  <c r="BF113" i="13"/>
  <c r="T113" i="13"/>
  <c r="R113" i="13"/>
  <c r="P113" i="13"/>
  <c r="BI107" i="13"/>
  <c r="BH107" i="13"/>
  <c r="BG107" i="13"/>
  <c r="BF107" i="13"/>
  <c r="T107" i="13"/>
  <c r="R107" i="13"/>
  <c r="P107" i="13"/>
  <c r="BI103" i="13"/>
  <c r="BH103" i="13"/>
  <c r="BG103" i="13"/>
  <c r="BF103" i="13"/>
  <c r="T103" i="13"/>
  <c r="R103" i="13"/>
  <c r="P103" i="13"/>
  <c r="BI100" i="13"/>
  <c r="BH100" i="13"/>
  <c r="BG100" i="13"/>
  <c r="BF100" i="13"/>
  <c r="T100" i="13"/>
  <c r="R100" i="13"/>
  <c r="P100" i="13"/>
  <c r="BI96" i="13"/>
  <c r="BH96" i="13"/>
  <c r="BG96" i="13"/>
  <c r="BF96" i="13"/>
  <c r="T96" i="13"/>
  <c r="R96" i="13"/>
  <c r="P96" i="13"/>
  <c r="BI93" i="13"/>
  <c r="BH93" i="13"/>
  <c r="BG93" i="13"/>
  <c r="BF93" i="13"/>
  <c r="T93" i="13"/>
  <c r="R93" i="13"/>
  <c r="P93" i="13"/>
  <c r="J87" i="13"/>
  <c r="J86" i="13"/>
  <c r="F86" i="13"/>
  <c r="F84" i="13"/>
  <c r="E82" i="13"/>
  <c r="J55" i="13"/>
  <c r="J54" i="13"/>
  <c r="F54" i="13"/>
  <c r="F52" i="13"/>
  <c r="E50" i="13"/>
  <c r="J18" i="13"/>
  <c r="E18" i="13"/>
  <c r="F87" i="13"/>
  <c r="J17" i="13"/>
  <c r="J12" i="13"/>
  <c r="J52" i="13" s="1"/>
  <c r="E7" i="13"/>
  <c r="E80" i="13" s="1"/>
  <c r="J37" i="12"/>
  <c r="J36" i="12"/>
  <c r="AY65" i="1"/>
  <c r="J35" i="12"/>
  <c r="AX65" i="1"/>
  <c r="BI109" i="12"/>
  <c r="BH109" i="12"/>
  <c r="BG109" i="12"/>
  <c r="BF109" i="12"/>
  <c r="T109" i="12"/>
  <c r="R109" i="12"/>
  <c r="P109" i="12"/>
  <c r="BI108" i="12"/>
  <c r="BH108" i="12"/>
  <c r="BG108" i="12"/>
  <c r="BF108" i="12"/>
  <c r="T108" i="12"/>
  <c r="R108" i="12"/>
  <c r="P108" i="12"/>
  <c r="BI107" i="12"/>
  <c r="BH107" i="12"/>
  <c r="BG107" i="12"/>
  <c r="BF107" i="12"/>
  <c r="T107" i="12"/>
  <c r="R107" i="12"/>
  <c r="P107" i="12"/>
  <c r="BI106" i="12"/>
  <c r="BH106" i="12"/>
  <c r="BG106" i="12"/>
  <c r="BF106" i="12"/>
  <c r="T106" i="12"/>
  <c r="R106" i="12"/>
  <c r="P106" i="12"/>
  <c r="BI105" i="12"/>
  <c r="BH105" i="12"/>
  <c r="BG105" i="12"/>
  <c r="BF105" i="12"/>
  <c r="T105" i="12"/>
  <c r="R105" i="12"/>
  <c r="P105" i="12"/>
  <c r="BI104" i="12"/>
  <c r="BH104" i="12"/>
  <c r="BG104" i="12"/>
  <c r="BF104" i="12"/>
  <c r="T104" i="12"/>
  <c r="R104" i="12"/>
  <c r="P104" i="12"/>
  <c r="BI103" i="12"/>
  <c r="BH103" i="12"/>
  <c r="BG103" i="12"/>
  <c r="BF103" i="12"/>
  <c r="T103" i="12"/>
  <c r="R103" i="12"/>
  <c r="P103" i="12"/>
  <c r="BI101" i="12"/>
  <c r="BH101" i="12"/>
  <c r="BG101" i="12"/>
  <c r="BF101" i="12"/>
  <c r="T101" i="12"/>
  <c r="R101" i="12"/>
  <c r="P101" i="12"/>
  <c r="BI100" i="12"/>
  <c r="BH100" i="12"/>
  <c r="BG100" i="12"/>
  <c r="BF100" i="12"/>
  <c r="T100" i="12"/>
  <c r="R100" i="12"/>
  <c r="P100" i="12"/>
  <c r="BI99" i="12"/>
  <c r="BH99" i="12"/>
  <c r="BG99" i="12"/>
  <c r="BF99" i="12"/>
  <c r="T99" i="12"/>
  <c r="R99" i="12"/>
  <c r="P99" i="12"/>
  <c r="BI97" i="12"/>
  <c r="BH97" i="12"/>
  <c r="BG97" i="12"/>
  <c r="BF97" i="12"/>
  <c r="T97" i="12"/>
  <c r="R97" i="12"/>
  <c r="P97" i="12"/>
  <c r="BI96" i="12"/>
  <c r="BH96" i="12"/>
  <c r="BG96" i="12"/>
  <c r="BF96" i="12"/>
  <c r="T96" i="12"/>
  <c r="R96" i="12"/>
  <c r="P96" i="12"/>
  <c r="BI95" i="12"/>
  <c r="BH95" i="12"/>
  <c r="BG95" i="12"/>
  <c r="BF95" i="12"/>
  <c r="T95" i="12"/>
  <c r="R95" i="12"/>
  <c r="P95" i="12"/>
  <c r="BI94" i="12"/>
  <c r="BH94" i="12"/>
  <c r="BG94" i="12"/>
  <c r="BF94" i="12"/>
  <c r="T94" i="12"/>
  <c r="R94" i="12"/>
  <c r="P94" i="12"/>
  <c r="BI93" i="12"/>
  <c r="BH93" i="12"/>
  <c r="BG93" i="12"/>
  <c r="BF93" i="12"/>
  <c r="T93" i="12"/>
  <c r="R93" i="12"/>
  <c r="P93" i="12"/>
  <c r="BI90" i="12"/>
  <c r="BH90" i="12"/>
  <c r="BG90" i="12"/>
  <c r="BF90" i="12"/>
  <c r="T90" i="12"/>
  <c r="R90" i="12"/>
  <c r="P90" i="12"/>
  <c r="BI88" i="12"/>
  <c r="BH88" i="12"/>
  <c r="BG88" i="12"/>
  <c r="BF88" i="12"/>
  <c r="T88" i="12"/>
  <c r="R88" i="12"/>
  <c r="P88" i="12"/>
  <c r="BI86" i="12"/>
  <c r="BH86" i="12"/>
  <c r="BG86" i="12"/>
  <c r="BF86" i="12"/>
  <c r="T86" i="12"/>
  <c r="R86" i="12"/>
  <c r="P86" i="12"/>
  <c r="BI83" i="12"/>
  <c r="BH83" i="12"/>
  <c r="BG83" i="12"/>
  <c r="BF83" i="12"/>
  <c r="T83" i="12"/>
  <c r="R83" i="12"/>
  <c r="P83" i="12"/>
  <c r="F75" i="12"/>
  <c r="E73" i="12"/>
  <c r="F52" i="12"/>
  <c r="E50" i="12"/>
  <c r="J24" i="12"/>
  <c r="E24" i="12"/>
  <c r="J78" i="12" s="1"/>
  <c r="J23" i="12"/>
  <c r="J21" i="12"/>
  <c r="E21" i="12"/>
  <c r="J54" i="12"/>
  <c r="J20" i="12"/>
  <c r="J18" i="12"/>
  <c r="E18" i="12"/>
  <c r="F78" i="12" s="1"/>
  <c r="J17" i="12"/>
  <c r="J15" i="12"/>
  <c r="E15" i="12"/>
  <c r="F77" i="12" s="1"/>
  <c r="J14" i="12"/>
  <c r="J12" i="12"/>
  <c r="J75" i="12" s="1"/>
  <c r="E7" i="12"/>
  <c r="E71" i="12" s="1"/>
  <c r="J37" i="11"/>
  <c r="J36" i="11"/>
  <c r="AY64" i="1"/>
  <c r="J35" i="11"/>
  <c r="AX64" i="1"/>
  <c r="BI195" i="11"/>
  <c r="BH195" i="11"/>
  <c r="BG195" i="11"/>
  <c r="BF195" i="11"/>
  <c r="T195" i="11"/>
  <c r="R195" i="11"/>
  <c r="P195" i="11"/>
  <c r="BI191" i="11"/>
  <c r="BH191" i="11"/>
  <c r="BG191" i="11"/>
  <c r="BF191" i="11"/>
  <c r="T191" i="11"/>
  <c r="R191" i="11"/>
  <c r="P191" i="11"/>
  <c r="BI189" i="11"/>
  <c r="BH189" i="11"/>
  <c r="BG189" i="11"/>
  <c r="BF189" i="11"/>
  <c r="T189" i="11"/>
  <c r="R189" i="11"/>
  <c r="P189" i="11"/>
  <c r="BI185" i="11"/>
  <c r="BH185" i="11"/>
  <c r="BG185" i="11"/>
  <c r="BF185" i="11"/>
  <c r="T185" i="11"/>
  <c r="R185" i="11"/>
  <c r="P185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77" i="11"/>
  <c r="BH177" i="11"/>
  <c r="BG177" i="11"/>
  <c r="BF177" i="11"/>
  <c r="T177" i="11"/>
  <c r="R177" i="11"/>
  <c r="P177" i="11"/>
  <c r="BI173" i="11"/>
  <c r="BH173" i="11"/>
  <c r="BG173" i="11"/>
  <c r="BF173" i="11"/>
  <c r="T173" i="11"/>
  <c r="R173" i="11"/>
  <c r="P173" i="11"/>
  <c r="BI169" i="11"/>
  <c r="BH169" i="11"/>
  <c r="BG169" i="11"/>
  <c r="BF169" i="11"/>
  <c r="T169" i="11"/>
  <c r="T168" i="11" s="1"/>
  <c r="R169" i="11"/>
  <c r="R168" i="11"/>
  <c r="P169" i="11"/>
  <c r="P168" i="11"/>
  <c r="BI164" i="11"/>
  <c r="BH164" i="11"/>
  <c r="BG164" i="11"/>
  <c r="BF164" i="11"/>
  <c r="T164" i="11"/>
  <c r="R164" i="11"/>
  <c r="P164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6" i="11"/>
  <c r="BH156" i="11"/>
  <c r="BG156" i="11"/>
  <c r="BF156" i="11"/>
  <c r="T156" i="11"/>
  <c r="R156" i="11"/>
  <c r="P156" i="11"/>
  <c r="BI152" i="11"/>
  <c r="BH152" i="11"/>
  <c r="BG152" i="11"/>
  <c r="BF152" i="11"/>
  <c r="T152" i="11"/>
  <c r="R152" i="11"/>
  <c r="P152" i="11"/>
  <c r="BI148" i="11"/>
  <c r="BH148" i="11"/>
  <c r="BG148" i="11"/>
  <c r="BF148" i="11"/>
  <c r="T148" i="11"/>
  <c r="R148" i="11"/>
  <c r="P148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0" i="11"/>
  <c r="BH130" i="11"/>
  <c r="BG130" i="11"/>
  <c r="BF130" i="11"/>
  <c r="T130" i="11"/>
  <c r="R130" i="11"/>
  <c r="P130" i="11"/>
  <c r="BI126" i="11"/>
  <c r="BH126" i="11"/>
  <c r="BG126" i="11"/>
  <c r="BF126" i="11"/>
  <c r="T126" i="11"/>
  <c r="R126" i="11"/>
  <c r="P126" i="11"/>
  <c r="BI120" i="11"/>
  <c r="BH120" i="11"/>
  <c r="BG120" i="11"/>
  <c r="BF120" i="11"/>
  <c r="T120" i="11"/>
  <c r="R120" i="11"/>
  <c r="P120" i="11"/>
  <c r="BI118" i="11"/>
  <c r="BH118" i="11"/>
  <c r="BG118" i="11"/>
  <c r="BF118" i="11"/>
  <c r="T118" i="11"/>
  <c r="R118" i="11"/>
  <c r="P118" i="11"/>
  <c r="BI112" i="11"/>
  <c r="BH112" i="11"/>
  <c r="BG112" i="11"/>
  <c r="BF112" i="11"/>
  <c r="T112" i="11"/>
  <c r="R112" i="11"/>
  <c r="P112" i="11"/>
  <c r="BI107" i="11"/>
  <c r="BH107" i="11"/>
  <c r="BG107" i="11"/>
  <c r="BF107" i="11"/>
  <c r="T107" i="11"/>
  <c r="R107" i="11"/>
  <c r="P107" i="11"/>
  <c r="BI102" i="11"/>
  <c r="BH102" i="11"/>
  <c r="BG102" i="11"/>
  <c r="BF102" i="11"/>
  <c r="T102" i="11"/>
  <c r="R102" i="11"/>
  <c r="P102" i="11"/>
  <c r="BI97" i="11"/>
  <c r="BH97" i="11"/>
  <c r="BG97" i="11"/>
  <c r="BF97" i="11"/>
  <c r="T97" i="11"/>
  <c r="R97" i="11"/>
  <c r="P97" i="11"/>
  <c r="BI94" i="11"/>
  <c r="BH94" i="11"/>
  <c r="BG94" i="11"/>
  <c r="BF94" i="11"/>
  <c r="T94" i="11"/>
  <c r="R94" i="11"/>
  <c r="P94" i="11"/>
  <c r="BI93" i="11"/>
  <c r="BH93" i="11"/>
  <c r="BG93" i="11"/>
  <c r="BF93" i="11"/>
  <c r="T93" i="11"/>
  <c r="R93" i="11"/>
  <c r="P93" i="11"/>
  <c r="BI90" i="11"/>
  <c r="BH90" i="11"/>
  <c r="BG90" i="11"/>
  <c r="BF90" i="11"/>
  <c r="T90" i="11"/>
  <c r="R90" i="11"/>
  <c r="P90" i="11"/>
  <c r="F81" i="11"/>
  <c r="E79" i="11"/>
  <c r="F52" i="11"/>
  <c r="E50" i="11"/>
  <c r="J24" i="11"/>
  <c r="E24" i="11"/>
  <c r="J55" i="11" s="1"/>
  <c r="J23" i="11"/>
  <c r="J21" i="11"/>
  <c r="E21" i="11"/>
  <c r="J83" i="11" s="1"/>
  <c r="J20" i="11"/>
  <c r="J18" i="11"/>
  <c r="E18" i="11"/>
  <c r="F84" i="11" s="1"/>
  <c r="J17" i="11"/>
  <c r="J15" i="11"/>
  <c r="E15" i="11"/>
  <c r="F54" i="11" s="1"/>
  <c r="J14" i="11"/>
  <c r="J12" i="11"/>
  <c r="J81" i="11" s="1"/>
  <c r="E7" i="11"/>
  <c r="E48" i="11"/>
  <c r="J37" i="10"/>
  <c r="J36" i="10"/>
  <c r="AY63" i="1" s="1"/>
  <c r="J35" i="10"/>
  <c r="AX63" i="1"/>
  <c r="BI207" i="10"/>
  <c r="BH207" i="10"/>
  <c r="BG207" i="10"/>
  <c r="BF207" i="10"/>
  <c r="T207" i="10"/>
  <c r="R207" i="10"/>
  <c r="P207" i="10"/>
  <c r="BI203" i="10"/>
  <c r="BH203" i="10"/>
  <c r="BG203" i="10"/>
  <c r="BF203" i="10"/>
  <c r="T203" i="10"/>
  <c r="R203" i="10"/>
  <c r="P203" i="10"/>
  <c r="BI199" i="10"/>
  <c r="BH199" i="10"/>
  <c r="BG199" i="10"/>
  <c r="BF199" i="10"/>
  <c r="T199" i="10"/>
  <c r="R199" i="10"/>
  <c r="P199" i="10"/>
  <c r="BI194" i="10"/>
  <c r="BH194" i="10"/>
  <c r="BG194" i="10"/>
  <c r="BF194" i="10"/>
  <c r="T194" i="10"/>
  <c r="R194" i="10"/>
  <c r="P194" i="10"/>
  <c r="BI191" i="10"/>
  <c r="BH191" i="10"/>
  <c r="BG191" i="10"/>
  <c r="BF191" i="10"/>
  <c r="T191" i="10"/>
  <c r="R191" i="10"/>
  <c r="P191" i="10"/>
  <c r="BI188" i="10"/>
  <c r="BH188" i="10"/>
  <c r="BG188" i="10"/>
  <c r="BF188" i="10"/>
  <c r="T188" i="10"/>
  <c r="R188" i="10"/>
  <c r="P188" i="10"/>
  <c r="BI184" i="10"/>
  <c r="BH184" i="10"/>
  <c r="BG184" i="10"/>
  <c r="BF184" i="10"/>
  <c r="T184" i="10"/>
  <c r="R184" i="10"/>
  <c r="P184" i="10"/>
  <c r="BI181" i="10"/>
  <c r="BH181" i="10"/>
  <c r="BG181" i="10"/>
  <c r="BF181" i="10"/>
  <c r="T181" i="10"/>
  <c r="R181" i="10"/>
  <c r="P181" i="10"/>
  <c r="BI179" i="10"/>
  <c r="BH179" i="10"/>
  <c r="BG179" i="10"/>
  <c r="BF179" i="10"/>
  <c r="T179" i="10"/>
  <c r="R179" i="10"/>
  <c r="P179" i="10"/>
  <c r="BI174" i="10"/>
  <c r="BH174" i="10"/>
  <c r="BG174" i="10"/>
  <c r="BF174" i="10"/>
  <c r="T174" i="10"/>
  <c r="R174" i="10"/>
  <c r="P174" i="10"/>
  <c r="BI170" i="10"/>
  <c r="BH170" i="10"/>
  <c r="BG170" i="10"/>
  <c r="BF170" i="10"/>
  <c r="T170" i="10"/>
  <c r="T169" i="10"/>
  <c r="R170" i="10"/>
  <c r="R169" i="10"/>
  <c r="P170" i="10"/>
  <c r="P169" i="10" s="1"/>
  <c r="BI165" i="10"/>
  <c r="BH165" i="10"/>
  <c r="BG165" i="10"/>
  <c r="BF165" i="10"/>
  <c r="T165" i="10"/>
  <c r="R165" i="10"/>
  <c r="P165" i="10"/>
  <c r="BI161" i="10"/>
  <c r="BH161" i="10"/>
  <c r="BG161" i="10"/>
  <c r="BF161" i="10"/>
  <c r="T161" i="10"/>
  <c r="R161" i="10"/>
  <c r="P161" i="10"/>
  <c r="BI157" i="10"/>
  <c r="BH157" i="10"/>
  <c r="BG157" i="10"/>
  <c r="BF157" i="10"/>
  <c r="T157" i="10"/>
  <c r="R157" i="10"/>
  <c r="P157" i="10"/>
  <c r="BI153" i="10"/>
  <c r="BH153" i="10"/>
  <c r="BG153" i="10"/>
  <c r="BF153" i="10"/>
  <c r="T153" i="10"/>
  <c r="R153" i="10"/>
  <c r="P153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6" i="10"/>
  <c r="BH146" i="10"/>
  <c r="BG146" i="10"/>
  <c r="BF146" i="10"/>
  <c r="T146" i="10"/>
  <c r="R146" i="10"/>
  <c r="P146" i="10"/>
  <c r="BI142" i="10"/>
  <c r="BH142" i="10"/>
  <c r="BG142" i="10"/>
  <c r="BF142" i="10"/>
  <c r="T142" i="10"/>
  <c r="R142" i="10"/>
  <c r="P142" i="10"/>
  <c r="BI140" i="10"/>
  <c r="BH140" i="10"/>
  <c r="BG140" i="10"/>
  <c r="BF140" i="10"/>
  <c r="T140" i="10"/>
  <c r="R140" i="10"/>
  <c r="P140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1" i="10"/>
  <c r="BH131" i="10"/>
  <c r="BG131" i="10"/>
  <c r="BF131" i="10"/>
  <c r="T131" i="10"/>
  <c r="R131" i="10"/>
  <c r="P131" i="10"/>
  <c r="BI127" i="10"/>
  <c r="BH127" i="10"/>
  <c r="BG127" i="10"/>
  <c r="BF127" i="10"/>
  <c r="T127" i="10"/>
  <c r="R127" i="10"/>
  <c r="P127" i="10"/>
  <c r="BI121" i="10"/>
  <c r="BH121" i="10"/>
  <c r="BG121" i="10"/>
  <c r="BF121" i="10"/>
  <c r="T121" i="10"/>
  <c r="R121" i="10"/>
  <c r="P121" i="10"/>
  <c r="BI119" i="10"/>
  <c r="BH119" i="10"/>
  <c r="BG119" i="10"/>
  <c r="BF119" i="10"/>
  <c r="T119" i="10"/>
  <c r="R119" i="10"/>
  <c r="P119" i="10"/>
  <c r="BI113" i="10"/>
  <c r="BH113" i="10"/>
  <c r="BG113" i="10"/>
  <c r="BF113" i="10"/>
  <c r="T113" i="10"/>
  <c r="R113" i="10"/>
  <c r="P113" i="10"/>
  <c r="BI108" i="10"/>
  <c r="BH108" i="10"/>
  <c r="BG108" i="10"/>
  <c r="BF108" i="10"/>
  <c r="T108" i="10"/>
  <c r="R108" i="10"/>
  <c r="P108" i="10"/>
  <c r="BI102" i="10"/>
  <c r="BH102" i="10"/>
  <c r="BG102" i="10"/>
  <c r="BF102" i="10"/>
  <c r="T102" i="10"/>
  <c r="R102" i="10"/>
  <c r="P102" i="10"/>
  <c r="BI97" i="10"/>
  <c r="BH97" i="10"/>
  <c r="BG97" i="10"/>
  <c r="BF97" i="10"/>
  <c r="T97" i="10"/>
  <c r="R97" i="10"/>
  <c r="P97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0" i="10"/>
  <c r="BH90" i="10"/>
  <c r="BG90" i="10"/>
  <c r="BF90" i="10"/>
  <c r="T90" i="10"/>
  <c r="R90" i="10"/>
  <c r="P90" i="10"/>
  <c r="J84" i="10"/>
  <c r="J83" i="10"/>
  <c r="F81" i="10"/>
  <c r="E79" i="10"/>
  <c r="J55" i="10"/>
  <c r="J54" i="10"/>
  <c r="F52" i="10"/>
  <c r="E50" i="10"/>
  <c r="J18" i="10"/>
  <c r="E18" i="10"/>
  <c r="F55" i="10" s="1"/>
  <c r="J17" i="10"/>
  <c r="J15" i="10"/>
  <c r="E15" i="10"/>
  <c r="F54" i="10"/>
  <c r="J14" i="10"/>
  <c r="J12" i="10"/>
  <c r="J52" i="10" s="1"/>
  <c r="E7" i="10"/>
  <c r="E77" i="10" s="1"/>
  <c r="J212" i="9"/>
  <c r="J37" i="9"/>
  <c r="J36" i="9"/>
  <c r="AY62" i="1"/>
  <c r="J35" i="9"/>
  <c r="AX62" i="1" s="1"/>
  <c r="BI236" i="9"/>
  <c r="BH236" i="9"/>
  <c r="BG236" i="9"/>
  <c r="BF236" i="9"/>
  <c r="T236" i="9"/>
  <c r="R236" i="9"/>
  <c r="P236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6" i="9"/>
  <c r="BH226" i="9"/>
  <c r="BG226" i="9"/>
  <c r="BF226" i="9"/>
  <c r="T226" i="9"/>
  <c r="R226" i="9"/>
  <c r="P226" i="9"/>
  <c r="BI223" i="9"/>
  <c r="BH223" i="9"/>
  <c r="BG223" i="9"/>
  <c r="BF223" i="9"/>
  <c r="T223" i="9"/>
  <c r="R223" i="9"/>
  <c r="P223" i="9"/>
  <c r="BI222" i="9"/>
  <c r="BH222" i="9"/>
  <c r="BG222" i="9"/>
  <c r="BF222" i="9"/>
  <c r="T222" i="9"/>
  <c r="R222" i="9"/>
  <c r="P222" i="9"/>
  <c r="BI218" i="9"/>
  <c r="BH218" i="9"/>
  <c r="BG218" i="9"/>
  <c r="BF218" i="9"/>
  <c r="T218" i="9"/>
  <c r="R218" i="9"/>
  <c r="P218" i="9"/>
  <c r="BI214" i="9"/>
  <c r="BH214" i="9"/>
  <c r="BG214" i="9"/>
  <c r="BF214" i="9"/>
  <c r="T214" i="9"/>
  <c r="R214" i="9"/>
  <c r="P214" i="9"/>
  <c r="J70" i="9"/>
  <c r="BI209" i="9"/>
  <c r="BH209" i="9"/>
  <c r="BG209" i="9"/>
  <c r="BF209" i="9"/>
  <c r="T209" i="9"/>
  <c r="R209" i="9"/>
  <c r="P209" i="9"/>
  <c r="BI207" i="9"/>
  <c r="BH207" i="9"/>
  <c r="BG207" i="9"/>
  <c r="BF207" i="9"/>
  <c r="T207" i="9"/>
  <c r="R207" i="9"/>
  <c r="P207" i="9"/>
  <c r="BI204" i="9"/>
  <c r="BH204" i="9"/>
  <c r="BG204" i="9"/>
  <c r="BF204" i="9"/>
  <c r="T204" i="9"/>
  <c r="R204" i="9"/>
  <c r="P204" i="9"/>
  <c r="BI200" i="9"/>
  <c r="BH200" i="9"/>
  <c r="BG200" i="9"/>
  <c r="BF200" i="9"/>
  <c r="T200" i="9"/>
  <c r="R200" i="9"/>
  <c r="P200" i="9"/>
  <c r="BI198" i="9"/>
  <c r="BH198" i="9"/>
  <c r="BG198" i="9"/>
  <c r="BF198" i="9"/>
  <c r="T198" i="9"/>
  <c r="R198" i="9"/>
  <c r="P198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4" i="9"/>
  <c r="BH184" i="9"/>
  <c r="BG184" i="9"/>
  <c r="BF184" i="9"/>
  <c r="T184" i="9"/>
  <c r="R184" i="9"/>
  <c r="P184" i="9"/>
  <c r="BI178" i="9"/>
  <c r="BH178" i="9"/>
  <c r="BG178" i="9"/>
  <c r="BF178" i="9"/>
  <c r="T178" i="9"/>
  <c r="R178" i="9"/>
  <c r="P178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68" i="9"/>
  <c r="BH168" i="9"/>
  <c r="BG168" i="9"/>
  <c r="BF168" i="9"/>
  <c r="T168" i="9"/>
  <c r="R168" i="9"/>
  <c r="P168" i="9"/>
  <c r="BI164" i="9"/>
  <c r="BH164" i="9"/>
  <c r="BG164" i="9"/>
  <c r="BF164" i="9"/>
  <c r="T164" i="9"/>
  <c r="R164" i="9"/>
  <c r="P164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5" i="9"/>
  <c r="BH145" i="9"/>
  <c r="BG145" i="9"/>
  <c r="BF145" i="9"/>
  <c r="T145" i="9"/>
  <c r="T144" i="9"/>
  <c r="R145" i="9"/>
  <c r="R144" i="9"/>
  <c r="P145" i="9"/>
  <c r="P144" i="9" s="1"/>
  <c r="BI140" i="9"/>
  <c r="BH140" i="9"/>
  <c r="BG140" i="9"/>
  <c r="BF140" i="9"/>
  <c r="T140" i="9"/>
  <c r="R140" i="9"/>
  <c r="P140" i="9"/>
  <c r="BI136" i="9"/>
  <c r="BH136" i="9"/>
  <c r="BG136" i="9"/>
  <c r="BF136" i="9"/>
  <c r="T136" i="9"/>
  <c r="R136" i="9"/>
  <c r="P136" i="9"/>
  <c r="BI130" i="9"/>
  <c r="BH130" i="9"/>
  <c r="BG130" i="9"/>
  <c r="BF130" i="9"/>
  <c r="T130" i="9"/>
  <c r="R130" i="9"/>
  <c r="P130" i="9"/>
  <c r="BI128" i="9"/>
  <c r="BH128" i="9"/>
  <c r="BG128" i="9"/>
  <c r="BF128" i="9"/>
  <c r="T128" i="9"/>
  <c r="R128" i="9"/>
  <c r="P128" i="9"/>
  <c r="BI122" i="9"/>
  <c r="BH122" i="9"/>
  <c r="BG122" i="9"/>
  <c r="BF122" i="9"/>
  <c r="T122" i="9"/>
  <c r="R122" i="9"/>
  <c r="P122" i="9"/>
  <c r="BI117" i="9"/>
  <c r="BH117" i="9"/>
  <c r="BG117" i="9"/>
  <c r="BF117" i="9"/>
  <c r="T117" i="9"/>
  <c r="R117" i="9"/>
  <c r="P117" i="9"/>
  <c r="BI112" i="9"/>
  <c r="BH112" i="9"/>
  <c r="BG112" i="9"/>
  <c r="BF112" i="9"/>
  <c r="T112" i="9"/>
  <c r="R112" i="9"/>
  <c r="P112" i="9"/>
  <c r="BI107" i="9"/>
  <c r="BH107" i="9"/>
  <c r="BG107" i="9"/>
  <c r="BF107" i="9"/>
  <c r="T107" i="9"/>
  <c r="T106" i="9"/>
  <c r="R107" i="9"/>
  <c r="R106" i="9"/>
  <c r="P107" i="9"/>
  <c r="P106" i="9"/>
  <c r="BI102" i="9"/>
  <c r="BH102" i="9"/>
  <c r="BG102" i="9"/>
  <c r="BF102" i="9"/>
  <c r="T102" i="9"/>
  <c r="R102" i="9"/>
  <c r="P102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5" i="9"/>
  <c r="BH95" i="9"/>
  <c r="BG95" i="9"/>
  <c r="BF95" i="9"/>
  <c r="T95" i="9"/>
  <c r="R95" i="9"/>
  <c r="P95" i="9"/>
  <c r="F86" i="9"/>
  <c r="E84" i="9"/>
  <c r="F52" i="9"/>
  <c r="E50" i="9"/>
  <c r="J24" i="9"/>
  <c r="E24" i="9"/>
  <c r="J55" i="9" s="1"/>
  <c r="J23" i="9"/>
  <c r="J21" i="9"/>
  <c r="E21" i="9"/>
  <c r="J88" i="9" s="1"/>
  <c r="J20" i="9"/>
  <c r="J18" i="9"/>
  <c r="E18" i="9"/>
  <c r="F89" i="9" s="1"/>
  <c r="J17" i="9"/>
  <c r="J15" i="9"/>
  <c r="E15" i="9"/>
  <c r="F54" i="9" s="1"/>
  <c r="J14" i="9"/>
  <c r="J12" i="9"/>
  <c r="J86" i="9"/>
  <c r="E7" i="9"/>
  <c r="E82" i="9"/>
  <c r="J37" i="8"/>
  <c r="J36" i="8"/>
  <c r="AY61" i="1" s="1"/>
  <c r="J35" i="8"/>
  <c r="AX61" i="1"/>
  <c r="BI87" i="8"/>
  <c r="BH87" i="8"/>
  <c r="BG87" i="8"/>
  <c r="BF87" i="8"/>
  <c r="T87" i="8"/>
  <c r="R87" i="8"/>
  <c r="P87" i="8"/>
  <c r="BI84" i="8"/>
  <c r="BH84" i="8"/>
  <c r="BG84" i="8"/>
  <c r="BF84" i="8"/>
  <c r="T84" i="8"/>
  <c r="R84" i="8"/>
  <c r="P84" i="8"/>
  <c r="J78" i="8"/>
  <c r="J77" i="8"/>
  <c r="F75" i="8"/>
  <c r="E73" i="8"/>
  <c r="J55" i="8"/>
  <c r="J54" i="8"/>
  <c r="F52" i="8"/>
  <c r="E50" i="8"/>
  <c r="J18" i="8"/>
  <c r="E18" i="8"/>
  <c r="F55" i="8" s="1"/>
  <c r="J17" i="8"/>
  <c r="J15" i="8"/>
  <c r="E15" i="8"/>
  <c r="F77" i="8"/>
  <c r="J14" i="8"/>
  <c r="J12" i="8"/>
  <c r="J52" i="8" s="1"/>
  <c r="E7" i="8"/>
  <c r="E71" i="8" s="1"/>
  <c r="J37" i="7"/>
  <c r="J36" i="7"/>
  <c r="AY60" i="1"/>
  <c r="J35" i="7"/>
  <c r="AX60" i="1"/>
  <c r="BI435" i="7"/>
  <c r="BH435" i="7"/>
  <c r="BG435" i="7"/>
  <c r="BF435" i="7"/>
  <c r="T435" i="7"/>
  <c r="R435" i="7"/>
  <c r="P435" i="7"/>
  <c r="BI434" i="7"/>
  <c r="BH434" i="7"/>
  <c r="BG434" i="7"/>
  <c r="BF434" i="7"/>
  <c r="T434" i="7"/>
  <c r="R434" i="7"/>
  <c r="P434" i="7"/>
  <c r="BI428" i="7"/>
  <c r="BH428" i="7"/>
  <c r="BG428" i="7"/>
  <c r="BF428" i="7"/>
  <c r="T428" i="7"/>
  <c r="R428" i="7"/>
  <c r="P428" i="7"/>
  <c r="BI425" i="7"/>
  <c r="BH425" i="7"/>
  <c r="BG425" i="7"/>
  <c r="BF425" i="7"/>
  <c r="T425" i="7"/>
  <c r="R425" i="7"/>
  <c r="P425" i="7"/>
  <c r="BI421" i="7"/>
  <c r="BH421" i="7"/>
  <c r="BG421" i="7"/>
  <c r="BF421" i="7"/>
  <c r="T421" i="7"/>
  <c r="R421" i="7"/>
  <c r="P421" i="7"/>
  <c r="BI417" i="7"/>
  <c r="BH417" i="7"/>
  <c r="BG417" i="7"/>
  <c r="BF417" i="7"/>
  <c r="T417" i="7"/>
  <c r="R417" i="7"/>
  <c r="P417" i="7"/>
  <c r="BI409" i="7"/>
  <c r="BH409" i="7"/>
  <c r="BG409" i="7"/>
  <c r="BF409" i="7"/>
  <c r="T409" i="7"/>
  <c r="R409" i="7"/>
  <c r="P409" i="7"/>
  <c r="BI405" i="7"/>
  <c r="BH405" i="7"/>
  <c r="BG405" i="7"/>
  <c r="BF405" i="7"/>
  <c r="T405" i="7"/>
  <c r="R405" i="7"/>
  <c r="P405" i="7"/>
  <c r="BI396" i="7"/>
  <c r="BH396" i="7"/>
  <c r="BG396" i="7"/>
  <c r="BF396" i="7"/>
  <c r="T396" i="7"/>
  <c r="R396" i="7"/>
  <c r="P396" i="7"/>
  <c r="BI392" i="7"/>
  <c r="BH392" i="7"/>
  <c r="BG392" i="7"/>
  <c r="BF392" i="7"/>
  <c r="T392" i="7"/>
  <c r="T391" i="7"/>
  <c r="R392" i="7"/>
  <c r="R391" i="7" s="1"/>
  <c r="P392" i="7"/>
  <c r="P391" i="7" s="1"/>
  <c r="BI388" i="7"/>
  <c r="BH388" i="7"/>
  <c r="BG388" i="7"/>
  <c r="BF388" i="7"/>
  <c r="T388" i="7"/>
  <c r="R388" i="7"/>
  <c r="P388" i="7"/>
  <c r="BI386" i="7"/>
  <c r="BH386" i="7"/>
  <c r="BG386" i="7"/>
  <c r="BF386" i="7"/>
  <c r="T386" i="7"/>
  <c r="R386" i="7"/>
  <c r="P386" i="7"/>
  <c r="BI383" i="7"/>
  <c r="BH383" i="7"/>
  <c r="BG383" i="7"/>
  <c r="BF383" i="7"/>
  <c r="T383" i="7"/>
  <c r="R383" i="7"/>
  <c r="P383" i="7"/>
  <c r="BI379" i="7"/>
  <c r="BH379" i="7"/>
  <c r="BG379" i="7"/>
  <c r="BF379" i="7"/>
  <c r="T379" i="7"/>
  <c r="R379" i="7"/>
  <c r="P379" i="7"/>
  <c r="BI375" i="7"/>
  <c r="BH375" i="7"/>
  <c r="BG375" i="7"/>
  <c r="BF375" i="7"/>
  <c r="T375" i="7"/>
  <c r="R375" i="7"/>
  <c r="P375" i="7"/>
  <c r="BI373" i="7"/>
  <c r="BH373" i="7"/>
  <c r="BG373" i="7"/>
  <c r="BF373" i="7"/>
  <c r="T373" i="7"/>
  <c r="R373" i="7"/>
  <c r="P373" i="7"/>
  <c r="BI369" i="7"/>
  <c r="BH369" i="7"/>
  <c r="BG369" i="7"/>
  <c r="BF369" i="7"/>
  <c r="T369" i="7"/>
  <c r="R369" i="7"/>
  <c r="P369" i="7"/>
  <c r="BI366" i="7"/>
  <c r="BH366" i="7"/>
  <c r="BG366" i="7"/>
  <c r="BF366" i="7"/>
  <c r="T366" i="7"/>
  <c r="R366" i="7"/>
  <c r="P366" i="7"/>
  <c r="BI360" i="7"/>
  <c r="BH360" i="7"/>
  <c r="BG360" i="7"/>
  <c r="BF360" i="7"/>
  <c r="T360" i="7"/>
  <c r="R360" i="7"/>
  <c r="P360" i="7"/>
  <c r="BI356" i="7"/>
  <c r="BH356" i="7"/>
  <c r="BG356" i="7"/>
  <c r="BF356" i="7"/>
  <c r="T356" i="7"/>
  <c r="R356" i="7"/>
  <c r="P356" i="7"/>
  <c r="BI351" i="7"/>
  <c r="BH351" i="7"/>
  <c r="BG351" i="7"/>
  <c r="BF351" i="7"/>
  <c r="T351" i="7"/>
  <c r="R351" i="7"/>
  <c r="P351" i="7"/>
  <c r="BI346" i="7"/>
  <c r="BH346" i="7"/>
  <c r="BG346" i="7"/>
  <c r="BF346" i="7"/>
  <c r="T346" i="7"/>
  <c r="R346" i="7"/>
  <c r="P346" i="7"/>
  <c r="BI341" i="7"/>
  <c r="BH341" i="7"/>
  <c r="BG341" i="7"/>
  <c r="BF341" i="7"/>
  <c r="T341" i="7"/>
  <c r="R341" i="7"/>
  <c r="P341" i="7"/>
  <c r="BI340" i="7"/>
  <c r="BH340" i="7"/>
  <c r="BG340" i="7"/>
  <c r="BF340" i="7"/>
  <c r="T340" i="7"/>
  <c r="R340" i="7"/>
  <c r="P340" i="7"/>
  <c r="BI338" i="7"/>
  <c r="BH338" i="7"/>
  <c r="BG338" i="7"/>
  <c r="BF338" i="7"/>
  <c r="T338" i="7"/>
  <c r="R338" i="7"/>
  <c r="P338" i="7"/>
  <c r="BI335" i="7"/>
  <c r="BH335" i="7"/>
  <c r="BG335" i="7"/>
  <c r="BF335" i="7"/>
  <c r="T335" i="7"/>
  <c r="R335" i="7"/>
  <c r="P335" i="7"/>
  <c r="BI330" i="7"/>
  <c r="BH330" i="7"/>
  <c r="BG330" i="7"/>
  <c r="BF330" i="7"/>
  <c r="T330" i="7"/>
  <c r="R330" i="7"/>
  <c r="P330" i="7"/>
  <c r="BI322" i="7"/>
  <c r="BH322" i="7"/>
  <c r="BG322" i="7"/>
  <c r="BF322" i="7"/>
  <c r="T322" i="7"/>
  <c r="R322" i="7"/>
  <c r="P322" i="7"/>
  <c r="BI314" i="7"/>
  <c r="BH314" i="7"/>
  <c r="BG314" i="7"/>
  <c r="BF314" i="7"/>
  <c r="T314" i="7"/>
  <c r="R314" i="7"/>
  <c r="P314" i="7"/>
  <c r="BI307" i="7"/>
  <c r="BH307" i="7"/>
  <c r="BG307" i="7"/>
  <c r="BF307" i="7"/>
  <c r="T307" i="7"/>
  <c r="R307" i="7"/>
  <c r="P307" i="7"/>
  <c r="BI300" i="7"/>
  <c r="BH300" i="7"/>
  <c r="BG300" i="7"/>
  <c r="BF300" i="7"/>
  <c r="T300" i="7"/>
  <c r="R300" i="7"/>
  <c r="P300" i="7"/>
  <c r="BI294" i="7"/>
  <c r="BH294" i="7"/>
  <c r="BG294" i="7"/>
  <c r="BF294" i="7"/>
  <c r="T294" i="7"/>
  <c r="R294" i="7"/>
  <c r="P294" i="7"/>
  <c r="BI285" i="7"/>
  <c r="BH285" i="7"/>
  <c r="BG285" i="7"/>
  <c r="BF285" i="7"/>
  <c r="T285" i="7"/>
  <c r="R285" i="7"/>
  <c r="P285" i="7"/>
  <c r="BI282" i="7"/>
  <c r="BH282" i="7"/>
  <c r="BG282" i="7"/>
  <c r="BF282" i="7"/>
  <c r="T282" i="7"/>
  <c r="R282" i="7"/>
  <c r="P282" i="7"/>
  <c r="BI277" i="7"/>
  <c r="BH277" i="7"/>
  <c r="BG277" i="7"/>
  <c r="BF277" i="7"/>
  <c r="T277" i="7"/>
  <c r="R277" i="7"/>
  <c r="P277" i="7"/>
  <c r="BI273" i="7"/>
  <c r="BH273" i="7"/>
  <c r="BG273" i="7"/>
  <c r="BF273" i="7"/>
  <c r="T273" i="7"/>
  <c r="R273" i="7"/>
  <c r="P273" i="7"/>
  <c r="BI271" i="7"/>
  <c r="BH271" i="7"/>
  <c r="BG271" i="7"/>
  <c r="BF271" i="7"/>
  <c r="T271" i="7"/>
  <c r="R271" i="7"/>
  <c r="P271" i="7"/>
  <c r="BI267" i="7"/>
  <c r="BH267" i="7"/>
  <c r="BG267" i="7"/>
  <c r="BF267" i="7"/>
  <c r="T267" i="7"/>
  <c r="R267" i="7"/>
  <c r="P267" i="7"/>
  <c r="BI263" i="7"/>
  <c r="BH263" i="7"/>
  <c r="BG263" i="7"/>
  <c r="BF263" i="7"/>
  <c r="T263" i="7"/>
  <c r="R263" i="7"/>
  <c r="P263" i="7"/>
  <c r="BI261" i="7"/>
  <c r="BH261" i="7"/>
  <c r="BG261" i="7"/>
  <c r="BF261" i="7"/>
  <c r="T261" i="7"/>
  <c r="R261" i="7"/>
  <c r="P261" i="7"/>
  <c r="BI258" i="7"/>
  <c r="BH258" i="7"/>
  <c r="BG258" i="7"/>
  <c r="BF258" i="7"/>
  <c r="T258" i="7"/>
  <c r="R258" i="7"/>
  <c r="P258" i="7"/>
  <c r="BI253" i="7"/>
  <c r="BH253" i="7"/>
  <c r="BG253" i="7"/>
  <c r="BF253" i="7"/>
  <c r="T253" i="7"/>
  <c r="R253" i="7"/>
  <c r="P253" i="7"/>
  <c r="BI247" i="7"/>
  <c r="BH247" i="7"/>
  <c r="BG247" i="7"/>
  <c r="BF247" i="7"/>
  <c r="T247" i="7"/>
  <c r="R247" i="7"/>
  <c r="P247" i="7"/>
  <c r="BI245" i="7"/>
  <c r="BH245" i="7"/>
  <c r="BG245" i="7"/>
  <c r="BF245" i="7"/>
  <c r="T245" i="7"/>
  <c r="R245" i="7"/>
  <c r="P245" i="7"/>
  <c r="BI238" i="7"/>
  <c r="BH238" i="7"/>
  <c r="BG238" i="7"/>
  <c r="BF238" i="7"/>
  <c r="T238" i="7"/>
  <c r="R238" i="7"/>
  <c r="P238" i="7"/>
  <c r="BI233" i="7"/>
  <c r="BH233" i="7"/>
  <c r="BG233" i="7"/>
  <c r="BF233" i="7"/>
  <c r="T233" i="7"/>
  <c r="R233" i="7"/>
  <c r="P233" i="7"/>
  <c r="BI229" i="7"/>
  <c r="BH229" i="7"/>
  <c r="BG229" i="7"/>
  <c r="BF229" i="7"/>
  <c r="T229" i="7"/>
  <c r="R229" i="7"/>
  <c r="P229" i="7"/>
  <c r="BI227" i="7"/>
  <c r="BH227" i="7"/>
  <c r="BG227" i="7"/>
  <c r="BF227" i="7"/>
  <c r="T227" i="7"/>
  <c r="R227" i="7"/>
  <c r="P227" i="7"/>
  <c r="BI221" i="7"/>
  <c r="BH221" i="7"/>
  <c r="BG221" i="7"/>
  <c r="BF221" i="7"/>
  <c r="T221" i="7"/>
  <c r="R221" i="7"/>
  <c r="P221" i="7"/>
  <c r="BI217" i="7"/>
  <c r="BH217" i="7"/>
  <c r="BG217" i="7"/>
  <c r="BF217" i="7"/>
  <c r="T217" i="7"/>
  <c r="R217" i="7"/>
  <c r="P217" i="7"/>
  <c r="BI212" i="7"/>
  <c r="BH212" i="7"/>
  <c r="BG212" i="7"/>
  <c r="BF212" i="7"/>
  <c r="T212" i="7"/>
  <c r="R212" i="7"/>
  <c r="P212" i="7"/>
  <c r="BI210" i="7"/>
  <c r="BH210" i="7"/>
  <c r="BG210" i="7"/>
  <c r="BF210" i="7"/>
  <c r="T210" i="7"/>
  <c r="R210" i="7"/>
  <c r="P210" i="7"/>
  <c r="BI204" i="7"/>
  <c r="BH204" i="7"/>
  <c r="BG204" i="7"/>
  <c r="BF204" i="7"/>
  <c r="T204" i="7"/>
  <c r="R204" i="7"/>
  <c r="P204" i="7"/>
  <c r="BI199" i="7"/>
  <c r="BH199" i="7"/>
  <c r="BG199" i="7"/>
  <c r="BF199" i="7"/>
  <c r="T199" i="7"/>
  <c r="R199" i="7"/>
  <c r="P199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82" i="7"/>
  <c r="BH182" i="7"/>
  <c r="BG182" i="7"/>
  <c r="BF182" i="7"/>
  <c r="T182" i="7"/>
  <c r="R182" i="7"/>
  <c r="P182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0" i="7"/>
  <c r="BH170" i="7"/>
  <c r="BG170" i="7"/>
  <c r="BF170" i="7"/>
  <c r="T170" i="7"/>
  <c r="R170" i="7"/>
  <c r="P170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7" i="7"/>
  <c r="BH147" i="7"/>
  <c r="BG147" i="7"/>
  <c r="BF147" i="7"/>
  <c r="T147" i="7"/>
  <c r="R147" i="7"/>
  <c r="P147" i="7"/>
  <c r="BI143" i="7"/>
  <c r="BH143" i="7"/>
  <c r="BG143" i="7"/>
  <c r="BF143" i="7"/>
  <c r="T143" i="7"/>
  <c r="R143" i="7"/>
  <c r="P143" i="7"/>
  <c r="BI139" i="7"/>
  <c r="BH139" i="7"/>
  <c r="BG139" i="7"/>
  <c r="BF139" i="7"/>
  <c r="T139" i="7"/>
  <c r="R139" i="7"/>
  <c r="P139" i="7"/>
  <c r="BI135" i="7"/>
  <c r="BH135" i="7"/>
  <c r="BG135" i="7"/>
  <c r="BF135" i="7"/>
  <c r="T135" i="7"/>
  <c r="R135" i="7"/>
  <c r="P135" i="7"/>
  <c r="BI131" i="7"/>
  <c r="BH131" i="7"/>
  <c r="BG131" i="7"/>
  <c r="BF131" i="7"/>
  <c r="T131" i="7"/>
  <c r="R131" i="7"/>
  <c r="P131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0" i="7"/>
  <c r="BH120" i="7"/>
  <c r="BG120" i="7"/>
  <c r="BF120" i="7"/>
  <c r="T120" i="7"/>
  <c r="R120" i="7"/>
  <c r="P120" i="7"/>
  <c r="BI116" i="7"/>
  <c r="BH116" i="7"/>
  <c r="BG116" i="7"/>
  <c r="BF116" i="7"/>
  <c r="T116" i="7"/>
  <c r="R116" i="7"/>
  <c r="P116" i="7"/>
  <c r="BI114" i="7"/>
  <c r="BH114" i="7"/>
  <c r="BG114" i="7"/>
  <c r="BF114" i="7"/>
  <c r="T114" i="7"/>
  <c r="R114" i="7"/>
  <c r="P114" i="7"/>
  <c r="BI110" i="7"/>
  <c r="BH110" i="7"/>
  <c r="BG110" i="7"/>
  <c r="BF110" i="7"/>
  <c r="T110" i="7"/>
  <c r="R110" i="7"/>
  <c r="P110" i="7"/>
  <c r="BI106" i="7"/>
  <c r="BH106" i="7"/>
  <c r="BG106" i="7"/>
  <c r="BF106" i="7"/>
  <c r="T106" i="7"/>
  <c r="R106" i="7"/>
  <c r="P106" i="7"/>
  <c r="BI99" i="7"/>
  <c r="BH99" i="7"/>
  <c r="BG99" i="7"/>
  <c r="BF99" i="7"/>
  <c r="T99" i="7"/>
  <c r="R99" i="7"/>
  <c r="P99" i="7"/>
  <c r="BI97" i="7"/>
  <c r="BH97" i="7"/>
  <c r="BG97" i="7"/>
  <c r="BF97" i="7"/>
  <c r="T97" i="7"/>
  <c r="R97" i="7"/>
  <c r="P97" i="7"/>
  <c r="BI93" i="7"/>
  <c r="BH93" i="7"/>
  <c r="BG93" i="7"/>
  <c r="BF93" i="7"/>
  <c r="T93" i="7"/>
  <c r="R93" i="7"/>
  <c r="P93" i="7"/>
  <c r="J87" i="7"/>
  <c r="J86" i="7"/>
  <c r="F84" i="7"/>
  <c r="E82" i="7"/>
  <c r="J55" i="7"/>
  <c r="J54" i="7"/>
  <c r="F52" i="7"/>
  <c r="E50" i="7"/>
  <c r="J18" i="7"/>
  <c r="E18" i="7"/>
  <c r="F87" i="7" s="1"/>
  <c r="J17" i="7"/>
  <c r="J15" i="7"/>
  <c r="E15" i="7"/>
  <c r="F54" i="7"/>
  <c r="J14" i="7"/>
  <c r="J12" i="7"/>
  <c r="J84" i="7"/>
  <c r="E7" i="7"/>
  <c r="E80" i="7" s="1"/>
  <c r="J37" i="6"/>
  <c r="J36" i="6"/>
  <c r="AY59" i="1"/>
  <c r="J35" i="6"/>
  <c r="AX59" i="1"/>
  <c r="BI209" i="6"/>
  <c r="BH209" i="6"/>
  <c r="BG209" i="6"/>
  <c r="BF209" i="6"/>
  <c r="T209" i="6"/>
  <c r="T208" i="6" s="1"/>
  <c r="R209" i="6"/>
  <c r="R208" i="6" s="1"/>
  <c r="P209" i="6"/>
  <c r="P208" i="6" s="1"/>
  <c r="BI204" i="6"/>
  <c r="BH204" i="6"/>
  <c r="BG204" i="6"/>
  <c r="BF204" i="6"/>
  <c r="T204" i="6"/>
  <c r="R204" i="6"/>
  <c r="P204" i="6"/>
  <c r="BI201" i="6"/>
  <c r="BH201" i="6"/>
  <c r="BG201" i="6"/>
  <c r="BF201" i="6"/>
  <c r="T201" i="6"/>
  <c r="R201" i="6"/>
  <c r="P201" i="6"/>
  <c r="BI198" i="6"/>
  <c r="BH198" i="6"/>
  <c r="BG198" i="6"/>
  <c r="BF198" i="6"/>
  <c r="T198" i="6"/>
  <c r="R198" i="6"/>
  <c r="P198" i="6"/>
  <c r="BI192" i="6"/>
  <c r="BH192" i="6"/>
  <c r="BG192" i="6"/>
  <c r="BF192" i="6"/>
  <c r="T192" i="6"/>
  <c r="R192" i="6"/>
  <c r="P192" i="6"/>
  <c r="BI187" i="6"/>
  <c r="BH187" i="6"/>
  <c r="BG187" i="6"/>
  <c r="BF187" i="6"/>
  <c r="T187" i="6"/>
  <c r="R187" i="6"/>
  <c r="P187" i="6"/>
  <c r="BI180" i="6"/>
  <c r="BH180" i="6"/>
  <c r="BG180" i="6"/>
  <c r="BF180" i="6"/>
  <c r="T180" i="6"/>
  <c r="R180" i="6"/>
  <c r="P180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T171" i="6" s="1"/>
  <c r="R172" i="6"/>
  <c r="R171" i="6" s="1"/>
  <c r="P172" i="6"/>
  <c r="P171" i="6" s="1"/>
  <c r="BI169" i="6"/>
  <c r="BH169" i="6"/>
  <c r="BG169" i="6"/>
  <c r="BF169" i="6"/>
  <c r="T169" i="6"/>
  <c r="R169" i="6"/>
  <c r="P169" i="6"/>
  <c r="BI165" i="6"/>
  <c r="BH165" i="6"/>
  <c r="BG165" i="6"/>
  <c r="BF165" i="6"/>
  <c r="T165" i="6"/>
  <c r="R165" i="6"/>
  <c r="P165" i="6"/>
  <c r="BI161" i="6"/>
  <c r="BH161" i="6"/>
  <c r="BG161" i="6"/>
  <c r="BF161" i="6"/>
  <c r="T161" i="6"/>
  <c r="R161" i="6"/>
  <c r="P161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4" i="6"/>
  <c r="BH144" i="6"/>
  <c r="BG144" i="6"/>
  <c r="BF144" i="6"/>
  <c r="T144" i="6"/>
  <c r="R144" i="6"/>
  <c r="P144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28" i="6"/>
  <c r="BH128" i="6"/>
  <c r="BG128" i="6"/>
  <c r="BF128" i="6"/>
  <c r="T128" i="6"/>
  <c r="R128" i="6"/>
  <c r="P128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R118" i="6"/>
  <c r="P118" i="6"/>
  <c r="BI115" i="6"/>
  <c r="BH115" i="6"/>
  <c r="BG115" i="6"/>
  <c r="BF115" i="6"/>
  <c r="T115" i="6"/>
  <c r="R115" i="6"/>
  <c r="P115" i="6"/>
  <c r="BI110" i="6"/>
  <c r="BH110" i="6"/>
  <c r="BG110" i="6"/>
  <c r="BF110" i="6"/>
  <c r="T110" i="6"/>
  <c r="R110" i="6"/>
  <c r="P110" i="6"/>
  <c r="BI105" i="6"/>
  <c r="BH105" i="6"/>
  <c r="BG105" i="6"/>
  <c r="BF105" i="6"/>
  <c r="T105" i="6"/>
  <c r="R105" i="6"/>
  <c r="P105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R99" i="6"/>
  <c r="P99" i="6"/>
  <c r="BI96" i="6"/>
  <c r="BH96" i="6"/>
  <c r="BG96" i="6"/>
  <c r="BF96" i="6"/>
  <c r="T96" i="6"/>
  <c r="R96" i="6"/>
  <c r="P96" i="6"/>
  <c r="BI93" i="6"/>
  <c r="BH93" i="6"/>
  <c r="BG93" i="6"/>
  <c r="BF93" i="6"/>
  <c r="T93" i="6"/>
  <c r="R93" i="6"/>
  <c r="P93" i="6"/>
  <c r="BI90" i="6"/>
  <c r="BH90" i="6"/>
  <c r="BG90" i="6"/>
  <c r="BF90" i="6"/>
  <c r="T90" i="6"/>
  <c r="R90" i="6"/>
  <c r="P90" i="6"/>
  <c r="J84" i="6"/>
  <c r="J83" i="6"/>
  <c r="F81" i="6"/>
  <c r="E79" i="6"/>
  <c r="J55" i="6"/>
  <c r="J54" i="6"/>
  <c r="F52" i="6"/>
  <c r="E50" i="6"/>
  <c r="J18" i="6"/>
  <c r="E18" i="6"/>
  <c r="F84" i="6" s="1"/>
  <c r="J17" i="6"/>
  <c r="J15" i="6"/>
  <c r="E15" i="6"/>
  <c r="F83" i="6" s="1"/>
  <c r="J14" i="6"/>
  <c r="J12" i="6"/>
  <c r="J81" i="6" s="1"/>
  <c r="E7" i="6"/>
  <c r="E48" i="6" s="1"/>
  <c r="J37" i="5"/>
  <c r="J36" i="5"/>
  <c r="AY58" i="1"/>
  <c r="J35" i="5"/>
  <c r="AX58" i="1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49" i="5"/>
  <c r="BH149" i="5"/>
  <c r="BG149" i="5"/>
  <c r="BF149" i="5"/>
  <c r="T149" i="5"/>
  <c r="T148" i="5"/>
  <c r="R149" i="5"/>
  <c r="R148" i="5"/>
  <c r="P149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7" i="5"/>
  <c r="BH97" i="5"/>
  <c r="BG97" i="5"/>
  <c r="BF97" i="5"/>
  <c r="T97" i="5"/>
  <c r="R97" i="5"/>
  <c r="P97" i="5"/>
  <c r="BI93" i="5"/>
  <c r="BH93" i="5"/>
  <c r="BG93" i="5"/>
  <c r="BF93" i="5"/>
  <c r="T93" i="5"/>
  <c r="R93" i="5"/>
  <c r="P93" i="5"/>
  <c r="BI89" i="5"/>
  <c r="BH89" i="5"/>
  <c r="BG89" i="5"/>
  <c r="BF89" i="5"/>
  <c r="T89" i="5"/>
  <c r="R89" i="5"/>
  <c r="P89" i="5"/>
  <c r="J83" i="5"/>
  <c r="J82" i="5"/>
  <c r="F80" i="5"/>
  <c r="E78" i="5"/>
  <c r="J55" i="5"/>
  <c r="J54" i="5"/>
  <c r="F52" i="5"/>
  <c r="E50" i="5"/>
  <c r="J18" i="5"/>
  <c r="E18" i="5"/>
  <c r="F55" i="5"/>
  <c r="J17" i="5"/>
  <c r="J15" i="5"/>
  <c r="E15" i="5"/>
  <c r="F82" i="5" s="1"/>
  <c r="J14" i="5"/>
  <c r="J12" i="5"/>
  <c r="J52" i="5" s="1"/>
  <c r="E7" i="5"/>
  <c r="E76" i="5"/>
  <c r="J37" i="4"/>
  <c r="J36" i="4"/>
  <c r="AY57" i="1"/>
  <c r="J35" i="4"/>
  <c r="AX57" i="1"/>
  <c r="BI132" i="4"/>
  <c r="BH132" i="4"/>
  <c r="BG132" i="4"/>
  <c r="BF132" i="4"/>
  <c r="T132" i="4"/>
  <c r="T131" i="4" s="1"/>
  <c r="R132" i="4"/>
  <c r="R131" i="4" s="1"/>
  <c r="P132" i="4"/>
  <c r="P131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J79" i="4"/>
  <c r="J78" i="4"/>
  <c r="F76" i="4"/>
  <c r="E74" i="4"/>
  <c r="J55" i="4"/>
  <c r="J54" i="4"/>
  <c r="F52" i="4"/>
  <c r="E50" i="4"/>
  <c r="J18" i="4"/>
  <c r="E18" i="4"/>
  <c r="F79" i="4" s="1"/>
  <c r="J17" i="4"/>
  <c r="J15" i="4"/>
  <c r="E15" i="4"/>
  <c r="F54" i="4"/>
  <c r="J14" i="4"/>
  <c r="J12" i="4"/>
  <c r="J52" i="4" s="1"/>
  <c r="E7" i="4"/>
  <c r="E72" i="4" s="1"/>
  <c r="J37" i="3"/>
  <c r="J36" i="3"/>
  <c r="AY56" i="1"/>
  <c r="J35" i="3"/>
  <c r="AX56" i="1"/>
  <c r="BI572" i="3"/>
  <c r="BH572" i="3"/>
  <c r="BG572" i="3"/>
  <c r="BF572" i="3"/>
  <c r="T572" i="3"/>
  <c r="R572" i="3"/>
  <c r="P572" i="3"/>
  <c r="BI571" i="3"/>
  <c r="BH571" i="3"/>
  <c r="BG571" i="3"/>
  <c r="BF571" i="3"/>
  <c r="T571" i="3"/>
  <c r="R571" i="3"/>
  <c r="P571" i="3"/>
  <c r="BI565" i="3"/>
  <c r="BH565" i="3"/>
  <c r="BG565" i="3"/>
  <c r="BF565" i="3"/>
  <c r="T565" i="3"/>
  <c r="R565" i="3"/>
  <c r="P565" i="3"/>
  <c r="BI561" i="3"/>
  <c r="BH561" i="3"/>
  <c r="BG561" i="3"/>
  <c r="BF561" i="3"/>
  <c r="T561" i="3"/>
  <c r="R561" i="3"/>
  <c r="P561" i="3"/>
  <c r="BI558" i="3"/>
  <c r="BH558" i="3"/>
  <c r="BG558" i="3"/>
  <c r="BF558" i="3"/>
  <c r="T558" i="3"/>
  <c r="R558" i="3"/>
  <c r="P558" i="3"/>
  <c r="BI554" i="3"/>
  <c r="BH554" i="3"/>
  <c r="BG554" i="3"/>
  <c r="BF554" i="3"/>
  <c r="T554" i="3"/>
  <c r="R554" i="3"/>
  <c r="P554" i="3"/>
  <c r="BI550" i="3"/>
  <c r="BH550" i="3"/>
  <c r="BG550" i="3"/>
  <c r="BF550" i="3"/>
  <c r="T550" i="3"/>
  <c r="R550" i="3"/>
  <c r="P550" i="3"/>
  <c r="BI540" i="3"/>
  <c r="BH540" i="3"/>
  <c r="BG540" i="3"/>
  <c r="BF540" i="3"/>
  <c r="T540" i="3"/>
  <c r="R540" i="3"/>
  <c r="P540" i="3"/>
  <c r="BI536" i="3"/>
  <c r="BH536" i="3"/>
  <c r="BG536" i="3"/>
  <c r="BF536" i="3"/>
  <c r="T536" i="3"/>
  <c r="R536" i="3"/>
  <c r="P536" i="3"/>
  <c r="BI525" i="3"/>
  <c r="BH525" i="3"/>
  <c r="BG525" i="3"/>
  <c r="BF525" i="3"/>
  <c r="T525" i="3"/>
  <c r="R525" i="3"/>
  <c r="P525" i="3"/>
  <c r="BI521" i="3"/>
  <c r="BH521" i="3"/>
  <c r="BG521" i="3"/>
  <c r="BF521" i="3"/>
  <c r="T521" i="3"/>
  <c r="T520" i="3"/>
  <c r="R521" i="3"/>
  <c r="R520" i="3" s="1"/>
  <c r="P521" i="3"/>
  <c r="P520" i="3" s="1"/>
  <c r="BI518" i="3"/>
  <c r="BH518" i="3"/>
  <c r="BG518" i="3"/>
  <c r="BF518" i="3"/>
  <c r="T518" i="3"/>
  <c r="R518" i="3"/>
  <c r="P518" i="3"/>
  <c r="BI516" i="3"/>
  <c r="BH516" i="3"/>
  <c r="BG516" i="3"/>
  <c r="BF516" i="3"/>
  <c r="T516" i="3"/>
  <c r="R516" i="3"/>
  <c r="P516" i="3"/>
  <c r="BI512" i="3"/>
  <c r="BH512" i="3"/>
  <c r="BG512" i="3"/>
  <c r="BF512" i="3"/>
  <c r="T512" i="3"/>
  <c r="R512" i="3"/>
  <c r="P512" i="3"/>
  <c r="BI510" i="3"/>
  <c r="BH510" i="3"/>
  <c r="BG510" i="3"/>
  <c r="BF510" i="3"/>
  <c r="T510" i="3"/>
  <c r="R510" i="3"/>
  <c r="P510" i="3"/>
  <c r="BI506" i="3"/>
  <c r="BH506" i="3"/>
  <c r="BG506" i="3"/>
  <c r="BF506" i="3"/>
  <c r="T506" i="3"/>
  <c r="R506" i="3"/>
  <c r="P506" i="3"/>
  <c r="BI503" i="3"/>
  <c r="BH503" i="3"/>
  <c r="BG503" i="3"/>
  <c r="BF503" i="3"/>
  <c r="T503" i="3"/>
  <c r="R503" i="3"/>
  <c r="P503" i="3"/>
  <c r="BI499" i="3"/>
  <c r="BH499" i="3"/>
  <c r="BG499" i="3"/>
  <c r="BF499" i="3"/>
  <c r="T499" i="3"/>
  <c r="R499" i="3"/>
  <c r="P499" i="3"/>
  <c r="BI493" i="3"/>
  <c r="BH493" i="3"/>
  <c r="BG493" i="3"/>
  <c r="BF493" i="3"/>
  <c r="T493" i="3"/>
  <c r="R493" i="3"/>
  <c r="P493" i="3"/>
  <c r="BI490" i="3"/>
  <c r="BH490" i="3"/>
  <c r="BG490" i="3"/>
  <c r="BF490" i="3"/>
  <c r="T490" i="3"/>
  <c r="R490" i="3"/>
  <c r="P490" i="3"/>
  <c r="BI485" i="3"/>
  <c r="BH485" i="3"/>
  <c r="BG485" i="3"/>
  <c r="BF485" i="3"/>
  <c r="T485" i="3"/>
  <c r="R485" i="3"/>
  <c r="P485" i="3"/>
  <c r="BI480" i="3"/>
  <c r="BH480" i="3"/>
  <c r="BG480" i="3"/>
  <c r="BF480" i="3"/>
  <c r="T480" i="3"/>
  <c r="R480" i="3"/>
  <c r="P480" i="3"/>
  <c r="BI473" i="3"/>
  <c r="BH473" i="3"/>
  <c r="BG473" i="3"/>
  <c r="BF473" i="3"/>
  <c r="T473" i="3"/>
  <c r="R473" i="3"/>
  <c r="P473" i="3"/>
  <c r="BI468" i="3"/>
  <c r="BH468" i="3"/>
  <c r="BG468" i="3"/>
  <c r="BF468" i="3"/>
  <c r="T468" i="3"/>
  <c r="R468" i="3"/>
  <c r="P468" i="3"/>
  <c r="BI463" i="3"/>
  <c r="BH463" i="3"/>
  <c r="BG463" i="3"/>
  <c r="BF463" i="3"/>
  <c r="T463" i="3"/>
  <c r="R463" i="3"/>
  <c r="P463" i="3"/>
  <c r="BI458" i="3"/>
  <c r="BH458" i="3"/>
  <c r="BG458" i="3"/>
  <c r="BF458" i="3"/>
  <c r="T458" i="3"/>
  <c r="R458" i="3"/>
  <c r="P458" i="3"/>
  <c r="BI453" i="3"/>
  <c r="BH453" i="3"/>
  <c r="BG453" i="3"/>
  <c r="BF453" i="3"/>
  <c r="T453" i="3"/>
  <c r="R453" i="3"/>
  <c r="P453" i="3"/>
  <c r="BI452" i="3"/>
  <c r="BH452" i="3"/>
  <c r="BG452" i="3"/>
  <c r="BF452" i="3"/>
  <c r="T452" i="3"/>
  <c r="R452" i="3"/>
  <c r="P452" i="3"/>
  <c r="BI450" i="3"/>
  <c r="BH450" i="3"/>
  <c r="BG450" i="3"/>
  <c r="BF450" i="3"/>
  <c r="T450" i="3"/>
  <c r="R450" i="3"/>
  <c r="P450" i="3"/>
  <c r="BI447" i="3"/>
  <c r="BH447" i="3"/>
  <c r="BG447" i="3"/>
  <c r="BF447" i="3"/>
  <c r="T447" i="3"/>
  <c r="R447" i="3"/>
  <c r="P447" i="3"/>
  <c r="BI442" i="3"/>
  <c r="BH442" i="3"/>
  <c r="BG442" i="3"/>
  <c r="BF442" i="3"/>
  <c r="T442" i="3"/>
  <c r="R442" i="3"/>
  <c r="P442" i="3"/>
  <c r="BI436" i="3"/>
  <c r="BH436" i="3"/>
  <c r="BG436" i="3"/>
  <c r="BF436" i="3"/>
  <c r="T436" i="3"/>
  <c r="R436" i="3"/>
  <c r="P436" i="3"/>
  <c r="BI426" i="3"/>
  <c r="BH426" i="3"/>
  <c r="BG426" i="3"/>
  <c r="BF426" i="3"/>
  <c r="T426" i="3"/>
  <c r="R426" i="3"/>
  <c r="P426" i="3"/>
  <c r="BI417" i="3"/>
  <c r="BH417" i="3"/>
  <c r="BG417" i="3"/>
  <c r="BF417" i="3"/>
  <c r="T417" i="3"/>
  <c r="R417" i="3"/>
  <c r="P417" i="3"/>
  <c r="BI410" i="3"/>
  <c r="BH410" i="3"/>
  <c r="BG410" i="3"/>
  <c r="BF410" i="3"/>
  <c r="T410" i="3"/>
  <c r="R410" i="3"/>
  <c r="P410" i="3"/>
  <c r="BI405" i="3"/>
  <c r="BH405" i="3"/>
  <c r="BG405" i="3"/>
  <c r="BF405" i="3"/>
  <c r="T405" i="3"/>
  <c r="R405" i="3"/>
  <c r="P405" i="3"/>
  <c r="BI397" i="3"/>
  <c r="BH397" i="3"/>
  <c r="BG397" i="3"/>
  <c r="BF397" i="3"/>
  <c r="T397" i="3"/>
  <c r="R397" i="3"/>
  <c r="P397" i="3"/>
  <c r="BI390" i="3"/>
  <c r="BH390" i="3"/>
  <c r="BG390" i="3"/>
  <c r="BF390" i="3"/>
  <c r="T390" i="3"/>
  <c r="R390" i="3"/>
  <c r="P390" i="3"/>
  <c r="BI387" i="3"/>
  <c r="BH387" i="3"/>
  <c r="BG387" i="3"/>
  <c r="BF387" i="3"/>
  <c r="T387" i="3"/>
  <c r="R387" i="3"/>
  <c r="P387" i="3"/>
  <c r="BI379" i="3"/>
  <c r="BH379" i="3"/>
  <c r="BG379" i="3"/>
  <c r="BF379" i="3"/>
  <c r="T379" i="3"/>
  <c r="R379" i="3"/>
  <c r="P379" i="3"/>
  <c r="BI374" i="3"/>
  <c r="BH374" i="3"/>
  <c r="BG374" i="3"/>
  <c r="BF374" i="3"/>
  <c r="T374" i="3"/>
  <c r="R374" i="3"/>
  <c r="P374" i="3"/>
  <c r="BI365" i="3"/>
  <c r="BH365" i="3"/>
  <c r="BG365" i="3"/>
  <c r="BF365" i="3"/>
  <c r="T365" i="3"/>
  <c r="R365" i="3"/>
  <c r="P365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48" i="3"/>
  <c r="BH348" i="3"/>
  <c r="BG348" i="3"/>
  <c r="BF348" i="3"/>
  <c r="T348" i="3"/>
  <c r="R348" i="3"/>
  <c r="P348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38" i="3"/>
  <c r="BH338" i="3"/>
  <c r="BG338" i="3"/>
  <c r="BF338" i="3"/>
  <c r="T338" i="3"/>
  <c r="R338" i="3"/>
  <c r="P338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3" i="3"/>
  <c r="BH323" i="3"/>
  <c r="BG323" i="3"/>
  <c r="BF323" i="3"/>
  <c r="T323" i="3"/>
  <c r="R323" i="3"/>
  <c r="P323" i="3"/>
  <c r="BI318" i="3"/>
  <c r="BH318" i="3"/>
  <c r="BG318" i="3"/>
  <c r="BF318" i="3"/>
  <c r="T318" i="3"/>
  <c r="R318" i="3"/>
  <c r="P318" i="3"/>
  <c r="BI313" i="3"/>
  <c r="BH313" i="3"/>
  <c r="BG313" i="3"/>
  <c r="BF313" i="3"/>
  <c r="T313" i="3"/>
  <c r="R313" i="3"/>
  <c r="P313" i="3"/>
  <c r="BI308" i="3"/>
  <c r="BH308" i="3"/>
  <c r="BG308" i="3"/>
  <c r="BF308" i="3"/>
  <c r="T308" i="3"/>
  <c r="R308" i="3"/>
  <c r="P308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R284" i="3"/>
  <c r="P284" i="3"/>
  <c r="BI279" i="3"/>
  <c r="BH279" i="3"/>
  <c r="BG279" i="3"/>
  <c r="BF279" i="3"/>
  <c r="T279" i="3"/>
  <c r="R279" i="3"/>
  <c r="P279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67" i="3"/>
  <c r="BH267" i="3"/>
  <c r="BG267" i="3"/>
  <c r="BF267" i="3"/>
  <c r="T267" i="3"/>
  <c r="R267" i="3"/>
  <c r="P267" i="3"/>
  <c r="BI263" i="3"/>
  <c r="BH263" i="3"/>
  <c r="BG263" i="3"/>
  <c r="BF263" i="3"/>
  <c r="T263" i="3"/>
  <c r="R263" i="3"/>
  <c r="P263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0" i="3"/>
  <c r="BH250" i="3"/>
  <c r="BG250" i="3"/>
  <c r="BF250" i="3"/>
  <c r="T250" i="3"/>
  <c r="R250" i="3"/>
  <c r="P250" i="3"/>
  <c r="BI245" i="3"/>
  <c r="BH245" i="3"/>
  <c r="BG245" i="3"/>
  <c r="BF245" i="3"/>
  <c r="T245" i="3"/>
  <c r="R245" i="3"/>
  <c r="P245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26" i="3"/>
  <c r="BH226" i="3"/>
  <c r="BG226" i="3"/>
  <c r="BF226" i="3"/>
  <c r="T226" i="3"/>
  <c r="R226" i="3"/>
  <c r="P226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05" i="3"/>
  <c r="BH205" i="3"/>
  <c r="BG205" i="3"/>
  <c r="BF205" i="3"/>
  <c r="T205" i="3"/>
  <c r="R205" i="3"/>
  <c r="P205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0" i="3"/>
  <c r="BH120" i="3"/>
  <c r="BG120" i="3"/>
  <c r="BF120" i="3"/>
  <c r="T120" i="3"/>
  <c r="R120" i="3"/>
  <c r="P120" i="3"/>
  <c r="BI116" i="3"/>
  <c r="BH116" i="3"/>
  <c r="BG116" i="3"/>
  <c r="BF116" i="3"/>
  <c r="T116" i="3"/>
  <c r="R116" i="3"/>
  <c r="P116" i="3"/>
  <c r="BI107" i="3"/>
  <c r="BH107" i="3"/>
  <c r="BG107" i="3"/>
  <c r="BF107" i="3"/>
  <c r="T107" i="3"/>
  <c r="R107" i="3"/>
  <c r="P107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3" i="3"/>
  <c r="BH93" i="3"/>
  <c r="BG93" i="3"/>
  <c r="BF93" i="3"/>
  <c r="T93" i="3"/>
  <c r="R93" i="3"/>
  <c r="P93" i="3"/>
  <c r="J87" i="3"/>
  <c r="J86" i="3"/>
  <c r="F84" i="3"/>
  <c r="E82" i="3"/>
  <c r="J55" i="3"/>
  <c r="J54" i="3"/>
  <c r="F52" i="3"/>
  <c r="E50" i="3"/>
  <c r="J18" i="3"/>
  <c r="E18" i="3"/>
  <c r="F87" i="3" s="1"/>
  <c r="J17" i="3"/>
  <c r="J15" i="3"/>
  <c r="E15" i="3"/>
  <c r="F54" i="3" s="1"/>
  <c r="J14" i="3"/>
  <c r="J12" i="3"/>
  <c r="J52" i="3" s="1"/>
  <c r="E7" i="3"/>
  <c r="E80" i="3" s="1"/>
  <c r="J37" i="2"/>
  <c r="J36" i="2"/>
  <c r="AY55" i="1"/>
  <c r="J35" i="2"/>
  <c r="AX55" i="1"/>
  <c r="BI226" i="2"/>
  <c r="BH226" i="2"/>
  <c r="BG226" i="2"/>
  <c r="BF226" i="2"/>
  <c r="T226" i="2"/>
  <c r="T225" i="2"/>
  <c r="R226" i="2"/>
  <c r="R225" i="2"/>
  <c r="P226" i="2"/>
  <c r="P225" i="2"/>
  <c r="BI222" i="2"/>
  <c r="BH222" i="2"/>
  <c r="BG222" i="2"/>
  <c r="BF222" i="2"/>
  <c r="T222" i="2"/>
  <c r="R222" i="2"/>
  <c r="P222" i="2"/>
  <c r="BI216" i="2"/>
  <c r="BH216" i="2"/>
  <c r="BG216" i="2"/>
  <c r="BF216" i="2"/>
  <c r="T216" i="2"/>
  <c r="R216" i="2"/>
  <c r="P216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T172" i="2" s="1"/>
  <c r="R173" i="2"/>
  <c r="R172" i="2" s="1"/>
  <c r="P173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F35" i="2" s="1"/>
  <c r="BF120" i="2"/>
  <c r="T120" i="2"/>
  <c r="R120" i="2"/>
  <c r="P120" i="2"/>
  <c r="BI117" i="2"/>
  <c r="BH117" i="2"/>
  <c r="BG117" i="2"/>
  <c r="BF117" i="2"/>
  <c r="T117" i="2"/>
  <c r="R117" i="2"/>
  <c r="P117" i="2"/>
  <c r="BI112" i="2"/>
  <c r="BH112" i="2"/>
  <c r="BG112" i="2"/>
  <c r="BF112" i="2"/>
  <c r="T112" i="2"/>
  <c r="R112" i="2"/>
  <c r="P112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1" i="2"/>
  <c r="BH101" i="2"/>
  <c r="BG101" i="2"/>
  <c r="BF101" i="2"/>
  <c r="J34" i="2" s="1"/>
  <c r="T101" i="2"/>
  <c r="R101" i="2"/>
  <c r="P101" i="2"/>
  <c r="BI98" i="2"/>
  <c r="BH98" i="2"/>
  <c r="BG98" i="2"/>
  <c r="BF98" i="2"/>
  <c r="T98" i="2"/>
  <c r="R98" i="2"/>
  <c r="P98" i="2"/>
  <c r="BI95" i="2"/>
  <c r="BH95" i="2"/>
  <c r="F36" i="2" s="1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J83" i="2"/>
  <c r="J82" i="2"/>
  <c r="F80" i="2"/>
  <c r="E78" i="2"/>
  <c r="J55" i="2"/>
  <c r="J54" i="2"/>
  <c r="F52" i="2"/>
  <c r="E50" i="2"/>
  <c r="J18" i="2"/>
  <c r="E18" i="2"/>
  <c r="F83" i="2" s="1"/>
  <c r="J17" i="2"/>
  <c r="J15" i="2"/>
  <c r="E15" i="2"/>
  <c r="F82" i="2"/>
  <c r="J14" i="2"/>
  <c r="J12" i="2"/>
  <c r="J52" i="2" s="1"/>
  <c r="E7" i="2"/>
  <c r="E76" i="2" s="1"/>
  <c r="L50" i="1"/>
  <c r="AM50" i="1"/>
  <c r="AM49" i="1"/>
  <c r="L49" i="1"/>
  <c r="AM47" i="1"/>
  <c r="L47" i="1"/>
  <c r="L45" i="1"/>
  <c r="L44" i="1"/>
  <c r="F37" i="2"/>
  <c r="J139" i="7"/>
  <c r="BK232" i="9"/>
  <c r="J164" i="13"/>
  <c r="J114" i="14"/>
  <c r="J126" i="2"/>
  <c r="BK279" i="3"/>
  <c r="BK149" i="5"/>
  <c r="J121" i="6"/>
  <c r="BK127" i="7"/>
  <c r="BK170" i="10"/>
  <c r="J350" i="13"/>
  <c r="BK203" i="14"/>
  <c r="BK120" i="3"/>
  <c r="J301" i="3"/>
  <c r="BK397" i="3"/>
  <c r="BK130" i="5"/>
  <c r="J99" i="7"/>
  <c r="BK210" i="7"/>
  <c r="J194" i="10"/>
  <c r="BK294" i="13"/>
  <c r="J95" i="2"/>
  <c r="J205" i="2"/>
  <c r="J162" i="3"/>
  <c r="J463" i="3"/>
  <c r="BK132" i="4"/>
  <c r="J96" i="6"/>
  <c r="J409" i="7"/>
  <c r="J174" i="10"/>
  <c r="BK317" i="13"/>
  <c r="BK172" i="14"/>
  <c r="J109" i="12"/>
  <c r="J340" i="13"/>
  <c r="BK103" i="15"/>
  <c r="BK135" i="3"/>
  <c r="BK331" i="3"/>
  <c r="BK209" i="6"/>
  <c r="J143" i="7"/>
  <c r="BK184" i="9"/>
  <c r="BK97" i="11"/>
  <c r="BK375" i="13"/>
  <c r="BK354" i="13"/>
  <c r="BK84" i="15"/>
  <c r="BK182" i="3"/>
  <c r="J122" i="4"/>
  <c r="BK144" i="6"/>
  <c r="J434" i="7"/>
  <c r="BK136" i="9"/>
  <c r="J94" i="11"/>
  <c r="J322" i="13"/>
  <c r="J93" i="15"/>
  <c r="J550" i="3"/>
  <c r="J342" i="3"/>
  <c r="J142" i="5"/>
  <c r="BK330" i="7"/>
  <c r="BK99" i="9"/>
  <c r="J203" i="10"/>
  <c r="J334" i="13"/>
  <c r="BK212" i="14"/>
  <c r="J177" i="2"/>
  <c r="J328" i="3"/>
  <c r="J182" i="3"/>
  <c r="BK100" i="5"/>
  <c r="BK194" i="7"/>
  <c r="BK375" i="7"/>
  <c r="BK159" i="9"/>
  <c r="J148" i="11"/>
  <c r="J130" i="11"/>
  <c r="J195" i="11"/>
  <c r="J204" i="9"/>
  <c r="J352" i="13"/>
  <c r="BK149" i="14"/>
  <c r="BK89" i="2"/>
  <c r="BK226" i="2"/>
  <c r="BK93" i="4"/>
  <c r="BK175" i="6"/>
  <c r="BK93" i="7"/>
  <c r="BK102" i="9"/>
  <c r="BK165" i="10"/>
  <c r="BK357" i="13"/>
  <c r="J84" i="15"/>
  <c r="J178" i="3"/>
  <c r="J303" i="3"/>
  <c r="BK106" i="5"/>
  <c r="BK221" i="7"/>
  <c r="BK84" i="8"/>
  <c r="BK179" i="10"/>
  <c r="BK394" i="13"/>
  <c r="BK190" i="14"/>
  <c r="BK140" i="2"/>
  <c r="J561" i="3"/>
  <c r="J107" i="4"/>
  <c r="J198" i="6"/>
  <c r="BK139" i="7"/>
  <c r="J294" i="7"/>
  <c r="J223" i="9"/>
  <c r="BK177" i="11"/>
  <c r="BK404" i="13"/>
  <c r="BK512" i="3"/>
  <c r="BK118" i="6"/>
  <c r="J247" i="7"/>
  <c r="J137" i="10"/>
  <c r="BK107" i="13"/>
  <c r="J102" i="15"/>
  <c r="BK101" i="12"/>
  <c r="J105" i="12"/>
  <c r="BK156" i="14"/>
  <c r="J120" i="3"/>
  <c r="J284" i="3"/>
  <c r="BK113" i="5"/>
  <c r="J166" i="7"/>
  <c r="J145" i="9"/>
  <c r="BK146" i="10"/>
  <c r="J344" i="13"/>
  <c r="BK106" i="14"/>
  <c r="BK149" i="2"/>
  <c r="BK92" i="2"/>
  <c r="BK463" i="3"/>
  <c r="J119" i="4"/>
  <c r="J165" i="6"/>
  <c r="J199" i="7"/>
  <c r="BK396" i="7"/>
  <c r="J107" i="9"/>
  <c r="J113" i="10"/>
  <c r="BK350" i="13"/>
  <c r="BK199" i="14"/>
  <c r="BK450" i="3"/>
  <c r="J521" i="3"/>
  <c r="BK123" i="5"/>
  <c r="BK277" i="7"/>
  <c r="BK166" i="7"/>
  <c r="BK200" i="9"/>
  <c r="BK148" i="11"/>
  <c r="BK206" i="14"/>
  <c r="J188" i="2"/>
  <c r="BK148" i="3"/>
  <c r="BK458" i="3"/>
  <c r="BK102" i="5"/>
  <c r="J330" i="7"/>
  <c r="J140" i="9"/>
  <c r="BK207" i="10"/>
  <c r="J90" i="11"/>
  <c r="J191" i="11"/>
  <c r="J118" i="11"/>
  <c r="J86" i="12"/>
  <c r="J96" i="12"/>
  <c r="J359" i="13"/>
  <c r="BK98" i="14"/>
  <c r="BK410" i="3"/>
  <c r="BK353" i="3"/>
  <c r="BK99" i="6"/>
  <c r="J120" i="7"/>
  <c r="J102" i="9"/>
  <c r="BK174" i="10"/>
  <c r="BK254" i="13"/>
  <c r="BK120" i="2"/>
  <c r="J166" i="3"/>
  <c r="BK170" i="3"/>
  <c r="BK136" i="6"/>
  <c r="BK335" i="7"/>
  <c r="J102" i="10"/>
  <c r="J401" i="13"/>
  <c r="BK182" i="13"/>
  <c r="J216" i="2"/>
  <c r="J163" i="2"/>
  <c r="J344" i="3"/>
  <c r="J87" i="4"/>
  <c r="J105" i="6"/>
  <c r="J125" i="7"/>
  <c r="BK230" i="9"/>
  <c r="J144" i="11"/>
  <c r="BK91" i="14"/>
  <c r="BK101" i="2"/>
  <c r="J134" i="2"/>
  <c r="BK91" i="4"/>
  <c r="BK187" i="6"/>
  <c r="J300" i="7"/>
  <c r="J157" i="9"/>
  <c r="J131" i="10"/>
  <c r="BK152" i="13"/>
  <c r="BK159" i="14"/>
  <c r="BK186" i="2"/>
  <c r="J374" i="3"/>
  <c r="J116" i="3"/>
  <c r="J102" i="5"/>
  <c r="J97" i="7"/>
  <c r="J322" i="7"/>
  <c r="BK204" i="9"/>
  <c r="BK131" i="10"/>
  <c r="BK388" i="13"/>
  <c r="BK196" i="14"/>
  <c r="J183" i="2"/>
  <c r="J100" i="3"/>
  <c r="BK296" i="3"/>
  <c r="BK89" i="4"/>
  <c r="J263" i="7"/>
  <c r="J218" i="9"/>
  <c r="J179" i="10"/>
  <c r="J182" i="13"/>
  <c r="J103" i="15"/>
  <c r="J99" i="12"/>
  <c r="BK100" i="12"/>
  <c r="BK93" i="13"/>
  <c r="BK387" i="3"/>
  <c r="BK365" i="3"/>
  <c r="J89" i="4"/>
  <c r="BK253" i="7"/>
  <c r="J182" i="7"/>
  <c r="J128" i="9"/>
  <c r="BK330" i="13"/>
  <c r="BK365" i="13"/>
  <c r="J96" i="15"/>
  <c r="J173" i="2"/>
  <c r="BK426" i="3"/>
  <c r="BK149" i="6"/>
  <c r="BK379" i="7"/>
  <c r="BK174" i="9"/>
  <c r="BK181" i="11"/>
  <c r="J309" i="13"/>
  <c r="BK124" i="3"/>
  <c r="J410" i="3"/>
  <c r="BK506" i="3"/>
  <c r="BK155" i="6"/>
  <c r="BK97" i="7"/>
  <c r="J156" i="7"/>
  <c r="BK164" i="9"/>
  <c r="BK153" i="10"/>
  <c r="J240" i="13"/>
  <c r="J168" i="14"/>
  <c r="J146" i="2"/>
  <c r="BK301" i="3"/>
  <c r="BK328" i="3"/>
  <c r="BK540" i="3"/>
  <c r="BK204" i="6"/>
  <c r="BK338" i="7"/>
  <c r="BK95" i="9"/>
  <c r="BK112" i="11"/>
  <c r="BK164" i="11"/>
  <c r="J182" i="11"/>
  <c r="J135" i="11"/>
  <c r="J108" i="12"/>
  <c r="J90" i="12"/>
  <c r="J365" i="13"/>
  <c r="J143" i="3"/>
  <c r="J417" i="3"/>
  <c r="BK554" i="3"/>
  <c r="J135" i="5"/>
  <c r="J193" i="7"/>
  <c r="BK425" i="7"/>
  <c r="BK107" i="9"/>
  <c r="BK127" i="10"/>
  <c r="J103" i="13"/>
  <c r="J100" i="15"/>
  <c r="J104" i="2"/>
  <c r="BK184" i="3"/>
  <c r="BK153" i="5"/>
  <c r="BK177" i="7"/>
  <c r="J428" i="7"/>
  <c r="BK226" i="9"/>
  <c r="J320" i="13"/>
  <c r="BK309" i="13"/>
  <c r="J127" i="14"/>
  <c r="BK112" i="2"/>
  <c r="BK100" i="3"/>
  <c r="J473" i="3"/>
  <c r="BK104" i="4"/>
  <c r="BK124" i="6"/>
  <c r="BK434" i="7"/>
  <c r="BK168" i="9"/>
  <c r="J90" i="10"/>
  <c r="J288" i="13"/>
  <c r="BK162" i="14"/>
  <c r="BK205" i="2"/>
  <c r="BK263" i="3"/>
  <c r="BK98" i="3"/>
  <c r="BK199" i="7"/>
  <c r="J245" i="7"/>
  <c r="BK128" i="9"/>
  <c r="J153" i="10"/>
  <c r="J280" i="13"/>
  <c r="J149" i="14"/>
  <c r="BK200" i="2"/>
  <c r="J572" i="3"/>
  <c r="BK273" i="3"/>
  <c r="BK93" i="5"/>
  <c r="J192" i="6"/>
  <c r="J435" i="7"/>
  <c r="J155" i="9"/>
  <c r="J188" i="10"/>
  <c r="BK93" i="11"/>
  <c r="J381" i="13"/>
  <c r="BK99" i="15"/>
  <c r="BK117" i="2"/>
  <c r="BK344" i="3"/>
  <c r="J447" i="3"/>
  <c r="J120" i="5"/>
  <c r="J238" i="7"/>
  <c r="J405" i="7"/>
  <c r="J226" i="9"/>
  <c r="BK90" i="11"/>
  <c r="J127" i="13"/>
  <c r="BK169" i="11"/>
  <c r="BK94" i="12"/>
  <c r="BK312" i="13"/>
  <c r="J193" i="14"/>
  <c r="BK187" i="3"/>
  <c r="BK348" i="3"/>
  <c r="J390" i="3"/>
  <c r="J121" i="5"/>
  <c r="J375" i="7"/>
  <c r="J174" i="9"/>
  <c r="J191" i="10"/>
  <c r="J152" i="13"/>
  <c r="J199" i="14"/>
  <c r="J112" i="2"/>
  <c r="J331" i="3"/>
  <c r="J127" i="5"/>
  <c r="J204" i="6"/>
  <c r="BK245" i="7"/>
  <c r="J108" i="10"/>
  <c r="BK90" i="12"/>
  <c r="J264" i="13"/>
  <c r="BK153" i="14"/>
  <c r="J275" i="3"/>
  <c r="J323" i="3"/>
  <c r="J353" i="3"/>
  <c r="BK133" i="6"/>
  <c r="J194" i="7"/>
  <c r="BK112" i="9"/>
  <c r="J121" i="10"/>
  <c r="BK103" i="13"/>
  <c r="J97" i="15"/>
  <c r="BK163" i="2"/>
  <c r="BK116" i="3"/>
  <c r="J356" i="3"/>
  <c r="BK101" i="4"/>
  <c r="J212" i="7"/>
  <c r="J351" i="7"/>
  <c r="J171" i="9"/>
  <c r="BK148" i="10"/>
  <c r="BK107" i="11"/>
  <c r="J185" i="11"/>
  <c r="BK130" i="11"/>
  <c r="BK104" i="12"/>
  <c r="BK240" i="13"/>
  <c r="BK323" i="3"/>
  <c r="BK561" i="3"/>
  <c r="BK473" i="3"/>
  <c r="J153" i="5"/>
  <c r="BK182" i="7"/>
  <c r="BK212" i="7"/>
  <c r="BK135" i="10"/>
  <c r="BK322" i="13"/>
  <c r="BK120" i="14"/>
  <c r="BK137" i="2"/>
  <c r="BK468" i="3"/>
  <c r="BK87" i="4"/>
  <c r="J155" i="5"/>
  <c r="J379" i="7"/>
  <c r="J285" i="7"/>
  <c r="BK137" i="10"/>
  <c r="J170" i="13"/>
  <c r="BK264" i="13"/>
  <c r="BK107" i="2"/>
  <c r="J137" i="2"/>
  <c r="BK480" i="3"/>
  <c r="J184" i="3"/>
  <c r="BK122" i="4"/>
  <c r="BK102" i="6"/>
  <c r="BK388" i="7"/>
  <c r="J150" i="9"/>
  <c r="J169" i="11"/>
  <c r="BK280" i="13"/>
  <c r="J104" i="15"/>
  <c r="BK146" i="2"/>
  <c r="BK490" i="3"/>
  <c r="J100" i="5"/>
  <c r="J341" i="7"/>
  <c r="BK294" i="7"/>
  <c r="BK222" i="9"/>
  <c r="J324" i="13"/>
  <c r="J165" i="14"/>
  <c r="J130" i="3"/>
  <c r="J250" i="3"/>
  <c r="BK197" i="3"/>
  <c r="J116" i="5"/>
  <c r="J102" i="6"/>
  <c r="BK314" i="7"/>
  <c r="BK149" i="10"/>
  <c r="BK99" i="12"/>
  <c r="BK190" i="13"/>
  <c r="J91" i="14"/>
  <c r="J158" i="3"/>
  <c r="BK390" i="3"/>
  <c r="BK493" i="3"/>
  <c r="BK161" i="6"/>
  <c r="J227" i="7"/>
  <c r="J178" i="9"/>
  <c r="BK119" i="10"/>
  <c r="BK206" i="13"/>
  <c r="BK90" i="15"/>
  <c r="J103" i="12"/>
  <c r="BK338" i="13"/>
  <c r="J135" i="3"/>
  <c r="J226" i="3"/>
  <c r="J512" i="3"/>
  <c r="BK121" i="5"/>
  <c r="BK392" i="7"/>
  <c r="J146" i="10"/>
  <c r="BK227" i="13"/>
  <c r="BK193" i="14"/>
  <c r="J89" i="15"/>
  <c r="J540" i="3"/>
  <c r="BK250" i="3"/>
  <c r="J130" i="5"/>
  <c r="BK204" i="7"/>
  <c r="J373" i="7"/>
  <c r="J119" i="10"/>
  <c r="BK147" i="13"/>
  <c r="J98" i="14"/>
  <c r="BK442" i="3"/>
  <c r="BK162" i="3"/>
  <c r="J93" i="4"/>
  <c r="J133" i="6"/>
  <c r="J151" i="7"/>
  <c r="J106" i="7"/>
  <c r="J236" i="9"/>
  <c r="BK237" i="13"/>
  <c r="J227" i="13"/>
  <c r="BK126" i="2"/>
  <c r="J93" i="3"/>
  <c r="J397" i="3"/>
  <c r="J296" i="3"/>
  <c r="BK192" i="6"/>
  <c r="BK267" i="7"/>
  <c r="J214" i="9"/>
  <c r="J157" i="10"/>
  <c r="BK126" i="11"/>
  <c r="J189" i="11"/>
  <c r="BK189" i="11"/>
  <c r="BK109" i="12"/>
  <c r="BK93" i="12"/>
  <c r="BK352" i="13"/>
  <c r="BK91" i="15"/>
  <c r="J197" i="3"/>
  <c r="J104" i="4"/>
  <c r="J139" i="6"/>
  <c r="BK174" i="7"/>
  <c r="BK110" i="7"/>
  <c r="BK142" i="10"/>
  <c r="J243" i="13"/>
  <c r="BK177" i="2"/>
  <c r="J518" i="3"/>
  <c r="BK128" i="5"/>
  <c r="BK238" i="7"/>
  <c r="BK229" i="7"/>
  <c r="J168" i="9"/>
  <c r="J140" i="10"/>
  <c r="J158" i="13"/>
  <c r="J181" i="14"/>
  <c r="BK123" i="2"/>
  <c r="BK239" i="3"/>
  <c r="J150" i="3"/>
  <c r="BK174" i="3"/>
  <c r="J134" i="5"/>
  <c r="BK258" i="7"/>
  <c r="BK369" i="7"/>
  <c r="BK97" i="10"/>
  <c r="J155" i="13"/>
  <c r="BK121" i="13"/>
  <c r="J105" i="15"/>
  <c r="J160" i="2"/>
  <c r="J493" i="3"/>
  <c r="J152" i="6"/>
  <c r="BK117" i="9"/>
  <c r="J207" i="10"/>
  <c r="J332" i="13"/>
  <c r="BK137" i="14"/>
  <c r="BK107" i="3"/>
  <c r="BK525" i="3"/>
  <c r="J149" i="5"/>
  <c r="BK273" i="7"/>
  <c r="BK233" i="7"/>
  <c r="J112" i="9"/>
  <c r="J93" i="10"/>
  <c r="J251" i="13"/>
  <c r="J209" i="14"/>
  <c r="BK104" i="2"/>
  <c r="J149" i="2"/>
  <c r="J453" i="3"/>
  <c r="BK107" i="4"/>
  <c r="J149" i="6"/>
  <c r="J229" i="7"/>
  <c r="BK195" i="9"/>
  <c r="BK342" i="13"/>
  <c r="J120" i="14"/>
  <c r="BK156" i="11"/>
  <c r="BK83" i="12"/>
  <c r="J304" i="13"/>
  <c r="BK147" i="14"/>
  <c r="BK267" i="3"/>
  <c r="J187" i="3"/>
  <c r="BK110" i="5"/>
  <c r="BK153" i="7"/>
  <c r="BK145" i="9"/>
  <c r="J317" i="13"/>
  <c r="J394" i="13"/>
  <c r="BK96" i="15"/>
  <c r="BK452" i="3"/>
  <c r="J490" i="3"/>
  <c r="BK85" i="4"/>
  <c r="J187" i="6"/>
  <c r="J396" i="7"/>
  <c r="J135" i="10"/>
  <c r="J363" i="13"/>
  <c r="J226" i="2"/>
  <c r="J148" i="3"/>
  <c r="J571" i="3"/>
  <c r="BK119" i="4"/>
  <c r="BK90" i="6"/>
  <c r="BK383" i="7"/>
  <c r="J307" i="7"/>
  <c r="J164" i="9"/>
  <c r="J141" i="11"/>
  <c r="BK162" i="11"/>
  <c r="J160" i="11"/>
  <c r="BK108" i="12"/>
  <c r="J107" i="12"/>
  <c r="J326" i="13"/>
  <c r="BK165" i="14"/>
  <c r="BK571" i="3"/>
  <c r="J116" i="4"/>
  <c r="J155" i="6"/>
  <c r="J172" i="9"/>
  <c r="BK184" i="10"/>
  <c r="BK214" i="13"/>
  <c r="J132" i="14"/>
  <c r="J154" i="2"/>
  <c r="J308" i="3"/>
  <c r="J175" i="6"/>
  <c r="BK341" i="7"/>
  <c r="J87" i="8"/>
  <c r="J151" i="9"/>
  <c r="BK286" i="13"/>
  <c r="BK132" i="14"/>
  <c r="J151" i="2"/>
  <c r="J436" i="3"/>
  <c r="J334" i="3"/>
  <c r="J169" i="6"/>
  <c r="BK263" i="7"/>
  <c r="J190" i="9"/>
  <c r="J170" i="10"/>
  <c r="BK326" i="13"/>
  <c r="J159" i="14"/>
  <c r="BK188" i="2"/>
  <c r="BK201" i="6"/>
  <c r="J127" i="7"/>
  <c r="J117" i="9"/>
  <c r="J347" i="13"/>
  <c r="BK381" i="13"/>
  <c r="J200" i="2"/>
  <c r="J107" i="3"/>
  <c r="J124" i="3"/>
  <c r="BK116" i="5"/>
  <c r="J335" i="7"/>
  <c r="BK156" i="7"/>
  <c r="J148" i="10"/>
  <c r="BK367" i="13"/>
  <c r="J212" i="14"/>
  <c r="BK97" i="12"/>
  <c r="BK344" i="13"/>
  <c r="BK155" i="13"/>
  <c r="BK87" i="15"/>
  <c r="J506" i="3"/>
  <c r="BK116" i="4"/>
  <c r="J340" i="7"/>
  <c r="BK405" i="7"/>
  <c r="BK198" i="9"/>
  <c r="J96" i="13"/>
  <c r="J314" i="13"/>
  <c r="J222" i="2"/>
  <c r="BK151" i="2"/>
  <c r="BK313" i="3"/>
  <c r="BK135" i="5"/>
  <c r="J147" i="7"/>
  <c r="F36" i="8"/>
  <c r="BC61" i="1"/>
  <c r="BK102" i="15"/>
  <c r="J379" i="3"/>
  <c r="J536" i="3"/>
  <c r="BK155" i="5"/>
  <c r="BK261" i="7"/>
  <c r="BK282" i="7"/>
  <c r="BK172" i="9"/>
  <c r="BK94" i="10"/>
  <c r="BK320" i="13"/>
  <c r="J153" i="14"/>
  <c r="J120" i="2"/>
  <c r="J458" i="3"/>
  <c r="BK521" i="3"/>
  <c r="BK172" i="6"/>
  <c r="BK217" i="7"/>
  <c r="BK160" i="9"/>
  <c r="BK143" i="11"/>
  <c r="BK152" i="11"/>
  <c r="BK185" i="11"/>
  <c r="J94" i="12"/>
  <c r="J104" i="12"/>
  <c r="BK220" i="13"/>
  <c r="J214" i="13"/>
  <c r="BK98" i="15"/>
  <c r="J216" i="3"/>
  <c r="BK503" i="3"/>
  <c r="J132" i="4"/>
  <c r="BK121" i="6"/>
  <c r="J346" i="7"/>
  <c r="BK373" i="7"/>
  <c r="J232" i="9"/>
  <c r="BK141" i="11"/>
  <c r="J257" i="13"/>
  <c r="BK93" i="15"/>
  <c r="J107" i="2"/>
  <c r="BK565" i="3"/>
  <c r="J93" i="5"/>
  <c r="BK227" i="7"/>
  <c r="J222" i="9"/>
  <c r="J220" i="13"/>
  <c r="BK270" i="13"/>
  <c r="BK100" i="15"/>
  <c r="J318" i="3"/>
  <c r="BK216" i="3"/>
  <c r="BK550" i="3"/>
  <c r="BK144" i="5"/>
  <c r="BK115" i="6"/>
  <c r="J217" i="7"/>
  <c r="BK161" i="10"/>
  <c r="BK102" i="11"/>
  <c r="J361" i="13"/>
  <c r="BK222" i="2"/>
  <c r="J338" i="3"/>
  <c r="J426" i="3"/>
  <c r="J144" i="6"/>
  <c r="J392" i="7"/>
  <c r="BK218" i="9"/>
  <c r="BK120" i="11"/>
  <c r="J367" i="13"/>
  <c r="J86" i="15"/>
  <c r="J452" i="3"/>
  <c r="BK275" i="3"/>
  <c r="J123" i="5"/>
  <c r="J273" i="7"/>
  <c r="J417" i="7"/>
  <c r="J130" i="9"/>
  <c r="BK144" i="11"/>
  <c r="J113" i="13"/>
  <c r="BK86" i="15"/>
  <c r="J169" i="2"/>
  <c r="J287" i="3"/>
  <c r="BK158" i="3"/>
  <c r="BK303" i="3"/>
  <c r="J106" i="5"/>
  <c r="J338" i="7"/>
  <c r="BK285" i="7"/>
  <c r="BK151" i="9"/>
  <c r="J137" i="11"/>
  <c r="J354" i="13"/>
  <c r="J126" i="11"/>
  <c r="J83" i="12"/>
  <c r="J93" i="13"/>
  <c r="J157" i="2"/>
  <c r="BK558" i="3"/>
  <c r="BK453" i="3"/>
  <c r="J99" i="6"/>
  <c r="J174" i="7"/>
  <c r="J267" i="7"/>
  <c r="J199" i="10"/>
  <c r="BK334" i="13"/>
  <c r="BK363" i="13"/>
  <c r="BK101" i="15"/>
  <c r="BK134" i="2"/>
  <c r="J240" i="3"/>
  <c r="BK120" i="5"/>
  <c r="BK340" i="7"/>
  <c r="BK322" i="7"/>
  <c r="J188" i="9"/>
  <c r="J134" i="13"/>
  <c r="BK105" i="15"/>
  <c r="BK485" i="3"/>
  <c r="J294" i="3"/>
  <c r="BK198" i="6"/>
  <c r="BK131" i="7"/>
  <c r="J196" i="9"/>
  <c r="J97" i="10"/>
  <c r="J286" i="13"/>
  <c r="BK104" i="15"/>
  <c r="J89" i="2"/>
  <c r="BK510" i="3"/>
  <c r="J89" i="5"/>
  <c r="BK170" i="7"/>
  <c r="BK386" i="7"/>
  <c r="BK121" i="10"/>
  <c r="J93" i="11"/>
  <c r="BK173" i="11"/>
  <c r="BK107" i="12"/>
  <c r="J234" i="13"/>
  <c r="BK114" i="14"/>
  <c r="J92" i="15"/>
  <c r="BK178" i="3"/>
  <c r="BK374" i="3"/>
  <c r="BK143" i="7"/>
  <c r="J195" i="9"/>
  <c r="BK90" i="10"/>
  <c r="J187" i="14"/>
  <c r="J208" i="2"/>
  <c r="BK294" i="3"/>
  <c r="J91" i="4"/>
  <c r="J118" i="6"/>
  <c r="BK366" i="7"/>
  <c r="BK98" i="9"/>
  <c r="BK181" i="10"/>
  <c r="J176" i="13"/>
  <c r="J307" i="13"/>
  <c r="J195" i="2"/>
  <c r="BK169" i="2"/>
  <c r="BK258" i="3"/>
  <c r="J258" i="3"/>
  <c r="J128" i="6"/>
  <c r="J153" i="7"/>
  <c r="J200" i="9"/>
  <c r="BK113" i="10"/>
  <c r="BK328" i="13"/>
  <c r="J137" i="14"/>
  <c r="BK166" i="2"/>
  <c r="J558" i="3"/>
  <c r="J113" i="5"/>
  <c r="BK300" i="7"/>
  <c r="J164" i="7"/>
  <c r="J122" i="9"/>
  <c r="J147" i="13"/>
  <c r="BK158" i="13"/>
  <c r="J98" i="15"/>
  <c r="BK130" i="3"/>
  <c r="BK417" i="3"/>
  <c r="J95" i="4"/>
  <c r="J209" i="6"/>
  <c r="BK360" i="7"/>
  <c r="J366" i="7"/>
  <c r="J207" i="9"/>
  <c r="J100" i="13"/>
  <c r="J357" i="13"/>
  <c r="J99" i="15"/>
  <c r="BK157" i="2"/>
  <c r="BK150" i="3"/>
  <c r="BK93" i="3"/>
  <c r="J129" i="5"/>
  <c r="BK421" i="7"/>
  <c r="BK196" i="9"/>
  <c r="J161" i="10"/>
  <c r="BK96" i="13"/>
  <c r="BK181" i="14"/>
  <c r="J156" i="11"/>
  <c r="BK95" i="12"/>
  <c r="J190" i="13"/>
  <c r="BK168" i="14"/>
  <c r="J387" i="3"/>
  <c r="BK213" i="3"/>
  <c r="J256" i="3"/>
  <c r="J90" i="6"/>
  <c r="BK409" i="7"/>
  <c r="BK209" i="9"/>
  <c r="J112" i="11"/>
  <c r="J270" i="13"/>
  <c r="J172" i="14"/>
  <c r="J123" i="2"/>
  <c r="BK516" i="3"/>
  <c r="BK98" i="4"/>
  <c r="BK93" i="6"/>
  <c r="BK164" i="7"/>
  <c r="BK122" i="9"/>
  <c r="BK157" i="10"/>
  <c r="J404" i="13"/>
  <c r="J196" i="14"/>
  <c r="J263" i="3"/>
  <c r="J279" i="3"/>
  <c r="J205" i="3"/>
  <c r="BK146" i="5"/>
  <c r="J221" i="7"/>
  <c r="J421" i="7"/>
  <c r="BK236" i="9"/>
  <c r="BK135" i="11"/>
  <c r="J254" i="13"/>
  <c r="BK95" i="15"/>
  <c r="BK154" i="2"/>
  <c r="BK195" i="3"/>
  <c r="BK125" i="5"/>
  <c r="J170" i="7"/>
  <c r="J153" i="9"/>
  <c r="J149" i="10"/>
  <c r="J162" i="11"/>
  <c r="J177" i="11"/>
  <c r="BK195" i="11"/>
  <c r="BK86" i="12"/>
  <c r="J101" i="12"/>
  <c r="BK332" i="13"/>
  <c r="J348" i="3"/>
  <c r="J503" i="3"/>
  <c r="BK240" i="3"/>
  <c r="BK152" i="6"/>
  <c r="BK356" i="7"/>
  <c r="J116" i="7"/>
  <c r="J230" i="9"/>
  <c r="BK347" i="13"/>
  <c r="BK361" i="13"/>
  <c r="BK318" i="3"/>
  <c r="BK132" i="5"/>
  <c r="J93" i="6"/>
  <c r="BK116" i="7"/>
  <c r="BK178" i="9"/>
  <c r="BK194" i="10"/>
  <c r="BK198" i="13"/>
  <c r="J106" i="14"/>
  <c r="J98" i="2"/>
  <c r="BK95" i="2"/>
  <c r="BK405" i="3"/>
  <c r="J170" i="3"/>
  <c r="J132" i="5"/>
  <c r="BK106" i="7"/>
  <c r="J388" i="7"/>
  <c r="J99" i="9"/>
  <c r="BK113" i="13"/>
  <c r="BK170" i="13"/>
  <c r="J186" i="2"/>
  <c r="BK572" i="3"/>
  <c r="BK110" i="4"/>
  <c r="BK165" i="6"/>
  <c r="J356" i="7"/>
  <c r="BK171" i="9"/>
  <c r="BK203" i="10"/>
  <c r="BK100" i="13"/>
  <c r="J147" i="14"/>
  <c r="BK287" i="3"/>
  <c r="J195" i="3"/>
  <c r="J85" i="4"/>
  <c r="J136" i="6"/>
  <c r="BK147" i="7"/>
  <c r="BK214" i="9"/>
  <c r="BK108" i="10"/>
  <c r="BK257" i="13"/>
  <c r="J94" i="14"/>
  <c r="J130" i="2"/>
  <c r="BK126" i="3"/>
  <c r="J126" i="3"/>
  <c r="BK166" i="3"/>
  <c r="J201" i="6"/>
  <c r="J131" i="7"/>
  <c r="BK188" i="9"/>
  <c r="J173" i="11"/>
  <c r="BK94" i="14"/>
  <c r="BK137" i="11"/>
  <c r="BK106" i="12"/>
  <c r="J338" i="13"/>
  <c r="BK92" i="15"/>
  <c r="BK143" i="3"/>
  <c r="BK536" i="3"/>
  <c r="J113" i="4"/>
  <c r="J258" i="7"/>
  <c r="J135" i="7"/>
  <c r="J209" i="9"/>
  <c r="BK103" i="12"/>
  <c r="J107" i="13"/>
  <c r="J175" i="14"/>
  <c r="J192" i="2"/>
  <c r="J110" i="4"/>
  <c r="J124" i="6"/>
  <c r="BK151" i="7"/>
  <c r="J184" i="9"/>
  <c r="J88" i="12"/>
  <c r="BK340" i="13"/>
  <c r="BK195" i="2"/>
  <c r="J140" i="2"/>
  <c r="BK205" i="3"/>
  <c r="BK338" i="3"/>
  <c r="BK128" i="6"/>
  <c r="BK135" i="7"/>
  <c r="J93" i="7"/>
  <c r="J143" i="11"/>
  <c r="J181" i="11"/>
  <c r="BK118" i="11"/>
  <c r="J95" i="12"/>
  <c r="J97" i="12"/>
  <c r="J312" i="13"/>
  <c r="BK324" i="13"/>
  <c r="J156" i="14"/>
  <c r="J239" i="3"/>
  <c r="J273" i="3"/>
  <c r="BK113" i="4"/>
  <c r="J210" i="7"/>
  <c r="BK428" i="7"/>
  <c r="BK150" i="9"/>
  <c r="J165" i="10"/>
  <c r="BK307" i="13"/>
  <c r="BK88" i="15"/>
  <c r="BK192" i="2"/>
  <c r="BK143" i="2"/>
  <c r="BK499" i="3"/>
  <c r="BK139" i="6"/>
  <c r="BK346" i="7"/>
  <c r="BK125" i="7"/>
  <c r="J159" i="9"/>
  <c r="J97" i="11"/>
  <c r="J342" i="13"/>
  <c r="J94" i="15"/>
  <c r="BK183" i="2"/>
  <c r="J565" i="3"/>
  <c r="BK308" i="3"/>
  <c r="J97" i="5"/>
  <c r="J180" i="6"/>
  <c r="BK193" i="7"/>
  <c r="J136" i="9"/>
  <c r="BK248" i="13"/>
  <c r="BK401" i="13"/>
  <c r="BK97" i="15"/>
  <c r="BK173" i="2"/>
  <c r="J480" i="3"/>
  <c r="BK89" i="5"/>
  <c r="BK120" i="7"/>
  <c r="BK435" i="7"/>
  <c r="BK130" i="9"/>
  <c r="J142" i="10"/>
  <c r="BK336" i="13"/>
  <c r="J101" i="15"/>
  <c r="BK284" i="3"/>
  <c r="J516" i="3"/>
  <c r="J98" i="4"/>
  <c r="J172" i="6"/>
  <c r="J204" i="7"/>
  <c r="BK153" i="9"/>
  <c r="J181" i="10"/>
  <c r="BK127" i="13"/>
  <c r="J162" i="14"/>
  <c r="BK208" i="2"/>
  <c r="BK379" i="3"/>
  <c r="BK334" i="3"/>
  <c r="J450" i="3"/>
  <c r="BK96" i="6"/>
  <c r="J360" i="7"/>
  <c r="BK190" i="9"/>
  <c r="J328" i="13"/>
  <c r="BK251" i="13"/>
  <c r="J106" i="12"/>
  <c r="J93" i="12"/>
  <c r="J294" i="13"/>
  <c r="BK89" i="15"/>
  <c r="J442" i="3"/>
  <c r="BK256" i="3"/>
  <c r="BK180" i="6"/>
  <c r="J253" i="7"/>
  <c r="J160" i="9"/>
  <c r="BK191" i="10"/>
  <c r="BK164" i="13"/>
  <c r="BK234" i="13"/>
  <c r="J101" i="2"/>
  <c r="J267" i="3"/>
  <c r="BK127" i="5"/>
  <c r="J115" i="6"/>
  <c r="J277" i="7"/>
  <c r="BK155" i="9"/>
  <c r="BK93" i="10"/>
  <c r="J198" i="13"/>
  <c r="BK209" i="14"/>
  <c r="J98" i="3"/>
  <c r="J213" i="3"/>
  <c r="BK142" i="5"/>
  <c r="BK351" i="7"/>
  <c r="BK271" i="7"/>
  <c r="BK102" i="10"/>
  <c r="J237" i="13"/>
  <c r="J203" i="14"/>
  <c r="BK98" i="2"/>
  <c r="J365" i="3"/>
  <c r="BK226" i="3"/>
  <c r="J499" i="3"/>
  <c r="BK95" i="4"/>
  <c r="J161" i="6"/>
  <c r="J425" i="7"/>
  <c r="BK247" i="7"/>
  <c r="J127" i="10"/>
  <c r="J164" i="11"/>
  <c r="J102" i="11"/>
  <c r="BK191" i="11"/>
  <c r="J120" i="11"/>
  <c r="BK105" i="12"/>
  <c r="BK176" i="13"/>
  <c r="BK134" i="13"/>
  <c r="J91" i="15"/>
  <c r="BK342" i="3"/>
  <c r="BK134" i="5"/>
  <c r="J110" i="6"/>
  <c r="J233" i="7"/>
  <c r="BK207" i="9"/>
  <c r="J152" i="11"/>
  <c r="BK243" i="13"/>
  <c r="J88" i="15"/>
  <c r="J166" i="2"/>
  <c r="J510" i="3"/>
  <c r="J144" i="5"/>
  <c r="J369" i="7"/>
  <c r="J386" i="7"/>
  <c r="J98" i="9"/>
  <c r="BK94" i="11"/>
  <c r="BK314" i="13"/>
  <c r="BK187" i="14"/>
  <c r="J143" i="2"/>
  <c r="AS54" i="1"/>
  <c r="J383" i="7"/>
  <c r="BK188" i="10"/>
  <c r="BK304" i="13"/>
  <c r="J95" i="15"/>
  <c r="J117" i="2"/>
  <c r="BK245" i="3"/>
  <c r="J110" i="5"/>
  <c r="J261" i="7"/>
  <c r="J84" i="8"/>
  <c r="J184" i="10"/>
  <c r="J336" i="13"/>
  <c r="J248" i="13"/>
  <c r="BK94" i="15"/>
  <c r="BK518" i="3"/>
  <c r="J485" i="3"/>
  <c r="J101" i="4"/>
  <c r="BK99" i="7"/>
  <c r="BK417" i="7"/>
  <c r="J95" i="9"/>
  <c r="BK199" i="10"/>
  <c r="BK142" i="13"/>
  <c r="J330" i="13"/>
  <c r="J90" i="15"/>
  <c r="J92" i="2"/>
  <c r="J525" i="3"/>
  <c r="J245" i="3"/>
  <c r="BK129" i="5"/>
  <c r="J110" i="7"/>
  <c r="J282" i="7"/>
  <c r="J94" i="10"/>
  <c r="BK359" i="13"/>
  <c r="J85" i="15"/>
  <c r="BK88" i="12"/>
  <c r="BK175" i="14"/>
  <c r="BK130" i="2"/>
  <c r="BK356" i="3"/>
  <c r="J554" i="3"/>
  <c r="BK97" i="5"/>
  <c r="J271" i="7"/>
  <c r="BK87" i="8"/>
  <c r="BK140" i="9"/>
  <c r="BK288" i="13"/>
  <c r="J388" i="13"/>
  <c r="BK85" i="15"/>
  <c r="BK160" i="2"/>
  <c r="J468" i="3"/>
  <c r="J125" i="5"/>
  <c r="J114" i="7"/>
  <c r="J177" i="7"/>
  <c r="BK140" i="10"/>
  <c r="J142" i="13"/>
  <c r="J190" i="14"/>
  <c r="BK169" i="6"/>
  <c r="J314" i="7"/>
  <c r="J198" i="9"/>
  <c r="J206" i="13"/>
  <c r="J87" i="15"/>
  <c r="BK216" i="2"/>
  <c r="BK447" i="3"/>
  <c r="J405" i="3"/>
  <c r="J174" i="3"/>
  <c r="J146" i="5"/>
  <c r="BK110" i="6"/>
  <c r="BK114" i="7"/>
  <c r="BK223" i="9"/>
  <c r="J107" i="11"/>
  <c r="BK182" i="11"/>
  <c r="BK160" i="11"/>
  <c r="BK96" i="12"/>
  <c r="J100" i="12"/>
  <c r="J375" i="13"/>
  <c r="BK127" i="14"/>
  <c r="BK436" i="3"/>
  <c r="J313" i="3"/>
  <c r="J128" i="5"/>
  <c r="BK105" i="6"/>
  <c r="BK307" i="7"/>
  <c r="BK157" i="9"/>
  <c r="J121" i="13"/>
  <c r="J206" i="14"/>
  <c r="F34" i="2" l="1"/>
  <c r="R524" i="3"/>
  <c r="R523" i="3" s="1"/>
  <c r="BK141" i="5"/>
  <c r="J141" i="5"/>
  <c r="J63" i="5" s="1"/>
  <c r="T152" i="5"/>
  <c r="T151" i="5"/>
  <c r="BK89" i="6"/>
  <c r="J89" i="6"/>
  <c r="J61" i="6" s="1"/>
  <c r="T160" i="6"/>
  <c r="R186" i="6"/>
  <c r="T92" i="7"/>
  <c r="P216" i="7"/>
  <c r="R395" i="7"/>
  <c r="R394" i="7" s="1"/>
  <c r="BK111" i="9"/>
  <c r="J111" i="9" s="1"/>
  <c r="J63" i="9" s="1"/>
  <c r="P194" i="9"/>
  <c r="P225" i="9"/>
  <c r="P139" i="10"/>
  <c r="P134" i="11"/>
  <c r="R172" i="11"/>
  <c r="BK141" i="13"/>
  <c r="J141" i="13" s="1"/>
  <c r="J63" i="13" s="1"/>
  <c r="T319" i="13"/>
  <c r="P400" i="13"/>
  <c r="T136" i="14"/>
  <c r="BK202" i="14"/>
  <c r="J202" i="14" s="1"/>
  <c r="J68" i="14" s="1"/>
  <c r="BK150" i="2"/>
  <c r="J150" i="2"/>
  <c r="J62" i="2" s="1"/>
  <c r="R262" i="3"/>
  <c r="P441" i="3"/>
  <c r="T88" i="5"/>
  <c r="P152" i="5"/>
  <c r="P151" i="5" s="1"/>
  <c r="T89" i="6"/>
  <c r="R92" i="7"/>
  <c r="T216" i="7"/>
  <c r="R329" i="7"/>
  <c r="T94" i="9"/>
  <c r="T149" i="9"/>
  <c r="BK206" i="9"/>
  <c r="J206" i="9"/>
  <c r="J68" i="9" s="1"/>
  <c r="R225" i="9"/>
  <c r="R89" i="10"/>
  <c r="R173" i="10"/>
  <c r="R89" i="11"/>
  <c r="P184" i="11"/>
  <c r="R141" i="13"/>
  <c r="P269" i="13"/>
  <c r="BK90" i="14"/>
  <c r="BK126" i="14"/>
  <c r="J126" i="14" s="1"/>
  <c r="J63" i="14" s="1"/>
  <c r="BK88" i="2"/>
  <c r="J88" i="2" s="1"/>
  <c r="J61" i="2" s="1"/>
  <c r="R185" i="2"/>
  <c r="R92" i="3"/>
  <c r="R225" i="3"/>
  <c r="T389" i="3"/>
  <c r="T498" i="3"/>
  <c r="P115" i="5"/>
  <c r="R152" i="5"/>
  <c r="R151" i="5" s="1"/>
  <c r="P89" i="6"/>
  <c r="R197" i="6"/>
  <c r="BK252" i="7"/>
  <c r="J252" i="7" s="1"/>
  <c r="J64" i="7" s="1"/>
  <c r="T395" i="7"/>
  <c r="T394" i="7"/>
  <c r="BK94" i="9"/>
  <c r="J94" i="9" s="1"/>
  <c r="J61" i="9" s="1"/>
  <c r="BK101" i="10"/>
  <c r="J101" i="10" s="1"/>
  <c r="J62" i="10" s="1"/>
  <c r="BK193" i="10"/>
  <c r="J193" i="10" s="1"/>
  <c r="J67" i="10" s="1"/>
  <c r="R134" i="11"/>
  <c r="T120" i="13"/>
  <c r="BK319" i="13"/>
  <c r="J319" i="13" s="1"/>
  <c r="J67" i="13" s="1"/>
  <c r="T400" i="13"/>
  <c r="P90" i="14"/>
  <c r="P152" i="14"/>
  <c r="R202" i="14"/>
  <c r="BK185" i="2"/>
  <c r="J185" i="2" s="1"/>
  <c r="J65" i="2" s="1"/>
  <c r="BK317" i="3"/>
  <c r="J317" i="3"/>
  <c r="J64" i="3"/>
  <c r="T441" i="3"/>
  <c r="R115" i="5"/>
  <c r="P197" i="6"/>
  <c r="R181" i="7"/>
  <c r="T299" i="7"/>
  <c r="R365" i="7"/>
  <c r="R111" i="9"/>
  <c r="R149" i="9"/>
  <c r="T194" i="9"/>
  <c r="BK225" i="9"/>
  <c r="J225" i="9"/>
  <c r="J72" i="9"/>
  <c r="BK139" i="10"/>
  <c r="J139" i="10" s="1"/>
  <c r="J63" i="10" s="1"/>
  <c r="T193" i="10"/>
  <c r="T134" i="11"/>
  <c r="T141" i="13"/>
  <c r="T269" i="13"/>
  <c r="BK97" i="14"/>
  <c r="J97" i="14" s="1"/>
  <c r="J62" i="14" s="1"/>
  <c r="R152" i="14"/>
  <c r="T202" i="14"/>
  <c r="T185" i="2"/>
  <c r="BK262" i="3"/>
  <c r="J262" i="3" s="1"/>
  <c r="J63" i="3" s="1"/>
  <c r="R389" i="3"/>
  <c r="R498" i="3"/>
  <c r="P88" i="5"/>
  <c r="P132" i="6"/>
  <c r="T197" i="6"/>
  <c r="P181" i="7"/>
  <c r="R299" i="7"/>
  <c r="BK395" i="7"/>
  <c r="J395" i="7" s="1"/>
  <c r="J70" i="7" s="1"/>
  <c r="T83" i="8"/>
  <c r="T82" i="8"/>
  <c r="T81" i="8" s="1"/>
  <c r="P111" i="9"/>
  <c r="R194" i="9"/>
  <c r="T225" i="9"/>
  <c r="T139" i="10"/>
  <c r="T101" i="11"/>
  <c r="BK172" i="11"/>
  <c r="J172" i="11"/>
  <c r="J66" i="11" s="1"/>
  <c r="T92" i="12"/>
  <c r="T82" i="12" s="1"/>
  <c r="T81" i="12" s="1"/>
  <c r="BK92" i="13"/>
  <c r="J92" i="13"/>
  <c r="J61" i="13" s="1"/>
  <c r="BK226" i="13"/>
  <c r="J226" i="13" s="1"/>
  <c r="J64" i="13" s="1"/>
  <c r="BK136" i="14"/>
  <c r="J136" i="14"/>
  <c r="J64" i="14" s="1"/>
  <c r="BK186" i="14"/>
  <c r="J186" i="14" s="1"/>
  <c r="J67" i="14" s="1"/>
  <c r="T88" i="2"/>
  <c r="T176" i="2"/>
  <c r="P92" i="3"/>
  <c r="P225" i="3"/>
  <c r="P389" i="3"/>
  <c r="P84" i="4"/>
  <c r="P83" i="4"/>
  <c r="P82" i="4"/>
  <c r="AU57" i="1" s="1"/>
  <c r="R141" i="5"/>
  <c r="R132" i="6"/>
  <c r="BK197" i="6"/>
  <c r="J197" i="6" s="1"/>
  <c r="J66" i="6" s="1"/>
  <c r="BK92" i="7"/>
  <c r="P252" i="7"/>
  <c r="P395" i="7"/>
  <c r="P394" i="7"/>
  <c r="P156" i="9"/>
  <c r="P206" i="9"/>
  <c r="R139" i="10"/>
  <c r="BK89" i="11"/>
  <c r="J89" i="11" s="1"/>
  <c r="J61" i="11" s="1"/>
  <c r="T184" i="11"/>
  <c r="P92" i="13"/>
  <c r="P226" i="13"/>
  <c r="BK303" i="13"/>
  <c r="J303" i="13" s="1"/>
  <c r="J66" i="13" s="1"/>
  <c r="R136" i="14"/>
  <c r="T186" i="14"/>
  <c r="BK92" i="3"/>
  <c r="J92" i="3" s="1"/>
  <c r="J61" i="3" s="1"/>
  <c r="T225" i="3"/>
  <c r="BK389" i="3"/>
  <c r="J389" i="3"/>
  <c r="J65" i="3" s="1"/>
  <c r="BK498" i="3"/>
  <c r="J498" i="3" s="1"/>
  <c r="J67" i="3" s="1"/>
  <c r="R88" i="5"/>
  <c r="R87" i="5"/>
  <c r="R86" i="5" s="1"/>
  <c r="P160" i="6"/>
  <c r="BK216" i="7"/>
  <c r="J216" i="7"/>
  <c r="J63" i="7" s="1"/>
  <c r="BK329" i="7"/>
  <c r="J329" i="7" s="1"/>
  <c r="J66" i="7" s="1"/>
  <c r="T365" i="7"/>
  <c r="BK83" i="8"/>
  <c r="J83" i="8"/>
  <c r="J61" i="8"/>
  <c r="T111" i="9"/>
  <c r="BK194" i="9"/>
  <c r="J194" i="9" s="1"/>
  <c r="J67" i="9" s="1"/>
  <c r="T206" i="9"/>
  <c r="T89" i="10"/>
  <c r="T173" i="10"/>
  <c r="T172" i="10" s="1"/>
  <c r="BK134" i="11"/>
  <c r="J134" i="11"/>
  <c r="J63" i="11"/>
  <c r="R92" i="12"/>
  <c r="R82" i="12" s="1"/>
  <c r="R81" i="12" s="1"/>
  <c r="P141" i="13"/>
  <c r="R269" i="13"/>
  <c r="R400" i="13"/>
  <c r="T97" i="14"/>
  <c r="T126" i="14"/>
  <c r="R150" i="2"/>
  <c r="R176" i="2"/>
  <c r="P262" i="3"/>
  <c r="BK441" i="3"/>
  <c r="J441" i="3"/>
  <c r="J66" i="3" s="1"/>
  <c r="P498" i="3"/>
  <c r="BK84" i="4"/>
  <c r="P141" i="5"/>
  <c r="BK160" i="6"/>
  <c r="J160" i="6"/>
  <c r="J63" i="6" s="1"/>
  <c r="T181" i="7"/>
  <c r="BK299" i="7"/>
  <c r="J299" i="7"/>
  <c r="J65" i="7"/>
  <c r="T329" i="7"/>
  <c r="BK156" i="9"/>
  <c r="J156" i="9" s="1"/>
  <c r="J66" i="9" s="1"/>
  <c r="R213" i="9"/>
  <c r="R211" i="9" s="1"/>
  <c r="R101" i="10"/>
  <c r="R88" i="10" s="1"/>
  <c r="R193" i="10"/>
  <c r="BK101" i="11"/>
  <c r="J101" i="11"/>
  <c r="J62" i="11"/>
  <c r="P172" i="11"/>
  <c r="P171" i="11" s="1"/>
  <c r="T92" i="13"/>
  <c r="T226" i="13"/>
  <c r="T303" i="13"/>
  <c r="P387" i="13"/>
  <c r="P136" i="14"/>
  <c r="P186" i="14"/>
  <c r="BK83" i="15"/>
  <c r="J83" i="15" s="1"/>
  <c r="J61" i="15" s="1"/>
  <c r="T150" i="2"/>
  <c r="P176" i="2"/>
  <c r="T92" i="3"/>
  <c r="T317" i="3"/>
  <c r="BK524" i="3"/>
  <c r="BK523" i="3"/>
  <c r="J523" i="3" s="1"/>
  <c r="J69" i="3" s="1"/>
  <c r="T84" i="4"/>
  <c r="T83" i="4" s="1"/>
  <c r="T82" i="4" s="1"/>
  <c r="BK115" i="5"/>
  <c r="J115" i="5"/>
  <c r="J62" i="5"/>
  <c r="BK152" i="5"/>
  <c r="J152" i="5" s="1"/>
  <c r="J66" i="5" s="1"/>
  <c r="T132" i="6"/>
  <c r="BK186" i="6"/>
  <c r="J186" i="6"/>
  <c r="J65" i="6" s="1"/>
  <c r="T252" i="7"/>
  <c r="BK365" i="7"/>
  <c r="J365" i="7"/>
  <c r="J67" i="7"/>
  <c r="P83" i="8"/>
  <c r="P82" i="8" s="1"/>
  <c r="P81" i="8" s="1"/>
  <c r="AU61" i="1" s="1"/>
  <c r="P94" i="9"/>
  <c r="P93" i="9" s="1"/>
  <c r="P149" i="9"/>
  <c r="BK213" i="9"/>
  <c r="BK211" i="9" s="1"/>
  <c r="J211" i="9" s="1"/>
  <c r="J69" i="9" s="1"/>
  <c r="T101" i="10"/>
  <c r="T88" i="10"/>
  <c r="T87" i="10" s="1"/>
  <c r="P101" i="11"/>
  <c r="P92" i="12"/>
  <c r="P82" i="12"/>
  <c r="P81" i="12" s="1"/>
  <c r="AU65" i="1" s="1"/>
  <c r="R120" i="13"/>
  <c r="P319" i="13"/>
  <c r="R387" i="13"/>
  <c r="R90" i="14"/>
  <c r="T152" i="14"/>
  <c r="P202" i="14"/>
  <c r="R88" i="2"/>
  <c r="R87" i="2" s="1"/>
  <c r="R86" i="2" s="1"/>
  <c r="P317" i="3"/>
  <c r="T524" i="3"/>
  <c r="T523" i="3"/>
  <c r="R84" i="4"/>
  <c r="R83" i="4" s="1"/>
  <c r="R82" i="4" s="1"/>
  <c r="T141" i="5"/>
  <c r="R160" i="6"/>
  <c r="T186" i="6"/>
  <c r="R252" i="7"/>
  <c r="P365" i="7"/>
  <c r="R83" i="8"/>
  <c r="R82" i="8"/>
  <c r="R81" i="8" s="1"/>
  <c r="R94" i="9"/>
  <c r="BK149" i="9"/>
  <c r="J149" i="9" s="1"/>
  <c r="J65" i="9" s="1"/>
  <c r="P213" i="9"/>
  <c r="P211" i="9"/>
  <c r="P89" i="10"/>
  <c r="P88" i="10" s="1"/>
  <c r="P173" i="10"/>
  <c r="P89" i="11"/>
  <c r="BK184" i="11"/>
  <c r="J184" i="11"/>
  <c r="J67" i="11" s="1"/>
  <c r="BK120" i="13"/>
  <c r="J120" i="13" s="1"/>
  <c r="J62" i="13" s="1"/>
  <c r="R319" i="13"/>
  <c r="BK400" i="13"/>
  <c r="J400" i="13"/>
  <c r="J70" i="13"/>
  <c r="T90" i="14"/>
  <c r="T89" i="14" s="1"/>
  <c r="T88" i="14" s="1"/>
  <c r="BK152" i="14"/>
  <c r="J152" i="14" s="1"/>
  <c r="J65" i="14" s="1"/>
  <c r="R186" i="14"/>
  <c r="P83" i="15"/>
  <c r="P82" i="15" s="1"/>
  <c r="P81" i="15" s="1"/>
  <c r="AU68" i="1" s="1"/>
  <c r="P88" i="2"/>
  <c r="P185" i="2"/>
  <c r="BK225" i="3"/>
  <c r="J225" i="3" s="1"/>
  <c r="J62" i="3" s="1"/>
  <c r="R317" i="3"/>
  <c r="P524" i="3"/>
  <c r="P523" i="3" s="1"/>
  <c r="T115" i="5"/>
  <c r="BK132" i="6"/>
  <c r="J132" i="6"/>
  <c r="J62" i="6"/>
  <c r="P186" i="6"/>
  <c r="P92" i="7"/>
  <c r="P91" i="7" s="1"/>
  <c r="P90" i="7" s="1"/>
  <c r="AU60" i="1" s="1"/>
  <c r="R216" i="7"/>
  <c r="P329" i="7"/>
  <c r="R156" i="9"/>
  <c r="T213" i="9"/>
  <c r="T211" i="9" s="1"/>
  <c r="P101" i="10"/>
  <c r="P193" i="10"/>
  <c r="T89" i="11"/>
  <c r="R184" i="11"/>
  <c r="BK92" i="12"/>
  <c r="J92" i="12"/>
  <c r="J61" i="12" s="1"/>
  <c r="P120" i="13"/>
  <c r="BK269" i="13"/>
  <c r="J269" i="13" s="1"/>
  <c r="J65" i="13" s="1"/>
  <c r="R303" i="13"/>
  <c r="T387" i="13"/>
  <c r="P97" i="14"/>
  <c r="R126" i="14"/>
  <c r="R83" i="15"/>
  <c r="R82" i="15" s="1"/>
  <c r="R81" i="15" s="1"/>
  <c r="P150" i="2"/>
  <c r="BK176" i="2"/>
  <c r="J176" i="2" s="1"/>
  <c r="J64" i="2" s="1"/>
  <c r="T262" i="3"/>
  <c r="R441" i="3"/>
  <c r="BK88" i="5"/>
  <c r="J88" i="5"/>
  <c r="J61" i="5" s="1"/>
  <c r="R89" i="6"/>
  <c r="R88" i="6" s="1"/>
  <c r="R87" i="6" s="1"/>
  <c r="BK181" i="7"/>
  <c r="J181" i="7"/>
  <c r="J62" i="7" s="1"/>
  <c r="P299" i="7"/>
  <c r="T156" i="9"/>
  <c r="R206" i="9"/>
  <c r="BK89" i="10"/>
  <c r="J89" i="10"/>
  <c r="J61" i="10" s="1"/>
  <c r="BK173" i="10"/>
  <c r="J173" i="10" s="1"/>
  <c r="J66" i="10" s="1"/>
  <c r="R101" i="11"/>
  <c r="R88" i="11"/>
  <c r="T172" i="11"/>
  <c r="T171" i="11" s="1"/>
  <c r="R92" i="13"/>
  <c r="R226" i="13"/>
  <c r="P303" i="13"/>
  <c r="BK387" i="13"/>
  <c r="J387" i="13" s="1"/>
  <c r="J69" i="13" s="1"/>
  <c r="R97" i="14"/>
  <c r="P126" i="14"/>
  <c r="T83" i="15"/>
  <c r="T82" i="15"/>
  <c r="T81" i="15" s="1"/>
  <c r="BK131" i="4"/>
  <c r="J131" i="4" s="1"/>
  <c r="J62" i="4" s="1"/>
  <c r="BK144" i="9"/>
  <c r="J144" i="9"/>
  <c r="J64" i="9" s="1"/>
  <c r="BK171" i="14"/>
  <c r="J171" i="14" s="1"/>
  <c r="J66" i="14" s="1"/>
  <c r="BK171" i="6"/>
  <c r="J171" i="6"/>
  <c r="J64" i="6" s="1"/>
  <c r="BK106" i="9"/>
  <c r="J106" i="9" s="1"/>
  <c r="J62" i="9" s="1"/>
  <c r="BK520" i="3"/>
  <c r="J520" i="3"/>
  <c r="J68" i="3" s="1"/>
  <c r="BK374" i="13"/>
  <c r="J374" i="13" s="1"/>
  <c r="J68" i="13" s="1"/>
  <c r="BK169" i="10"/>
  <c r="J169" i="10"/>
  <c r="J64" i="10" s="1"/>
  <c r="BK168" i="11"/>
  <c r="J168" i="11" s="1"/>
  <c r="J64" i="11" s="1"/>
  <c r="BK172" i="2"/>
  <c r="J172" i="2"/>
  <c r="J63" i="2" s="1"/>
  <c r="BK225" i="2"/>
  <c r="J225" i="2" s="1"/>
  <c r="J66" i="2" s="1"/>
  <c r="BK391" i="7"/>
  <c r="J391" i="7"/>
  <c r="J68" i="7" s="1"/>
  <c r="BK148" i="5"/>
  <c r="J148" i="5" s="1"/>
  <c r="J64" i="5" s="1"/>
  <c r="BK208" i="6"/>
  <c r="J208" i="6"/>
  <c r="J67" i="6" s="1"/>
  <c r="BE85" i="15"/>
  <c r="E48" i="15"/>
  <c r="BE96" i="15"/>
  <c r="BE100" i="15"/>
  <c r="BE88" i="15"/>
  <c r="BE97" i="15"/>
  <c r="BE94" i="15"/>
  <c r="BE102" i="15"/>
  <c r="BE105" i="15"/>
  <c r="F55" i="15"/>
  <c r="BE86" i="15"/>
  <c r="BE104" i="15"/>
  <c r="BE87" i="15"/>
  <c r="BE90" i="15"/>
  <c r="BE93" i="15"/>
  <c r="BE103" i="15"/>
  <c r="BE95" i="15"/>
  <c r="BE99" i="15"/>
  <c r="J90" i="14"/>
  <c r="J61" i="14" s="1"/>
  <c r="J52" i="15"/>
  <c r="BE89" i="15"/>
  <c r="BE101" i="15"/>
  <c r="BE84" i="15"/>
  <c r="BE98" i="15"/>
  <c r="BE91" i="15"/>
  <c r="BE92" i="15"/>
  <c r="F85" i="14"/>
  <c r="BE114" i="14"/>
  <c r="BE149" i="14"/>
  <c r="BE193" i="14"/>
  <c r="BE203" i="14"/>
  <c r="E48" i="14"/>
  <c r="BE94" i="14"/>
  <c r="BE132" i="14"/>
  <c r="BE147" i="14"/>
  <c r="BE156" i="14"/>
  <c r="BE190" i="14"/>
  <c r="BK91" i="13"/>
  <c r="J91" i="13" s="1"/>
  <c r="J60" i="13" s="1"/>
  <c r="BE206" i="14"/>
  <c r="BE209" i="14"/>
  <c r="BE212" i="14"/>
  <c r="J52" i="14"/>
  <c r="BE127" i="14"/>
  <c r="BE187" i="14"/>
  <c r="BE159" i="14"/>
  <c r="BE181" i="14"/>
  <c r="BE199" i="14"/>
  <c r="BE106" i="14"/>
  <c r="BE172" i="14"/>
  <c r="BE196" i="14"/>
  <c r="BE98" i="14"/>
  <c r="BE153" i="14"/>
  <c r="BE137" i="14"/>
  <c r="BE165" i="14"/>
  <c r="BE120" i="14"/>
  <c r="BE162" i="14"/>
  <c r="BE168" i="14"/>
  <c r="BE91" i="14"/>
  <c r="BE175" i="14"/>
  <c r="BE121" i="13"/>
  <c r="BE270" i="13"/>
  <c r="BE312" i="13"/>
  <c r="BE317" i="13"/>
  <c r="BE326" i="13"/>
  <c r="BE340" i="13"/>
  <c r="BE182" i="13"/>
  <c r="BE234" i="13"/>
  <c r="BE264" i="13"/>
  <c r="BE294" i="13"/>
  <c r="BE322" i="13"/>
  <c r="BE347" i="13"/>
  <c r="BE359" i="13"/>
  <c r="F55" i="13"/>
  <c r="BE93" i="13"/>
  <c r="BE113" i="13"/>
  <c r="BE170" i="13"/>
  <c r="BE227" i="13"/>
  <c r="BE248" i="13"/>
  <c r="BE365" i="13"/>
  <c r="BE367" i="13"/>
  <c r="BE388" i="13"/>
  <c r="J84" i="13"/>
  <c r="BE96" i="13"/>
  <c r="BE142" i="13"/>
  <c r="BE220" i="13"/>
  <c r="BE304" i="13"/>
  <c r="BE314" i="13"/>
  <c r="BE336" i="13"/>
  <c r="BE363" i="13"/>
  <c r="BE375" i="13"/>
  <c r="BE381" i="13"/>
  <c r="BE394" i="13"/>
  <c r="BK82" i="12"/>
  <c r="BK81" i="12" s="1"/>
  <c r="J81" i="12" s="1"/>
  <c r="J59" i="12" s="1"/>
  <c r="E48" i="13"/>
  <c r="BE134" i="13"/>
  <c r="BE155" i="13"/>
  <c r="BE176" i="13"/>
  <c r="BE288" i="13"/>
  <c r="BE334" i="13"/>
  <c r="BE357" i="13"/>
  <c r="BE361" i="13"/>
  <c r="BE401" i="13"/>
  <c r="BE404" i="13"/>
  <c r="BE164" i="13"/>
  <c r="BE214" i="13"/>
  <c r="BE243" i="13"/>
  <c r="BE280" i="13"/>
  <c r="BE309" i="13"/>
  <c r="BE352" i="13"/>
  <c r="BE100" i="13"/>
  <c r="BE127" i="13"/>
  <c r="BE254" i="13"/>
  <c r="BE286" i="13"/>
  <c r="BE320" i="13"/>
  <c r="BE330" i="13"/>
  <c r="BE332" i="13"/>
  <c r="BE237" i="13"/>
  <c r="BE328" i="13"/>
  <c r="BE338" i="13"/>
  <c r="BE107" i="13"/>
  <c r="BE158" i="13"/>
  <c r="BE206" i="13"/>
  <c r="BE251" i="13"/>
  <c r="BE354" i="13"/>
  <c r="BE103" i="13"/>
  <c r="BE147" i="13"/>
  <c r="BE190" i="13"/>
  <c r="BE240" i="13"/>
  <c r="BE324" i="13"/>
  <c r="BE342" i="13"/>
  <c r="BE350" i="13"/>
  <c r="BE152" i="13"/>
  <c r="BE198" i="13"/>
  <c r="BE257" i="13"/>
  <c r="BE307" i="13"/>
  <c r="BE344" i="13"/>
  <c r="F55" i="12"/>
  <c r="BE93" i="12"/>
  <c r="F54" i="12"/>
  <c r="BE96" i="12"/>
  <c r="BE106" i="12"/>
  <c r="BE94" i="12"/>
  <c r="BE97" i="12"/>
  <c r="BE109" i="12"/>
  <c r="E48" i="12"/>
  <c r="BE86" i="12"/>
  <c r="BE95" i="12"/>
  <c r="BE101" i="12"/>
  <c r="BE108" i="12"/>
  <c r="J55" i="12"/>
  <c r="J77" i="12"/>
  <c r="BK88" i="11"/>
  <c r="J88" i="11"/>
  <c r="J60" i="11" s="1"/>
  <c r="BE99" i="12"/>
  <c r="BE104" i="12"/>
  <c r="BK171" i="11"/>
  <c r="J171" i="11" s="1"/>
  <c r="J65" i="11" s="1"/>
  <c r="J52" i="12"/>
  <c r="BE88" i="12"/>
  <c r="BE100" i="12"/>
  <c r="BE83" i="12"/>
  <c r="BE107" i="12"/>
  <c r="BE90" i="12"/>
  <c r="BE103" i="12"/>
  <c r="BE105" i="12"/>
  <c r="F55" i="11"/>
  <c r="BE93" i="11"/>
  <c r="BE135" i="11"/>
  <c r="BE141" i="11"/>
  <c r="J84" i="11"/>
  <c r="BE181" i="11"/>
  <c r="BE185" i="11"/>
  <c r="J54" i="11"/>
  <c r="F83" i="11"/>
  <c r="BE137" i="11"/>
  <c r="BE143" i="11"/>
  <c r="BE144" i="11"/>
  <c r="BE160" i="11"/>
  <c r="BE182" i="11"/>
  <c r="BE189" i="11"/>
  <c r="BE191" i="11"/>
  <c r="BE90" i="11"/>
  <c r="BE162" i="11"/>
  <c r="BE173" i="11"/>
  <c r="BE195" i="11"/>
  <c r="J52" i="11"/>
  <c r="BE102" i="11"/>
  <c r="E77" i="11"/>
  <c r="BE94" i="11"/>
  <c r="BE156" i="11"/>
  <c r="BK172" i="10"/>
  <c r="J172" i="10"/>
  <c r="J65" i="10"/>
  <c r="BE97" i="11"/>
  <c r="BE112" i="11"/>
  <c r="BE130" i="11"/>
  <c r="BE169" i="11"/>
  <c r="BE118" i="11"/>
  <c r="BE107" i="11"/>
  <c r="BE120" i="11"/>
  <c r="BE152" i="11"/>
  <c r="BE164" i="11"/>
  <c r="BE148" i="11"/>
  <c r="BE126" i="11"/>
  <c r="BE177" i="11"/>
  <c r="J213" i="9"/>
  <c r="J71" i="9" s="1"/>
  <c r="BE127" i="10"/>
  <c r="BE137" i="10"/>
  <c r="F83" i="10"/>
  <c r="BK93" i="9"/>
  <c r="J93" i="9"/>
  <c r="J60" i="9" s="1"/>
  <c r="F84" i="10"/>
  <c r="BE108" i="10"/>
  <c r="BE119" i="10"/>
  <c r="BE131" i="10"/>
  <c r="BE203" i="10"/>
  <c r="J81" i="10"/>
  <c r="BE90" i="10"/>
  <c r="BE94" i="10"/>
  <c r="BE140" i="10"/>
  <c r="BE142" i="10"/>
  <c r="BE148" i="10"/>
  <c r="BE153" i="10"/>
  <c r="BE179" i="10"/>
  <c r="BE207" i="10"/>
  <c r="BE135" i="10"/>
  <c r="BE146" i="10"/>
  <c r="BE161" i="10"/>
  <c r="BE170" i="10"/>
  <c r="E48" i="10"/>
  <c r="BE102" i="10"/>
  <c r="BE113" i="10"/>
  <c r="BE93" i="10"/>
  <c r="BE149" i="10"/>
  <c r="BE174" i="10"/>
  <c r="BE188" i="10"/>
  <c r="BE191" i="10"/>
  <c r="BE199" i="10"/>
  <c r="BE97" i="10"/>
  <c r="BE121" i="10"/>
  <c r="BE165" i="10"/>
  <c r="BE157" i="10"/>
  <c r="BE181" i="10"/>
  <c r="BE184" i="10"/>
  <c r="BE194" i="10"/>
  <c r="J52" i="9"/>
  <c r="BE122" i="9"/>
  <c r="BE164" i="9"/>
  <c r="J54" i="9"/>
  <c r="BE95" i="9"/>
  <c r="BE102" i="9"/>
  <c r="BE168" i="9"/>
  <c r="BE188" i="9"/>
  <c r="BE232" i="9"/>
  <c r="BK82" i="8"/>
  <c r="J82" i="8"/>
  <c r="J60" i="8" s="1"/>
  <c r="E48" i="9"/>
  <c r="F88" i="9"/>
  <c r="BE150" i="9"/>
  <c r="BE155" i="9"/>
  <c r="BE195" i="9"/>
  <c r="BE200" i="9"/>
  <c r="BE230" i="9"/>
  <c r="BE196" i="9"/>
  <c r="BE223" i="9"/>
  <c r="J89" i="9"/>
  <c r="BE140" i="9"/>
  <c r="BE160" i="9"/>
  <c r="BE198" i="9"/>
  <c r="BE204" i="9"/>
  <c r="BE209" i="9"/>
  <c r="BE226" i="9"/>
  <c r="BE236" i="9"/>
  <c r="BE178" i="9"/>
  <c r="F55" i="9"/>
  <c r="BE128" i="9"/>
  <c r="BE145" i="9"/>
  <c r="BE174" i="9"/>
  <c r="BE98" i="9"/>
  <c r="BE107" i="9"/>
  <c r="BE117" i="9"/>
  <c r="BE159" i="9"/>
  <c r="BE172" i="9"/>
  <c r="BE99" i="9"/>
  <c r="BE130" i="9"/>
  <c r="BE190" i="9"/>
  <c r="BE207" i="9"/>
  <c r="BE218" i="9"/>
  <c r="BE151" i="9"/>
  <c r="BE214" i="9"/>
  <c r="BE222" i="9"/>
  <c r="BE112" i="9"/>
  <c r="BE157" i="9"/>
  <c r="BE171" i="9"/>
  <c r="BE136" i="9"/>
  <c r="BE153" i="9"/>
  <c r="BE184" i="9"/>
  <c r="J92" i="7"/>
  <c r="J61" i="7"/>
  <c r="J75" i="8"/>
  <c r="F54" i="8"/>
  <c r="F78" i="8"/>
  <c r="BE87" i="8"/>
  <c r="E48" i="8"/>
  <c r="BE84" i="8"/>
  <c r="BK394" i="7"/>
  <c r="J394" i="7" s="1"/>
  <c r="J69" i="7" s="1"/>
  <c r="BE131" i="7"/>
  <c r="BE135" i="7"/>
  <c r="BE182" i="7"/>
  <c r="BE221" i="7"/>
  <c r="BE392" i="7"/>
  <c r="E48" i="7"/>
  <c r="BE99" i="7"/>
  <c r="BE139" i="7"/>
  <c r="BE153" i="7"/>
  <c r="BE177" i="7"/>
  <c r="BE193" i="7"/>
  <c r="BE227" i="7"/>
  <c r="BE338" i="7"/>
  <c r="BE375" i="7"/>
  <c r="BE409" i="7"/>
  <c r="BE194" i="7"/>
  <c r="BE212" i="7"/>
  <c r="BE229" i="7"/>
  <c r="BE253" i="7"/>
  <c r="BE267" i="7"/>
  <c r="BE282" i="7"/>
  <c r="BE340" i="7"/>
  <c r="BE369" i="7"/>
  <c r="BE386" i="7"/>
  <c r="BE396" i="7"/>
  <c r="BE434" i="7"/>
  <c r="F86" i="7"/>
  <c r="BE156" i="7"/>
  <c r="BE199" i="7"/>
  <c r="BE245" i="7"/>
  <c r="BE273" i="7"/>
  <c r="BE366" i="7"/>
  <c r="BE383" i="7"/>
  <c r="BE405" i="7"/>
  <c r="BE417" i="7"/>
  <c r="BE170" i="7"/>
  <c r="BE258" i="7"/>
  <c r="BE285" i="7"/>
  <c r="BE307" i="7"/>
  <c r="BE322" i="7"/>
  <c r="BE379" i="7"/>
  <c r="BE388" i="7"/>
  <c r="BE421" i="7"/>
  <c r="BE425" i="7"/>
  <c r="BE428" i="7"/>
  <c r="BE435" i="7"/>
  <c r="BE110" i="7"/>
  <c r="BE151" i="7"/>
  <c r="BE217" i="7"/>
  <c r="BE247" i="7"/>
  <c r="BE294" i="7"/>
  <c r="BE93" i="7"/>
  <c r="BE106" i="7"/>
  <c r="BE164" i="7"/>
  <c r="BE204" i="7"/>
  <c r="BE233" i="7"/>
  <c r="BE277" i="7"/>
  <c r="BE330" i="7"/>
  <c r="BE97" i="7"/>
  <c r="BE263" i="7"/>
  <c r="BE314" i="7"/>
  <c r="BE356" i="7"/>
  <c r="BE116" i="7"/>
  <c r="BE143" i="7"/>
  <c r="BE174" i="7"/>
  <c r="BE210" i="7"/>
  <c r="BE238" i="7"/>
  <c r="BE335" i="7"/>
  <c r="J52" i="7"/>
  <c r="BE120" i="7"/>
  <c r="BE127" i="7"/>
  <c r="BE341" i="7"/>
  <c r="BE351" i="7"/>
  <c r="F55" i="7"/>
  <c r="BE261" i="7"/>
  <c r="BE271" i="7"/>
  <c r="BE300" i="7"/>
  <c r="BE114" i="7"/>
  <c r="BE125" i="7"/>
  <c r="BE147" i="7"/>
  <c r="BE166" i="7"/>
  <c r="BE346" i="7"/>
  <c r="BE360" i="7"/>
  <c r="BE373" i="7"/>
  <c r="BE124" i="6"/>
  <c r="BE169" i="6"/>
  <c r="BE198" i="6"/>
  <c r="F55" i="6"/>
  <c r="BE96" i="6"/>
  <c r="BE149" i="6"/>
  <c r="BE172" i="6"/>
  <c r="BE105" i="6"/>
  <c r="BE115" i="6"/>
  <c r="BE161" i="6"/>
  <c r="BK87" i="5"/>
  <c r="J87" i="5"/>
  <c r="J60" i="5" s="1"/>
  <c r="F54" i="6"/>
  <c r="BE118" i="6"/>
  <c r="BE165" i="6"/>
  <c r="BE204" i="6"/>
  <c r="BE209" i="6"/>
  <c r="BE128" i="6"/>
  <c r="BK151" i="5"/>
  <c r="J151" i="5" s="1"/>
  <c r="J65" i="5" s="1"/>
  <c r="J52" i="6"/>
  <c r="BE139" i="6"/>
  <c r="BE155" i="6"/>
  <c r="BE110" i="6"/>
  <c r="BE121" i="6"/>
  <c r="BE152" i="6"/>
  <c r="BE175" i="6"/>
  <c r="E77" i="6"/>
  <c r="BE90" i="6"/>
  <c r="BE93" i="6"/>
  <c r="BE133" i="6"/>
  <c r="BE192" i="6"/>
  <c r="BE201" i="6"/>
  <c r="BE102" i="6"/>
  <c r="BE144" i="6"/>
  <c r="BE99" i="6"/>
  <c r="BE136" i="6"/>
  <c r="BE180" i="6"/>
  <c r="BE187" i="6"/>
  <c r="J80" i="5"/>
  <c r="BE113" i="5"/>
  <c r="F83" i="5"/>
  <c r="BE125" i="5"/>
  <c r="BE127" i="5"/>
  <c r="BE142" i="5"/>
  <c r="BE146" i="5"/>
  <c r="BE155" i="5"/>
  <c r="BE97" i="5"/>
  <c r="BE120" i="5"/>
  <c r="BE93" i="5"/>
  <c r="BE134" i="5"/>
  <c r="BE135" i="5"/>
  <c r="BE149" i="5"/>
  <c r="E48" i="5"/>
  <c r="BE102" i="5"/>
  <c r="BE153" i="5"/>
  <c r="BE89" i="5"/>
  <c r="BE110" i="5"/>
  <c r="BE129" i="5"/>
  <c r="F54" i="5"/>
  <c r="BE121" i="5"/>
  <c r="BE132" i="5"/>
  <c r="J84" i="4"/>
  <c r="J61" i="4"/>
  <c r="BE130" i="5"/>
  <c r="BE144" i="5"/>
  <c r="BE100" i="5"/>
  <c r="BE106" i="5"/>
  <c r="BE116" i="5"/>
  <c r="BE123" i="5"/>
  <c r="BE128" i="5"/>
  <c r="F55" i="4"/>
  <c r="BE110" i="4"/>
  <c r="E48" i="4"/>
  <c r="BE93" i="4"/>
  <c r="BE104" i="4"/>
  <c r="BE122" i="4"/>
  <c r="BE132" i="4"/>
  <c r="BE95" i="4"/>
  <c r="BE98" i="4"/>
  <c r="BE119" i="4"/>
  <c r="BE85" i="4"/>
  <c r="J524" i="3"/>
  <c r="J70" i="3" s="1"/>
  <c r="F78" i="4"/>
  <c r="BE113" i="4"/>
  <c r="BE91" i="4"/>
  <c r="BE116" i="4"/>
  <c r="J76" i="4"/>
  <c r="BK91" i="3"/>
  <c r="J91" i="3" s="1"/>
  <c r="J60" i="3" s="1"/>
  <c r="BE101" i="4"/>
  <c r="BE87" i="4"/>
  <c r="BE89" i="4"/>
  <c r="BE107" i="4"/>
  <c r="F55" i="3"/>
  <c r="BE116" i="3"/>
  <c r="BE124" i="3"/>
  <c r="BE239" i="3"/>
  <c r="BE387" i="3"/>
  <c r="BE410" i="3"/>
  <c r="BE452" i="3"/>
  <c r="BE525" i="3"/>
  <c r="BE536" i="3"/>
  <c r="J84" i="3"/>
  <c r="BE100" i="3"/>
  <c r="BE166" i="3"/>
  <c r="BK87" i="2"/>
  <c r="J87" i="2"/>
  <c r="J60" i="2" s="1"/>
  <c r="BE130" i="3"/>
  <c r="BE162" i="3"/>
  <c r="BE187" i="3"/>
  <c r="BE263" i="3"/>
  <c r="BE273" i="3"/>
  <c r="BE328" i="3"/>
  <c r="BE379" i="3"/>
  <c r="BE453" i="3"/>
  <c r="BE468" i="3"/>
  <c r="BE480" i="3"/>
  <c r="BE490" i="3"/>
  <c r="BE493" i="3"/>
  <c r="BE506" i="3"/>
  <c r="BE558" i="3"/>
  <c r="BE561" i="3"/>
  <c r="BE565" i="3"/>
  <c r="BE571" i="3"/>
  <c r="BE126" i="3"/>
  <c r="BE226" i="3"/>
  <c r="BE250" i="3"/>
  <c r="BE256" i="3"/>
  <c r="BE284" i="3"/>
  <c r="BE334" i="3"/>
  <c r="BE374" i="3"/>
  <c r="BE463" i="3"/>
  <c r="BE473" i="3"/>
  <c r="BE485" i="3"/>
  <c r="BE503" i="3"/>
  <c r="BE512" i="3"/>
  <c r="BE518" i="3"/>
  <c r="BE550" i="3"/>
  <c r="BE554" i="3"/>
  <c r="BE572" i="3"/>
  <c r="BE143" i="3"/>
  <c r="BE178" i="3"/>
  <c r="BE182" i="3"/>
  <c r="BE184" i="3"/>
  <c r="BE296" i="3"/>
  <c r="BE301" i="3"/>
  <c r="BE303" i="3"/>
  <c r="BE331" i="3"/>
  <c r="BE450" i="3"/>
  <c r="E48" i="3"/>
  <c r="BE93" i="3"/>
  <c r="BE107" i="3"/>
  <c r="BE267" i="3"/>
  <c r="BE342" i="3"/>
  <c r="BE356" i="3"/>
  <c r="BE426" i="3"/>
  <c r="BE447" i="3"/>
  <c r="BE499" i="3"/>
  <c r="BE510" i="3"/>
  <c r="BE516" i="3"/>
  <c r="BE521" i="3"/>
  <c r="BE540" i="3"/>
  <c r="BE174" i="3"/>
  <c r="BE195" i="3"/>
  <c r="BE213" i="3"/>
  <c r="BE258" i="3"/>
  <c r="BE323" i="3"/>
  <c r="BE338" i="3"/>
  <c r="BE348" i="3"/>
  <c r="BE397" i="3"/>
  <c r="BE436" i="3"/>
  <c r="BE135" i="3"/>
  <c r="BE150" i="3"/>
  <c r="BE442" i="3"/>
  <c r="BE458" i="3"/>
  <c r="F86" i="3"/>
  <c r="BE120" i="3"/>
  <c r="BE158" i="3"/>
  <c r="BE240" i="3"/>
  <c r="BE148" i="3"/>
  <c r="BE170" i="3"/>
  <c r="BE245" i="3"/>
  <c r="BE294" i="3"/>
  <c r="BE308" i="3"/>
  <c r="BE313" i="3"/>
  <c r="BE318" i="3"/>
  <c r="BE353" i="3"/>
  <c r="BE365" i="3"/>
  <c r="BE390" i="3"/>
  <c r="BE405" i="3"/>
  <c r="BE98" i="3"/>
  <c r="BE417" i="3"/>
  <c r="BE197" i="3"/>
  <c r="BE205" i="3"/>
  <c r="BE216" i="3"/>
  <c r="BE275" i="3"/>
  <c r="BE279" i="3"/>
  <c r="BE287" i="3"/>
  <c r="BE344" i="3"/>
  <c r="BE200" i="2"/>
  <c r="BE205" i="2"/>
  <c r="BE226" i="2"/>
  <c r="BC55" i="1"/>
  <c r="BB55" i="1"/>
  <c r="F55" i="2"/>
  <c r="J80" i="2"/>
  <c r="BE92" i="2"/>
  <c r="F54" i="2"/>
  <c r="BE137" i="2"/>
  <c r="BE149" i="2"/>
  <c r="BE151" i="2"/>
  <c r="BE154" i="2"/>
  <c r="BE157" i="2"/>
  <c r="BE160" i="2"/>
  <c r="BE163" i="2"/>
  <c r="BE166" i="2"/>
  <c r="BE169" i="2"/>
  <c r="BE173" i="2"/>
  <c r="BE177" i="2"/>
  <c r="BE183" i="2"/>
  <c r="AW55" i="1"/>
  <c r="BE107" i="2"/>
  <c r="BE112" i="2"/>
  <c r="BE117" i="2"/>
  <c r="BE120" i="2"/>
  <c r="BE123" i="2"/>
  <c r="BE126" i="2"/>
  <c r="BE130" i="2"/>
  <c r="BE134" i="2"/>
  <c r="BE140" i="2"/>
  <c r="BE143" i="2"/>
  <c r="BE146" i="2"/>
  <c r="BE208" i="2"/>
  <c r="BE216" i="2"/>
  <c r="BE222" i="2"/>
  <c r="E48" i="2"/>
  <c r="BE89" i="2"/>
  <c r="BE95" i="2"/>
  <c r="BE98" i="2"/>
  <c r="BE101" i="2"/>
  <c r="BE104" i="2"/>
  <c r="BE186" i="2"/>
  <c r="BE188" i="2"/>
  <c r="BE192" i="2"/>
  <c r="BE195" i="2"/>
  <c r="BA55" i="1"/>
  <c r="BD55" i="1"/>
  <c r="F36" i="6"/>
  <c r="BC59" i="1" s="1"/>
  <c r="F37" i="7"/>
  <c r="BD60" i="1" s="1"/>
  <c r="F36" i="14"/>
  <c r="BC67" i="1" s="1"/>
  <c r="F35" i="15"/>
  <c r="BB68" i="1" s="1"/>
  <c r="F35" i="10"/>
  <c r="BB63" i="1" s="1"/>
  <c r="J34" i="11"/>
  <c r="AW64" i="1" s="1"/>
  <c r="F36" i="5"/>
  <c r="BC58" i="1" s="1"/>
  <c r="F37" i="6"/>
  <c r="BD59" i="1" s="1"/>
  <c r="F34" i="3"/>
  <c r="BA56" i="1" s="1"/>
  <c r="F34" i="8"/>
  <c r="BA61" i="1"/>
  <c r="F35" i="8"/>
  <c r="BB61" i="1"/>
  <c r="J34" i="9"/>
  <c r="AW62" i="1" s="1"/>
  <c r="J34" i="8"/>
  <c r="AW61" i="1"/>
  <c r="F36" i="10"/>
  <c r="BC63" i="1"/>
  <c r="F34" i="4"/>
  <c r="BA57" i="1" s="1"/>
  <c r="F34" i="6"/>
  <c r="BA59" i="1"/>
  <c r="F35" i="11"/>
  <c r="BB64" i="1"/>
  <c r="F36" i="11"/>
  <c r="BC64" i="1" s="1"/>
  <c r="F34" i="9"/>
  <c r="BA62" i="1"/>
  <c r="J34" i="14"/>
  <c r="AW67" i="1"/>
  <c r="F37" i="15"/>
  <c r="BD68" i="1" s="1"/>
  <c r="J34" i="4"/>
  <c r="AW57" i="1"/>
  <c r="F35" i="5"/>
  <c r="BB58" i="1"/>
  <c r="F34" i="11"/>
  <c r="BA64" i="1" s="1"/>
  <c r="J34" i="5"/>
  <c r="AW58" i="1"/>
  <c r="J34" i="15"/>
  <c r="AW68" i="1"/>
  <c r="F36" i="3"/>
  <c r="BC56" i="1" s="1"/>
  <c r="F37" i="3"/>
  <c r="BD56" i="1" s="1"/>
  <c r="F34" i="14"/>
  <c r="BA67" i="1"/>
  <c r="F34" i="7"/>
  <c r="BA60" i="1" s="1"/>
  <c r="J34" i="10"/>
  <c r="AW63" i="1"/>
  <c r="F34" i="13"/>
  <c r="BA66" i="1"/>
  <c r="F35" i="3"/>
  <c r="BB56" i="1" s="1"/>
  <c r="F35" i="6"/>
  <c r="BB59" i="1" s="1"/>
  <c r="J34" i="6"/>
  <c r="AW59" i="1"/>
  <c r="F37" i="8"/>
  <c r="BD61" i="1" s="1"/>
  <c r="F36" i="12"/>
  <c r="BC65" i="1"/>
  <c r="F34" i="10"/>
  <c r="BA63" i="1"/>
  <c r="J34" i="12"/>
  <c r="AW65" i="1" s="1"/>
  <c r="J34" i="7"/>
  <c r="AW60" i="1" s="1"/>
  <c r="F35" i="12"/>
  <c r="BB65" i="1"/>
  <c r="F36" i="7"/>
  <c r="BC60" i="1" s="1"/>
  <c r="F35" i="14"/>
  <c r="BB67" i="1"/>
  <c r="F34" i="15"/>
  <c r="BA68" i="1"/>
  <c r="F37" i="12"/>
  <c r="BD65" i="1" s="1"/>
  <c r="F36" i="4"/>
  <c r="BC57" i="1" s="1"/>
  <c r="F37" i="10"/>
  <c r="BD63" i="1"/>
  <c r="F36" i="15"/>
  <c r="BC68" i="1" s="1"/>
  <c r="F34" i="5"/>
  <c r="BA58" i="1"/>
  <c r="F37" i="14"/>
  <c r="BD67" i="1"/>
  <c r="F35" i="7"/>
  <c r="BB60" i="1" s="1"/>
  <c r="J34" i="13"/>
  <c r="AW66" i="1" s="1"/>
  <c r="F37" i="4"/>
  <c r="BD57" i="1"/>
  <c r="F36" i="13"/>
  <c r="BC66" i="1" s="1"/>
  <c r="F35" i="13"/>
  <c r="BB66" i="1"/>
  <c r="F35" i="4"/>
  <c r="BB57" i="1"/>
  <c r="F37" i="9"/>
  <c r="BD62" i="1" s="1"/>
  <c r="F36" i="9"/>
  <c r="BC62" i="1" s="1"/>
  <c r="F37" i="5"/>
  <c r="BD58" i="1"/>
  <c r="F34" i="12"/>
  <c r="BA65" i="1" s="1"/>
  <c r="F37" i="11"/>
  <c r="BD64" i="1"/>
  <c r="F35" i="9"/>
  <c r="BB62" i="1"/>
  <c r="F37" i="13"/>
  <c r="BD66" i="1" s="1"/>
  <c r="J34" i="3"/>
  <c r="AW56" i="1" s="1"/>
  <c r="BK88" i="6" l="1"/>
  <c r="BK87" i="6" s="1"/>
  <c r="J87" i="6" s="1"/>
  <c r="J30" i="6" s="1"/>
  <c r="BK88" i="10"/>
  <c r="P172" i="10"/>
  <c r="P87" i="10" s="1"/>
  <c r="AU63" i="1" s="1"/>
  <c r="T91" i="13"/>
  <c r="T90" i="13"/>
  <c r="P91" i="13"/>
  <c r="P90" i="13" s="1"/>
  <c r="AU66" i="1" s="1"/>
  <c r="T88" i="6"/>
  <c r="T87" i="6"/>
  <c r="P87" i="2"/>
  <c r="P86" i="2"/>
  <c r="AU55" i="1" s="1"/>
  <c r="R89" i="14"/>
  <c r="R88" i="14"/>
  <c r="P88" i="6"/>
  <c r="P87" i="6"/>
  <c r="AU59" i="1"/>
  <c r="T91" i="3"/>
  <c r="T90" i="3"/>
  <c r="BK91" i="7"/>
  <c r="J91" i="7"/>
  <c r="J60" i="7" s="1"/>
  <c r="R172" i="10"/>
  <c r="R87" i="10" s="1"/>
  <c r="P88" i="11"/>
  <c r="P87" i="11"/>
  <c r="AU64" i="1"/>
  <c r="P91" i="3"/>
  <c r="P90" i="3"/>
  <c r="AU56" i="1" s="1"/>
  <c r="R91" i="13"/>
  <c r="R90" i="13"/>
  <c r="T93" i="9"/>
  <c r="T92" i="9" s="1"/>
  <c r="T91" i="7"/>
  <c r="T90" i="7" s="1"/>
  <c r="P89" i="14"/>
  <c r="P88" i="14"/>
  <c r="AU67" i="1"/>
  <c r="T87" i="5"/>
  <c r="T86" i="5"/>
  <c r="P92" i="9"/>
  <c r="AU62" i="1"/>
  <c r="T87" i="2"/>
  <c r="T86" i="2"/>
  <c r="R91" i="7"/>
  <c r="R90" i="7"/>
  <c r="R171" i="11"/>
  <c r="R87" i="11"/>
  <c r="R93" i="9"/>
  <c r="R92" i="9" s="1"/>
  <c r="BK83" i="4"/>
  <c r="J83" i="4"/>
  <c r="J60" i="4" s="1"/>
  <c r="T88" i="11"/>
  <c r="T87" i="11"/>
  <c r="P87" i="5"/>
  <c r="P86" i="5" s="1"/>
  <c r="AU58" i="1" s="1"/>
  <c r="R91" i="3"/>
  <c r="R90" i="3" s="1"/>
  <c r="BK89" i="14"/>
  <c r="J89" i="14" s="1"/>
  <c r="J60" i="14" s="1"/>
  <c r="BK82" i="15"/>
  <c r="BK81" i="15" s="1"/>
  <c r="J81" i="15" s="1"/>
  <c r="J30" i="15" s="1"/>
  <c r="AG68" i="1" s="1"/>
  <c r="BK90" i="13"/>
  <c r="J90" i="13"/>
  <c r="J30" i="13" s="1"/>
  <c r="AG66" i="1" s="1"/>
  <c r="J82" i="12"/>
  <c r="J60" i="12"/>
  <c r="BK87" i="11"/>
  <c r="J87" i="11" s="1"/>
  <c r="J30" i="11" s="1"/>
  <c r="AG64" i="1" s="1"/>
  <c r="BK87" i="10"/>
  <c r="J87" i="10" s="1"/>
  <c r="J59" i="10" s="1"/>
  <c r="J88" i="10"/>
  <c r="J60" i="10" s="1"/>
  <c r="BK92" i="9"/>
  <c r="J92" i="9" s="1"/>
  <c r="J30" i="9" s="1"/>
  <c r="AG62" i="1" s="1"/>
  <c r="BK81" i="8"/>
  <c r="J81" i="8" s="1"/>
  <c r="J30" i="8" s="1"/>
  <c r="AG61" i="1" s="1"/>
  <c r="BK90" i="7"/>
  <c r="J90" i="7" s="1"/>
  <c r="J30" i="7" s="1"/>
  <c r="AG60" i="1" s="1"/>
  <c r="AG59" i="1"/>
  <c r="J59" i="6"/>
  <c r="J88" i="6"/>
  <c r="J60" i="6"/>
  <c r="BK86" i="5"/>
  <c r="J86" i="5" s="1"/>
  <c r="J30" i="5" s="1"/>
  <c r="AG58" i="1" s="1"/>
  <c r="BK90" i="3"/>
  <c r="J90" i="3" s="1"/>
  <c r="J30" i="3" s="1"/>
  <c r="AG56" i="1" s="1"/>
  <c r="BK86" i="2"/>
  <c r="J86" i="2" s="1"/>
  <c r="J30" i="2" s="1"/>
  <c r="AG55" i="1" s="1"/>
  <c r="BD54" i="1"/>
  <c r="W33" i="1" s="1"/>
  <c r="BA54" i="1"/>
  <c r="W30" i="1" s="1"/>
  <c r="J33" i="12"/>
  <c r="AV65" i="1"/>
  <c r="AT65" i="1"/>
  <c r="J33" i="13"/>
  <c r="AV66" i="1" s="1"/>
  <c r="AT66" i="1" s="1"/>
  <c r="F33" i="4"/>
  <c r="AZ57" i="1" s="1"/>
  <c r="J33" i="3"/>
  <c r="AV56" i="1" s="1"/>
  <c r="AT56" i="1" s="1"/>
  <c r="F33" i="13"/>
  <c r="AZ66" i="1" s="1"/>
  <c r="BB54" i="1"/>
  <c r="W31" i="1"/>
  <c r="J33" i="9"/>
  <c r="AV62" i="1"/>
  <c r="AT62" i="1" s="1"/>
  <c r="J33" i="8"/>
  <c r="AV61" i="1" s="1"/>
  <c r="AT61" i="1" s="1"/>
  <c r="J33" i="4"/>
  <c r="AV57" i="1" s="1"/>
  <c r="AT57" i="1" s="1"/>
  <c r="J30" i="12"/>
  <c r="AG65" i="1" s="1"/>
  <c r="J33" i="7"/>
  <c r="AV60" i="1"/>
  <c r="AT60" i="1"/>
  <c r="J33" i="2"/>
  <c r="AV55" i="1"/>
  <c r="AT55" i="1" s="1"/>
  <c r="F33" i="6"/>
  <c r="AZ59" i="1" s="1"/>
  <c r="F33" i="12"/>
  <c r="AZ65" i="1" s="1"/>
  <c r="F33" i="2"/>
  <c r="AZ55" i="1"/>
  <c r="F33" i="3"/>
  <c r="AZ56" i="1" s="1"/>
  <c r="J33" i="14"/>
  <c r="AV67" i="1"/>
  <c r="AT67" i="1"/>
  <c r="F33" i="15"/>
  <c r="AZ68" i="1" s="1"/>
  <c r="F33" i="10"/>
  <c r="AZ63" i="1"/>
  <c r="F33" i="8"/>
  <c r="AZ61" i="1" s="1"/>
  <c r="F33" i="14"/>
  <c r="AZ67" i="1"/>
  <c r="J33" i="15"/>
  <c r="AV68" i="1"/>
  <c r="AT68" i="1" s="1"/>
  <c r="F33" i="7"/>
  <c r="AZ60" i="1" s="1"/>
  <c r="J33" i="5"/>
  <c r="AV58" i="1"/>
  <c r="AT58" i="1" s="1"/>
  <c r="J33" i="6"/>
  <c r="AV59" i="1" s="1"/>
  <c r="AT59" i="1" s="1"/>
  <c r="AN59" i="1" s="1"/>
  <c r="F33" i="5"/>
  <c r="AZ58" i="1" s="1"/>
  <c r="J33" i="11"/>
  <c r="AV64" i="1" s="1"/>
  <c r="AT64" i="1" s="1"/>
  <c r="BC54" i="1"/>
  <c r="W32" i="1"/>
  <c r="F33" i="9"/>
  <c r="AZ62" i="1"/>
  <c r="F33" i="11"/>
  <c r="AZ64" i="1"/>
  <c r="J33" i="10"/>
  <c r="AV63" i="1" s="1"/>
  <c r="AT63" i="1" s="1"/>
  <c r="AN68" i="1" l="1"/>
  <c r="BK88" i="14"/>
  <c r="J88" i="14" s="1"/>
  <c r="J59" i="14" s="1"/>
  <c r="J82" i="15"/>
  <c r="J60" i="15"/>
  <c r="J59" i="15"/>
  <c r="BK82" i="4"/>
  <c r="J82" i="4" s="1"/>
  <c r="J59" i="4" s="1"/>
  <c r="J39" i="15"/>
  <c r="AN66" i="1"/>
  <c r="J59" i="13"/>
  <c r="AN65" i="1"/>
  <c r="J39" i="13"/>
  <c r="AN64" i="1"/>
  <c r="J59" i="11"/>
  <c r="J39" i="12"/>
  <c r="J39" i="11"/>
  <c r="AN62" i="1"/>
  <c r="J59" i="9"/>
  <c r="AN61" i="1"/>
  <c r="J59" i="8"/>
  <c r="J39" i="9"/>
  <c r="AN60" i="1"/>
  <c r="J59" i="7"/>
  <c r="J39" i="8"/>
  <c r="J39" i="7"/>
  <c r="AN58" i="1"/>
  <c r="J59" i="5"/>
  <c r="J39" i="6"/>
  <c r="J39" i="5"/>
  <c r="AN56" i="1"/>
  <c r="J59" i="3"/>
  <c r="AN55" i="1"/>
  <c r="J39" i="3"/>
  <c r="J59" i="2"/>
  <c r="J39" i="2"/>
  <c r="J30" i="10"/>
  <c r="AG63" i="1"/>
  <c r="AN63" i="1"/>
  <c r="AZ54" i="1"/>
  <c r="W29" i="1"/>
  <c r="AW54" i="1"/>
  <c r="AK30" i="1" s="1"/>
  <c r="AX54" i="1"/>
  <c r="AU54" i="1"/>
  <c r="AY54" i="1"/>
  <c r="J39" i="10" l="1"/>
  <c r="J30" i="14"/>
  <c r="AG67" i="1" s="1"/>
  <c r="AN67" i="1" s="1"/>
  <c r="J30" i="4"/>
  <c r="AG57" i="1" s="1"/>
  <c r="AN57" i="1" s="1"/>
  <c r="AV54" i="1"/>
  <c r="AK29" i="1" s="1"/>
  <c r="J39" i="14" l="1"/>
  <c r="J39" i="4"/>
  <c r="AT54" i="1"/>
  <c r="AG54" i="1"/>
  <c r="AK26" i="1"/>
  <c r="AK35" i="1" l="1"/>
  <c r="AN54" i="1"/>
</calcChain>
</file>

<file path=xl/sharedStrings.xml><?xml version="1.0" encoding="utf-8"?>
<sst xmlns="http://schemas.openxmlformats.org/spreadsheetml/2006/main" count="22064" uniqueCount="2454">
  <si>
    <t>Export Komplet</t>
  </si>
  <si>
    <t>VZ</t>
  </si>
  <si>
    <t>2.0</t>
  </si>
  <si>
    <t>ZAMOK</t>
  </si>
  <si>
    <t>False</t>
  </si>
  <si>
    <t>{9b891315-2ce3-41bb-a8f3-87c378a0f7b9}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</si>
  <si>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</si>
  <si>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</si>
  <si>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</si>
  <si>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</si>
  <si>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</si>
  <si>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</si>
  <si>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</si>
  <si>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</si>
  <si>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4470_VZ_akt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</si>
  <si>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</si>
  <si>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</si>
  <si>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006 - Revitalizace Švarcavy</t>
  </si>
  <si>
    <t>KSO:</t>
  </si>
  <si>
    <t/>
  </si>
  <si>
    <t>CC-CZ:</t>
  </si>
  <si>
    <t>Místo:</t>
  </si>
  <si>
    <t>Přelouč</t>
  </si>
  <si>
    <t>Datum:</t>
  </si>
  <si>
    <t>1. 11. 2021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</si>
  <si>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</si>
  <si>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</si>
  <si>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</si>
  <si>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</si>
  <si>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</si>
  <si>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</si>
  <si>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</si>
  <si>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</si>
  <si>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</si>
  <si>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47116901</t>
  </si>
  <si>
    <t>Vodohospodářský rozvoj a výstavba a.s.</t>
  </si>
  <si>
    <t>CZ47116901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</si>
  <si>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</si>
  <si>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</si>
  <si>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</si>
  <si>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_x000D_
_x000D_
Pro kontrolní (oceněný rozpočet) byla u všech stavebních objektů s výjimkou VRN nastavena indexace 0,95, tj,. 95% cenové úrovně URS._x000D_
_x000D_
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</si>
  <si>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</si>
  <si>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</si>
  <si>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</si>
  <si>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</si>
  <si>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</si>
  <si>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</si>
  <si>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</si>
  <si>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</si>
  <si>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</si>
  <si>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</si>
  <si>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</si>
  <si>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</si>
  <si>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</si>
  <si>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</si>
  <si>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</si>
  <si>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</si>
  <si>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</si>
  <si>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</si>
  <si>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</si>
  <si>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</si>
  <si>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</si>
  <si>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</si>
  <si>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</si>
  <si>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</si>
  <si>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</si>
  <si>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</si>
  <si>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</si>
  <si>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</si>
  <si>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</si>
  <si>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</si>
  <si>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</si>
  <si>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</si>
  <si>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</si>
  <si>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</si>
  <si>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</si>
  <si>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</si>
  <si>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</si>
  <si>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</si>
  <si>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</si>
  <si>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 01.3</t>
  </si>
  <si>
    <t>Revitalizace Švarcavy, ř. km 0.200-0.668</t>
  </si>
  <si>
    <t>STA</t>
  </si>
  <si>
    <t>1</t>
  </si>
  <si>
    <t>{eb2915ba-2129-4642-83ae-d3e074da9af3}</t>
  </si>
  <si>
    <t>2</t>
  </si>
  <si>
    <t>SO 01.2</t>
  </si>
  <si>
    <t>Rekonstrukce mostku, ř. km 0.410</t>
  </si>
  <si>
    <t>{f34e62e1-6085-407a-8088-94f124d69809}</t>
  </si>
  <si>
    <t>SO 01.4.</t>
  </si>
  <si>
    <t>Vegetační úpravy, ř.km 0.200-0.668</t>
  </si>
  <si>
    <t>{c5e4397e-8296-4e36-a8b8-63d31df1614d}</t>
  </si>
  <si>
    <t>SO 01.5</t>
  </si>
  <si>
    <t>Křížení inženýrských sítí, ř.km 0.200-0.668</t>
  </si>
  <si>
    <t>{a5fc4ba3-d33c-4bb1-a504-6308f51c8a41}</t>
  </si>
  <si>
    <t>SO 02.1</t>
  </si>
  <si>
    <t>Revitalizace Švarcavy, ř. km 0.668-0.723</t>
  </si>
  <si>
    <t>{cf854a07-595e-470d-9a5a-07660b7ba950}</t>
  </si>
  <si>
    <t>SO 02.2</t>
  </si>
  <si>
    <t>Rekonstrukce mostku, ř. km 0.668</t>
  </si>
  <si>
    <t>{25574761-8785-4a32-87a2-8aa7ea8d3caf}</t>
  </si>
  <si>
    <t>SO 02.3</t>
  </si>
  <si>
    <t>Vegetační úpravy, ř. km 0.668-0.723</t>
  </si>
  <si>
    <t>{47cf37fa-17cc-436d-aab6-c9e4585ed5f8}</t>
  </si>
  <si>
    <t>SO 03</t>
  </si>
  <si>
    <t>Betonový most do 3,5 t, ř. km 0,590</t>
  </si>
  <si>
    <t>{23b7b389-d267-4cc2-8d3c-f9c59df1a45e}</t>
  </si>
  <si>
    <t>SO 04</t>
  </si>
  <si>
    <t>Lávka pro pěší a cyklisty, ř. km  0.493</t>
  </si>
  <si>
    <t>{c34d7f42-62c1-4da8-b2a3-0e2509b4bea7}</t>
  </si>
  <si>
    <t>SO 05</t>
  </si>
  <si>
    <t>Lávka pro pěší a cyklisty ř. km 0,625</t>
  </si>
  <si>
    <t>{5317fc87-c3c2-4a92-b246-805cfc4524b1}</t>
  </si>
  <si>
    <t>VRN-TOK</t>
  </si>
  <si>
    <t>Vedlejší rozpočtové náklady revitalizace</t>
  </si>
  <si>
    <t>{6aefdd29-8dee-453b-ac54-b65f19d9a289}</t>
  </si>
  <si>
    <t>01</t>
  </si>
  <si>
    <t>IO 01 Zkapacitnění kanalizace u vodoteče</t>
  </si>
  <si>
    <t>{e01af2e5-497c-4ab8-86dd-f7627c32d95b}</t>
  </si>
  <si>
    <t>827 21 11</t>
  </si>
  <si>
    <t>02</t>
  </si>
  <si>
    <t>IO 09 Rušená kanalizace</t>
  </si>
  <si>
    <t>{95a6e1ee-5dac-477b-877d-6df290053453}</t>
  </si>
  <si>
    <t>03</t>
  </si>
  <si>
    <t>Soupis vedlejších a ostatních nákladů</t>
  </si>
  <si>
    <t>{76b4cff9-38d0-48e2-abba-8cfbe640b682}</t>
  </si>
  <si>
    <t>KRYCÍ LIST SOUPISU PRACÍ</t>
  </si>
  <si>
    <t>Objekt:</t>
  </si>
  <si>
    <t>SO 01.1 01.3 - Revitalizace Švarcavy, ř. km 0.200-0.668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</si>
  <si>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</si>
  <si>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</si>
  <si>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</si>
  <si>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</si>
  <si>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</si>
  <si>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</si>
  <si>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1.4 - Zemní práce - přesuny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</si>
  <si>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</si>
  <si>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</si>
  <si>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</si>
  <si>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</si>
  <si>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</si>
  <si>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</si>
  <si>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</si>
  <si>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</si>
  <si>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</si>
  <si>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</si>
  <si>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</si>
  <si>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</si>
  <si>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</si>
  <si>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</si>
  <si>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</si>
  <si>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</si>
  <si>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</si>
  <si>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</si>
  <si>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</si>
  <si>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</si>
  <si>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</si>
  <si>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</si>
  <si>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001_RA</t>
  </si>
  <si>
    <t>Převedení vody potrubím DN do 500 včetně oddělující zemní hrázky, těsnící folie, čerpání průsahů, pohotovosti čerpadla po dobu výstavby objektu</t>
  </si>
  <si>
    <t>m</t>
  </si>
  <si>
    <t>4</t>
  </si>
  <si>
    <t>-951409541</t>
  </si>
  <si>
    <t>P</t>
  </si>
  <si>
    <t xml:space="preserve">Poznámka k položce:_x000D_
- konkrétní volba technologie převedení vody je pouze stavební technologií, jejíž konkrétní řešení a nacenění náleží uchazeči- zhotoviteli. </t>
  </si>
  <si>
    <t>VV</t>
  </si>
  <si>
    <t>468+4+4 "délka úseku + přesahy na koncích</t>
  </si>
  <si>
    <t>111111102</t>
  </si>
  <si>
    <t>Odstranění travin a rákosu ručně travin pro jakoukoli plochu ve svahu sklonu přes 1:5</t>
  </si>
  <si>
    <t>m2</t>
  </si>
  <si>
    <t>CS ÚRS 2021 02</t>
  </si>
  <si>
    <t>-883741566</t>
  </si>
  <si>
    <t>Online PSC</t>
  </si>
  <si>
    <t>https://podminky.urs.cz/item/CS_URS_2021_02/111111102</t>
  </si>
  <si>
    <t>3880 "plocha svahů SO stavající koryto"</t>
  </si>
  <si>
    <t>3</t>
  </si>
  <si>
    <t>1121RA</t>
  </si>
  <si>
    <t xml:space="preserve">Přemístění stromu na určené místo úpravy v korytě vodního toku vč jeho zajištění patkou (min, 1m3) prolitou maltou cementovou. </t>
  </si>
  <si>
    <t>kus</t>
  </si>
  <si>
    <t>-728276807</t>
  </si>
  <si>
    <t xml:space="preserve">Poznámka k položce:_x000D_
- strom "norná stěna"_x000D_
- včetně ukotvení 2 x závitová tyč provrtaná kmenem , upevňovací řetěz, </t>
  </si>
  <si>
    <t>114203101</t>
  </si>
  <si>
    <t>Rozebrání dlažeb nebo záhozů s naložením na dopravní prostředek dlažeb z lomového kamene nebo betonových tvárnic na sucho nebo se spárami vyplněnými pískem nebo drnem</t>
  </si>
  <si>
    <t>m3</t>
  </si>
  <si>
    <t>82200852</t>
  </si>
  <si>
    <t>https://podminky.urs.cz/item/CS_URS_2021_02/114203101</t>
  </si>
  <si>
    <t>"stávající opevnění výpočet řezovou metodou, "398,7</t>
  </si>
  <si>
    <t>5</t>
  </si>
  <si>
    <t>121151123</t>
  </si>
  <si>
    <t>Sejmutí ornice strojně při souvislé ploše přes 500 m2, tl. vrstvy do 200 mm</t>
  </si>
  <si>
    <t>-506744653</t>
  </si>
  <si>
    <t>https://podminky.urs.cz/item/CS_URS_2021_02/121151123</t>
  </si>
  <si>
    <t>3880 "sejmutí ornice stávají koryto"</t>
  </si>
  <si>
    <t>6</t>
  </si>
  <si>
    <t>124253101</t>
  </si>
  <si>
    <t>Vykopávky pro koryta vodotečí strojně v hornině třídy těžitelnosti I skupiny 3 přes 100 do 1 000 m3</t>
  </si>
  <si>
    <t>185710866</t>
  </si>
  <si>
    <t>https://podminky.urs.cz/item/CS_URS_2021_02/124253101</t>
  </si>
  <si>
    <t>"Výpočet řezovou metodou příčné řezy 1-23" 1888</t>
  </si>
  <si>
    <t>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</si>
  <si>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</si>
  <si>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</si>
  <si>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1765481309</t>
  </si>
  <si>
    <t>https://podminky.urs.cz/item/CS_URS_2021_02/162351103</t>
  </si>
  <si>
    <t>"ornice k rozprostření na mezideponii a zpět" 3880*0,15*2</t>
  </si>
  <si>
    <t>"materiál k zpětnému zásypu na mezideponii a zpět "398*2</t>
  </si>
  <si>
    <t>Součet</t>
  </si>
  <si>
    <t>8</t>
  </si>
  <si>
    <t>167151111</t>
  </si>
  <si>
    <t>Nakládání, skládání a překládání neulehlého výkopku nebo sypaniny strojně nakládání, množství přes 100 m3, z hornin třídy těžitelnosti I, skupiny 1 až 3</t>
  </si>
  <si>
    <t>-1494279590</t>
  </si>
  <si>
    <t>https://podminky.urs.cz/item/CS_URS_2021_02/167151111</t>
  </si>
  <si>
    <t>"ornice k rozprostření z  mezideponie zpět" 3880*0,15</t>
  </si>
  <si>
    <t>"materiál k zpětnému zásypu z mezideponie zpět "398</t>
  </si>
  <si>
    <t>9</t>
  </si>
  <si>
    <t>174251101</t>
  </si>
  <si>
    <t>Zásyp sypaninou z jakékoliv horniny strojně s uložením výkopku ve vrstvách bez zhutnění jam, šachet, rýh nebo kolem objektů v těchto vykopávkách</t>
  </si>
  <si>
    <t>-1871333934</t>
  </si>
  <si>
    <t>https://podminky.urs.cz/item/CS_URS_2021_02/174251101</t>
  </si>
  <si>
    <t>398,7 "zpštný zásyp - řezová metoda"</t>
  </si>
  <si>
    <t>10</t>
  </si>
  <si>
    <t>181411122</t>
  </si>
  <si>
    <t>Založení trávníku na půdě předem připravené plochy do 1000 m2 výsevem včetně utažení lučního na svahu přes 1:5 do 1:2</t>
  </si>
  <si>
    <t>-421437137</t>
  </si>
  <si>
    <t>https://podminky.urs.cz/item/CS_URS_2021_02/181411122</t>
  </si>
  <si>
    <t>3375</t>
  </si>
  <si>
    <t>11</t>
  </si>
  <si>
    <t>M</t>
  </si>
  <si>
    <t>00572474R</t>
  </si>
  <si>
    <t>travinobylinná směs do vlhka – obsahuje 35 rostlinných druhů.</t>
  </si>
  <si>
    <t>kg</t>
  </si>
  <si>
    <t>-371125318</t>
  </si>
  <si>
    <t xml:space="preserve">Poznámka k položce:_x000D_
Trávy 90%: Psineček obecný (Agrostis capillaris) 3%, Psineček veliký (Agrostis gigantea) 5%, Psárka luční (Alopecurus pratensis) 7%, Poháňka hřebenitá (Cynosurus cristatus) 4%, Metlice trsnatá (Deschampsia caespitosa) 1%, Kostřava luční (Festuca pratensis) 8%, Kostřava červená trsnatá (Festuca rubra commutata) 12%, Kostřava červená pravá (Festuca rubra rubra) 18%, Kostřava krátce výběžkatá (Festuca rubra trichophylla) 10%, Medyněk vlnatý (Holcus lanatus) 2%, Jílek vytrvalý (Lolium perenne) 2%, Bojínek luční (Phleum pratense) 3%, Lipnice hajní (Poa nemoralis) 5%, Lipnice bahenní (Poa palustris) 7%, Lipnice luční (Poa pratensis) 3%_x000D_
_x000D_
Byliny 7,3%: Bukvice lékařská (Betonica officinalis) 0,3%, Kmín kořenný (Carum carvi) 1%, Chrpa luční (Centaurea jacea) 0,5%, Škarda dvouletá (Crepis biennis) 0,4%, Mrkev obecná (Daucus carota) 0,2%, Tužebník jilmový ( Filipendula ulmaria) 0,2%, Svízel bílý (Galium album) 0,6%, Kuklík městský (Geum urbanum) 0,3%, Chrastvec rolní (Knautia arvensis) 0,7%, Kopretina bílá (Leucanthemum vulgare) 0,8%, Kohoutek luční (Lychnis flos-cuculi) 0,7%, Kyprej vrbice (Lythrum salicaria) 0,4%, Máta dlouholistá (Mentha longifolia) 0,2%, Jitrocel kopinatý (Plantago lanceolata) 0,2%, Černohlávek obecný (Prunella vulgaris) 0,3%, Pryskyřník prudký (Ranunculus acris) 0,3%, Krvavec toten (Sanguisorba officinalis) 0,2%_x000D_
_x000D_
Jeteloviny 2,7%: Hrachor černý (Lathyrus niger) 0,5%, Štírovník růžkatý (Lotus corniculatus) 1,8%,  Jetel luční (Trifolium pratense) 0,4%_x000D_
_x000D_
</t>
  </si>
  <si>
    <t>3375*0,01 'Přepočtené koeficientem množství</t>
  </si>
  <si>
    <t>12</t>
  </si>
  <si>
    <t>181951112</t>
  </si>
  <si>
    <t>Úprava pláně vyrovnáním výškových rozdílů strojně v hornině třídy těžitelnosti I, skupiny 1 až 3 se zhutněním</t>
  </si>
  <si>
    <t>-1455851438</t>
  </si>
  <si>
    <t>https://podminky.urs.cz/item/CS_URS_2021_02/181951112</t>
  </si>
  <si>
    <t>"úprava sklonů do 1:5"</t>
  </si>
  <si>
    <t>2723 "plocha zjištěna řezovou metodou z PF 1-23</t>
  </si>
  <si>
    <t>13</t>
  </si>
  <si>
    <t>182151111</t>
  </si>
  <si>
    <t>Svahování trvalých svahů do projektovaných profilů strojně s potřebným přemístěním výkopku při svahování v zářezech v hornině třídy těžitelnosti I, skupiny 1 až 3</t>
  </si>
  <si>
    <t>1520547733</t>
  </si>
  <si>
    <t>https://podminky.urs.cz/item/CS_URS_2021_02/182151111</t>
  </si>
  <si>
    <t>"úprava sklonů nad 1:5"</t>
  </si>
  <si>
    <t>2130 "plocha zjištěna řezovou metodou z PF1-23"</t>
  </si>
  <si>
    <t>14</t>
  </si>
  <si>
    <t>183102321R</t>
  </si>
  <si>
    <t>Hloubení jamek pro vysazování rostlin v zemině tř.1 až 4 s výměnou půdy z 100% na svahu přes 1:2 do 1:1, objemu přes 0,40 do 1,00 m3</t>
  </si>
  <si>
    <t>1612182561</t>
  </si>
  <si>
    <t>https://podminky.urs.cz/item/CS_URS_2021_02/183102321R</t>
  </si>
  <si>
    <t>02600066_00R2</t>
  </si>
  <si>
    <t xml:space="preserve">Alejový strom se zapěstovanou korunou </t>
  </si>
  <si>
    <t>-850184660</t>
  </si>
  <si>
    <t>Poznámka k položce:_x000D_
3 x lípa 2 x jasan OK 10-12</t>
  </si>
  <si>
    <t>16</t>
  </si>
  <si>
    <t>184102136</t>
  </si>
  <si>
    <t>Výsadba dřeviny s balem do předem vyhloubené jamky se zalitím na svahu přes 1:2 do 1:1, při průměru balu přes 600 do 800 mm</t>
  </si>
  <si>
    <t>2010223701</t>
  </si>
  <si>
    <t>https://podminky.urs.cz/item/CS_URS_2021_02/184102136</t>
  </si>
  <si>
    <t>17</t>
  </si>
  <si>
    <t>184215133</t>
  </si>
  <si>
    <t>Ukotvení dřeviny kůly třemi kůly, délky přes 2 do 3 m</t>
  </si>
  <si>
    <t>-851337599</t>
  </si>
  <si>
    <t>https://podminky.urs.cz/item/CS_URS_2021_02/184215133</t>
  </si>
  <si>
    <t>18</t>
  </si>
  <si>
    <t>184215432</t>
  </si>
  <si>
    <t>Zhotovení závlahové mísy u solitérních dřevin na svahu přes 1:2 do 1:1, o průměru mísy přes 0,5 do 1 m</t>
  </si>
  <si>
    <t>862283702</t>
  </si>
  <si>
    <t>https://podminky.urs.cz/item/CS_URS_2021_02/184215432</t>
  </si>
  <si>
    <t>19</t>
  </si>
  <si>
    <t>184807R</t>
  </si>
  <si>
    <t>úvaz ke kůlům</t>
  </si>
  <si>
    <t>500008258</t>
  </si>
  <si>
    <t>1.4</t>
  </si>
  <si>
    <t>Zemní práce - přesuny</t>
  </si>
  <si>
    <t>20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</si>
  <si>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</si>
  <si>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</si>
  <si>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-1040354486</t>
  </si>
  <si>
    <t>https://podminky.urs.cz/item/CS_URS_2021_02/162751117</t>
  </si>
  <si>
    <t>"odvoz na skládku - přebytečný výkopek" (1888-398,7)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</si>
  <si>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</si>
  <si>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</si>
  <si>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-1397274916</t>
  </si>
  <si>
    <t>https://podminky.urs.cz/item/CS_URS_2021_02/162751119</t>
  </si>
  <si>
    <t>"odvoz na skládku 1-3"(1888-398,7)*10</t>
  </si>
  <si>
    <t>22</t>
  </si>
  <si>
    <t>171201201</t>
  </si>
  <si>
    <t>Uložení sypaniny na skládky nebo meziskládky bez hutnění s upravením uložené sypaniny do předepsaného tvaru</t>
  </si>
  <si>
    <t>-1416923148</t>
  </si>
  <si>
    <t>https://podminky.urs.cz/item/CS_URS_2021_02/171201201</t>
  </si>
  <si>
    <t>"uložení na skládce - zeminy + beton(opevnění)" (1888-398,7)+398,7</t>
  </si>
  <si>
    <t>23</t>
  </si>
  <si>
    <t>171201221</t>
  </si>
  <si>
    <t>Poplatek za uložení stavebního odpadu na skládce (skládkovné) zeminy a kamení zatříděného do Katalogu odpadů pod kódem 17 05 04</t>
  </si>
  <si>
    <t>t</t>
  </si>
  <si>
    <t>7904421</t>
  </si>
  <si>
    <t>https://podminky.urs.cz/item/CS_URS_2021_02/171201221</t>
  </si>
  <si>
    <t>"uložení na skládce"(1888-398,7)*1,8</t>
  </si>
  <si>
    <t>24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</si>
  <si>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</si>
  <si>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</si>
  <si>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1386124938</t>
  </si>
  <si>
    <t>https://podminky.urs.cz/item/CS_URS_2021_02/162751137</t>
  </si>
  <si>
    <t>398,7 "opevnění - beton"</t>
  </si>
  <si>
    <t>25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</si>
  <si>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</si>
  <si>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</si>
  <si>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-640345452</t>
  </si>
  <si>
    <t>https://podminky.urs.cz/item/CS_URS_2021_02/162751139</t>
  </si>
  <si>
    <t>398,7*10 "opevnění - beton"</t>
  </si>
  <si>
    <t>26</t>
  </si>
  <si>
    <t>997013601</t>
  </si>
  <si>
    <t>Poplatek za uložení stavebního odpadu na skládce (skládkovné) z prostého betonu zatříděného do Katalogu odpadů pod kódem 17 01 01</t>
  </si>
  <si>
    <t>-1270646716</t>
  </si>
  <si>
    <t>https://podminky.urs.cz/item/CS_URS_2021_02/997013601</t>
  </si>
  <si>
    <t>398,7*2,2 "opevnění - beton - objem x měrná hmotnost betonu 2,2 t/ m3"</t>
  </si>
  <si>
    <t>Zakládání</t>
  </si>
  <si>
    <t>38</t>
  </si>
  <si>
    <t>271532213</t>
  </si>
  <si>
    <t>Podsyp pod základové konstrukce se zhutněním a urovnáním povrchu z kameniva hrubého, frakce 8 - 16 mm</t>
  </si>
  <si>
    <t>-2036360841</t>
  </si>
  <si>
    <t>https://podminky.urs.cz/item/CS_URS_2021_02/271532213</t>
  </si>
  <si>
    <t>((4,2+6,6)*4)*0,1 "podsyp pod beton. schodiště "</t>
  </si>
  <si>
    <t>Svislé a kompletní konstrukce</t>
  </si>
  <si>
    <t>27</t>
  </si>
  <si>
    <t>339921142R</t>
  </si>
  <si>
    <t>Osazování palisád dřevěných v řadě se zabetonováním výšky palisády přes 500 do 1000 mm včetně vyhloubení rýhy a naložení přebytečného výkopku</t>
  </si>
  <si>
    <t>-1678080485</t>
  </si>
  <si>
    <t>schody k toku</t>
  </si>
  <si>
    <t>17*1,5</t>
  </si>
  <si>
    <t>(7+16)*1,5</t>
  </si>
  <si>
    <t>9*2 "u SO 1.3"</t>
  </si>
  <si>
    <t>28</t>
  </si>
  <si>
    <t>60591226R</t>
  </si>
  <si>
    <t>palisáda dřevěná impregnovaná D 100mm</t>
  </si>
  <si>
    <t>1684773598</t>
  </si>
  <si>
    <t>"10 palisád délky 0,6 m na běžný metr" 78*10*0,6</t>
  </si>
  <si>
    <t>Vodorovné konstrukce</t>
  </si>
  <si>
    <t>39</t>
  </si>
  <si>
    <t>0121</t>
  </si>
  <si>
    <t>Osazení plotu z poplastovaného opletiva vč. branky</t>
  </si>
  <si>
    <t>soubor</t>
  </si>
  <si>
    <t>307550477</t>
  </si>
  <si>
    <t xml:space="preserve">Poznámka k položce:_x000D_
délka plotu vč branky 6 m_x000D_
oplocení sportoviště (branka)_x000D_
     pletivo poplastované výška 200cm s ND (2,5mm;50x50mm;PVC; zelené)_x000D_
     plotový sloupek zelený – výška 210 cm, průměr 48 mm, stěna 2,0 mm _x000D_
     branka zahradní - FAB, výška 195x100 cm_x000D_
</t>
  </si>
  <si>
    <t>29</t>
  </si>
  <si>
    <t>430321616</t>
  </si>
  <si>
    <t>Schodišťové konstrukce a rampy z betonu železového (bez výztuže) stupně, schodnice, ramena, podesty s nosníky tř. C 30/37</t>
  </si>
  <si>
    <t>-2075225091</t>
  </si>
  <si>
    <t>https://podminky.urs.cz/item/CS_URS_2021_02/430321616</t>
  </si>
  <si>
    <t>Poznámka k položce:_x000D_
RERÉNNÍ SCHODIŠTĚ Z DUSANÉHO BETONU C25/30</t>
  </si>
  <si>
    <t>19,2 "konstrukce schodišť - objem kce"</t>
  </si>
  <si>
    <t>30</t>
  </si>
  <si>
    <t>430361121</t>
  </si>
  <si>
    <t>Výztuž schodišťových konstrukcí a ramp stupňů, schodnic, ramen, podest s nosníky z betonářské oceli 10 216 (E)</t>
  </si>
  <si>
    <t>131743521</t>
  </si>
  <si>
    <t>https://podminky.urs.cz/item/CS_URS_2021_02/430361121</t>
  </si>
  <si>
    <t>19,2*0,005*7,800</t>
  </si>
  <si>
    <t>31</t>
  </si>
  <si>
    <t>434351141</t>
  </si>
  <si>
    <t>Bednění stupňů betonovaných na podstupňové desce nebo na terénu půdorysně přímočarých zřízení</t>
  </si>
  <si>
    <t>-1330042066</t>
  </si>
  <si>
    <t>https://podminky.urs.cz/item/CS_URS_2021_02/434351141</t>
  </si>
  <si>
    <t>2.7*4+2.96*2+(3.53-2.92)*2+(0.6+0.8)*4 "levé schodiště"</t>
  </si>
  <si>
    <t>2.4*4+2*2.21+2*(2.21-1.89)+(0.6+0.8)*4 "levé schodiště"</t>
  </si>
  <si>
    <t>32</t>
  </si>
  <si>
    <t>434351142</t>
  </si>
  <si>
    <t>Bednění stupňů betonovaných na podstupňové desce nebo na terénu půdorysně přímočarých odstranění</t>
  </si>
  <si>
    <t>1085900184</t>
  </si>
  <si>
    <t>https://podminky.urs.cz/item/CS_URS_2021_02/434351142</t>
  </si>
  <si>
    <t>33</t>
  </si>
  <si>
    <t>462512270</t>
  </si>
  <si>
    <t>Zához z lomového kamene neupraveného záhozového s proštěrkováním z terénu, hmotnosti jednotlivých kamenů do 200 kg</t>
  </si>
  <si>
    <t>1546707020</t>
  </si>
  <si>
    <t>https://podminky.urs.cz/item/CS_URS_2021_02/462512270</t>
  </si>
  <si>
    <t>155,9 "řezová metoda PF 1- 23"</t>
  </si>
  <si>
    <t>34</t>
  </si>
  <si>
    <t>463212121</t>
  </si>
  <si>
    <t>Rovnanina z lomového kamene upraveného, tříděného jakékoliv tloušťky rovnaniny s vyplněním spár a dutin těženým kamenivem</t>
  </si>
  <si>
    <t>377593952</t>
  </si>
  <si>
    <t>https://podminky.urs.cz/item/CS_URS_2021_02/463212121</t>
  </si>
  <si>
    <t>(10*4+5.2+3.5+.4*1.5+4.7+2+4+4*4+5+4)*0.4 "prahy u tůní"</t>
  </si>
  <si>
    <t xml:space="preserve">55*0.4 "opevneni nad mostkem SO 04 krizeni VN +plyn - pl. x tl." </t>
  </si>
  <si>
    <t>4*6*0.4"Krizeni kanal nad mostkrem SO 01.2"</t>
  </si>
  <si>
    <t>5*2*0.4 "dno dolni bet.  schody"</t>
  </si>
  <si>
    <t>0,15*468 "soliterní kameny v kynetě - objen na běžný m  x délka"</t>
  </si>
  <si>
    <t>35</t>
  </si>
  <si>
    <t>464571111</t>
  </si>
  <si>
    <t>Pohoz dna nebo svahů jakékoliv tloušťky ze štěrkopísků, z terénu, frakce do 63 mm</t>
  </si>
  <si>
    <t>1561355879</t>
  </si>
  <si>
    <t>https://podminky.urs.cz/item/CS_URS_2021_02/464571111</t>
  </si>
  <si>
    <t>"průměrná tloušťka 10 cm"</t>
  </si>
  <si>
    <t>0.1*0.5*476 "pohoz dna kynety- štěrkopísek tl. 10 cm, tl x š. x délka"</t>
  </si>
  <si>
    <t>0,1*(116+40+41+41+33+38+68+52+40+39+22+45)</t>
  </si>
  <si>
    <t>36</t>
  </si>
  <si>
    <t>465511524</t>
  </si>
  <si>
    <t>Dlažba z lomového kamene upraveného vodorovná nebo plocha ve sklonu do 1:2 s dodáním hmot do cementové malty, s vyplněním spár a s vyspárováním cementovou maltou v ploše přes 20 m2, tl. 400 mm</t>
  </si>
  <si>
    <t>-1100046306</t>
  </si>
  <si>
    <t>https://podminky.urs.cz/item/CS_URS_2021_02/465511524</t>
  </si>
  <si>
    <t>10"plocha dlažby vyústění DEŠŤOVÉ kanalizace"</t>
  </si>
  <si>
    <t>998</t>
  </si>
  <si>
    <t>Přesun hmot</t>
  </si>
  <si>
    <t>37</t>
  </si>
  <si>
    <t>998332011</t>
  </si>
  <si>
    <t>Přesun hmot pro úpravy vodních toků a kanály, hráze rybníků apod. dopravní vzdálenost do 500 m</t>
  </si>
  <si>
    <t>-392664305</t>
  </si>
  <si>
    <t>https://podminky.urs.cz/item/CS_URS_2021_02/998332011</t>
  </si>
  <si>
    <t>SO 01.2 - Rekonstrukce mostku, ř. km 0.410</t>
  </si>
  <si>
    <t xml:space="preserve">    5 - Komunikace pozemní</t>
  </si>
  <si>
    <t xml:space="preserve">    9 - Ostatní konstrukce a práce-bourání</t>
  </si>
  <si>
    <t xml:space="preserve">    997 - Přesun sutě</t>
  </si>
  <si>
    <t>PSV - Práce a dodávky PSV</t>
  </si>
  <si>
    <t xml:space="preserve">    711 - Izolace proti vodě, vlhkosti a plynům</t>
  </si>
  <si>
    <t>111211201</t>
  </si>
  <si>
    <t>Odstranění křovin a stromů s odstraněním kořenů ručně průměru kmene do 100 mm jakékoliv plochy v rovině nebo ve svahu o sklonu přes 1:5</t>
  </si>
  <si>
    <t>-1228643956</t>
  </si>
  <si>
    <t>https://podminky.urs.cz/item/CS_URS_2021_02/111211201</t>
  </si>
  <si>
    <t>2*3*2</t>
  </si>
  <si>
    <t>111251111</t>
  </si>
  <si>
    <t>Drcení ořezaných větví strojně - (štěpkování) s naložením na dopravní prostředek a odvozem drtě do 20 km a se složením o průměru větví do 100 mm</t>
  </si>
  <si>
    <t>-1315541074</t>
  </si>
  <si>
    <t>24*0,03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</si>
  <si>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</si>
  <si>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</si>
  <si>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-678848321</t>
  </si>
  <si>
    <t>https://podminky.urs.cz/item/CS_URS_2021_02/113107223</t>
  </si>
  <si>
    <t xml:space="preserve">před mostem </t>
  </si>
  <si>
    <t>82</t>
  </si>
  <si>
    <t>59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</si>
  <si>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</si>
  <si>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</si>
  <si>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1243955970</t>
  </si>
  <si>
    <t>https://podminky.urs.cz/item/CS_URS_2021_02/113154264</t>
  </si>
  <si>
    <t xml:space="preserve">na mostě </t>
  </si>
  <si>
    <t>7,215*3,5</t>
  </si>
  <si>
    <t>115001106</t>
  </si>
  <si>
    <t>Převedení vody potrubím průměru DN přes 600 do 900</t>
  </si>
  <si>
    <t>1104736548</t>
  </si>
  <si>
    <t>https://podminky.urs.cz/item/CS_URS_2021_02/115001106</t>
  </si>
  <si>
    <t>115101202</t>
  </si>
  <si>
    <t>Čerpání vody na dopravní výšku do 10 m s uvažovaným průměrným přítokem přes 500 do 1 000 l/min</t>
  </si>
  <si>
    <t>hod</t>
  </si>
  <si>
    <t>1634355505</t>
  </si>
  <si>
    <t>https://podminky.urs.cz/item/CS_URS_2021_02/115101202</t>
  </si>
  <si>
    <t xml:space="preserve">10hodin denně x 30 dnů </t>
  </si>
  <si>
    <t>10*30</t>
  </si>
  <si>
    <t>115101302</t>
  </si>
  <si>
    <t>Pohotovost záložní čerpací soupravy pro dopravní výšku do 10 m s uvažovaným průměrným přítokem přes 500 do 1 000 l/min</t>
  </si>
  <si>
    <t>den</t>
  </si>
  <si>
    <t>1871396649</t>
  </si>
  <si>
    <t>https://podminky.urs.cz/item/CS_URS_2021_02/115101302</t>
  </si>
  <si>
    <t>119001406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</si>
  <si>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</si>
  <si>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762306226</t>
  </si>
  <si>
    <t>https://podminky.urs.cz/item/CS_URS_2021_02/119001406</t>
  </si>
  <si>
    <t xml:space="preserve">zajištení kanalizace 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</si>
  <si>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</si>
  <si>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</si>
  <si>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-2029277055</t>
  </si>
  <si>
    <t>https://podminky.urs.cz/item/CS_URS_2021_02/119001421</t>
  </si>
  <si>
    <t xml:space="preserve">VO včetně kabelového nosníku </t>
  </si>
  <si>
    <t>121151103</t>
  </si>
  <si>
    <t>Sejmutí ornice strojně při souvislé ploše do 100 m2, tl. vrstvy do 200 mm</t>
  </si>
  <si>
    <t>567269392</t>
  </si>
  <si>
    <t>https://podminky.urs.cz/item/CS_URS_2021_02/121151103</t>
  </si>
  <si>
    <t xml:space="preserve">pod dlažby </t>
  </si>
  <si>
    <t>5,9*1,15</t>
  </si>
  <si>
    <t>5,0*1,15</t>
  </si>
  <si>
    <t>3,8*1,15</t>
  </si>
  <si>
    <t>3,22*1,15</t>
  </si>
  <si>
    <t>124353101</t>
  </si>
  <si>
    <t>Vykopávky pro koryta vodotečí strojně v hornině třídy těžitelnosti II skupiny 4 přes 100 do 1 000 m3</t>
  </si>
  <si>
    <t>77669922</t>
  </si>
  <si>
    <t>https://podminky.urs.cz/item/CS_URS_2021_02/124353101</t>
  </si>
  <si>
    <t>pro stojny a jejich základy rámové konstrukce mostu včetně dlažeeb</t>
  </si>
  <si>
    <t>17,61*10</t>
  </si>
  <si>
    <t>124353119</t>
  </si>
  <si>
    <t>Vykopávky pro koryta vodotečí strojně Příplatek k cenám za vykopávky pro koryta vodotečí v tekoucí vodě při LTM v hornině třídy těžitelnosti II skupiny 4</t>
  </si>
  <si>
    <t>313572422</t>
  </si>
  <si>
    <t>https://podminky.urs.cz/item/CS_URS_2021_02/124353119</t>
  </si>
  <si>
    <t>129001101</t>
  </si>
  <si>
    <t>Příplatek k cenám vykopávek za ztížení vykopávky v blízkosti podzemního vedení nebo výbušnin v horninách jakékoliv třídy</t>
  </si>
  <si>
    <t>1210893465</t>
  </si>
  <si>
    <t>https://podminky.urs.cz/item/CS_URS_2021_02/129001101</t>
  </si>
  <si>
    <t>2*1*1</t>
  </si>
  <si>
    <t>3*1*1</t>
  </si>
  <si>
    <t>4,25*1*1</t>
  </si>
  <si>
    <t>153112122</t>
  </si>
  <si>
    <t>Zřízení beraněných stěn z ocelových štětovnic z terénu zaberanění štětovnic ve standardních podmínkách, délky do 8 m</t>
  </si>
  <si>
    <t>-509940988</t>
  </si>
  <si>
    <t>https://podminky.urs.cz/item/CS_URS_2021_02/153112122</t>
  </si>
  <si>
    <t xml:space="preserve">u opěry </t>
  </si>
  <si>
    <t>7*8</t>
  </si>
  <si>
    <t>153113112</t>
  </si>
  <si>
    <t>Vytažení stěn z ocelových štětovnic zaberaněných z terénu délky do 12 m ve standardních podmínkách, zaberaněných na hloubku do 8 m</t>
  </si>
  <si>
    <t>-1261452145</t>
  </si>
  <si>
    <t>https://podminky.urs.cz/item/CS_URS_2021_02/153113112</t>
  </si>
  <si>
    <t>15920R001</t>
  </si>
  <si>
    <t>pažnice ocelová UNION dl 4 m</t>
  </si>
  <si>
    <t>-1889621383</t>
  </si>
  <si>
    <t>obratovost 3x</t>
  </si>
  <si>
    <t>56*155/1000/3</t>
  </si>
  <si>
    <t>763729459</t>
  </si>
  <si>
    <t>176,100</t>
  </si>
  <si>
    <t>-954845020</t>
  </si>
  <si>
    <t>176,1*15</t>
  </si>
  <si>
    <t>171103101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</si>
  <si>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</si>
  <si>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-519053420</t>
  </si>
  <si>
    <t>https://podminky.urs.cz/item/CS_URS_2021_02/171103101</t>
  </si>
  <si>
    <t>58125110</t>
  </si>
  <si>
    <t>jíl surový kusový</t>
  </si>
  <si>
    <t>1148053057</t>
  </si>
  <si>
    <t>2*2</t>
  </si>
  <si>
    <t>171201231</t>
  </si>
  <si>
    <t>Poplatek za uložení stavebního odpadu na recyklační skládce (skládkovné) zeminy a kamení zatříděného do Katalogu odpadů pod kódem 17 05 04</t>
  </si>
  <si>
    <t>440904372</t>
  </si>
  <si>
    <t>https://podminky.urs.cz/item/CS_URS_2021_02/171201231</t>
  </si>
  <si>
    <t>176,100*2</t>
  </si>
  <si>
    <t>174151101</t>
  </si>
  <si>
    <t>Zásyp sypaninou z jakékoliv horniny strojně s uložením výkopku ve vrstvách se zhutněním jam, šachet, rýh nebo kolem objektů v těchto vykopávkách</t>
  </si>
  <si>
    <t>-1769681641</t>
  </si>
  <si>
    <t>https://podminky.urs.cz/item/CS_URS_2021_02/174151101</t>
  </si>
  <si>
    <t xml:space="preserve">zasyp kolem opěr a jejích základů </t>
  </si>
  <si>
    <t>8,5*10</t>
  </si>
  <si>
    <t xml:space="preserve">nad těsnicí fólií </t>
  </si>
  <si>
    <t>3,35*10</t>
  </si>
  <si>
    <t>1,51*10</t>
  </si>
  <si>
    <t>58344171</t>
  </si>
  <si>
    <t>štěrkodrť frakce 0/32</t>
  </si>
  <si>
    <t>1713994153</t>
  </si>
  <si>
    <t>133,6*1,6</t>
  </si>
  <si>
    <t>181202305</t>
  </si>
  <si>
    <t>Úprava pláně na stavbách silnic a dálnic strojně na násypech se zhutněním</t>
  </si>
  <si>
    <t>-157418585</t>
  </si>
  <si>
    <t>https://podminky.urs.cz/item/CS_URS_2021_02/181202305</t>
  </si>
  <si>
    <t>-1184348639</t>
  </si>
  <si>
    <t>005724740</t>
  </si>
  <si>
    <t>osivo směs travní krajinná-svahová</t>
  </si>
  <si>
    <t>-12406678</t>
  </si>
  <si>
    <t>20,608*0,03</t>
  </si>
  <si>
    <t>182351023</t>
  </si>
  <si>
    <t>Rozprostření a urovnání ornice ve svahu sklonu přes 1:5 strojně při souvislé ploše do 100 m2, tl. vrstvy do 200 mm</t>
  </si>
  <si>
    <t>603211523</t>
  </si>
  <si>
    <t>https://podminky.urs.cz/item/CS_URS_2021_02/182351023</t>
  </si>
  <si>
    <t xml:space="preserve">roprostření ornice </t>
  </si>
  <si>
    <t>211971110</t>
  </si>
  <si>
    <t>Zřízení opláštění výplně z geotextilie odvodňovacích žeber nebo trativodů v rýze nebo zářezu se stěnami šikmými o sklonu do 1:2</t>
  </si>
  <si>
    <t>-2138302263</t>
  </si>
  <si>
    <t>https://podminky.urs.cz/item/CS_URS_2021_02/211971110</t>
  </si>
  <si>
    <t xml:space="preserve">opěry a jejich základy  </t>
  </si>
  <si>
    <t xml:space="preserve">v otvoru </t>
  </si>
  <si>
    <t>2,35*4,750*2</t>
  </si>
  <si>
    <t xml:space="preserve">za rubem </t>
  </si>
  <si>
    <t>2,5*4,750*2</t>
  </si>
  <si>
    <t>1,4*4,750*2</t>
  </si>
  <si>
    <t xml:space="preserve">uvnitř křídel </t>
  </si>
  <si>
    <t>3,5*4</t>
  </si>
  <si>
    <t>další vrstva z rubu opěr a NK</t>
  </si>
  <si>
    <t>69311089</t>
  </si>
  <si>
    <t>geotextilie netkaná separační, ochranná, filtrační, drenážní PES 600g/m2</t>
  </si>
  <si>
    <t>334139910</t>
  </si>
  <si>
    <t>212795111</t>
  </si>
  <si>
    <t>Příčné odvodnění za opěrou z plastových trub</t>
  </si>
  <si>
    <t>-1256131351</t>
  </si>
  <si>
    <t>https://podminky.urs.cz/item/CS_URS_2021_02/212795111</t>
  </si>
  <si>
    <t xml:space="preserve">včetně zpětné klapky </t>
  </si>
  <si>
    <t>4,380*2</t>
  </si>
  <si>
    <t>274321118</t>
  </si>
  <si>
    <t>Základové konstrukce z betonu železového pásy, prahy, věnce a ostruhy ve výkopu nebo na hlavách pilot C 30/37</t>
  </si>
  <si>
    <t>1235401755</t>
  </si>
  <si>
    <t>https://podminky.urs.cz/item/CS_URS_2021_02/274321118</t>
  </si>
  <si>
    <t xml:space="preserve">dle výkresu tvaru </t>
  </si>
  <si>
    <t>13,7</t>
  </si>
  <si>
    <t>274354111</t>
  </si>
  <si>
    <t>Bednění základových konstrukcí pasů, prahů, věnců a ostruh zřízení</t>
  </si>
  <si>
    <t>201646966</t>
  </si>
  <si>
    <t>https://podminky.urs.cz/item/CS_URS_2021_02/274354111</t>
  </si>
  <si>
    <t xml:space="preserve">základy opěr </t>
  </si>
  <si>
    <t>0,775*4,750*2*2</t>
  </si>
  <si>
    <t>1,582*0,775*2*2</t>
  </si>
  <si>
    <t>274354211</t>
  </si>
  <si>
    <t>Bednění základových konstrukcí pasů, prahů, věnců a ostruh odstranění bednění</t>
  </si>
  <si>
    <t>-1439040071</t>
  </si>
  <si>
    <t>https://podminky.urs.cz/item/CS_URS_2021_02/274354211</t>
  </si>
  <si>
    <t>274361116</t>
  </si>
  <si>
    <t>Výztuž základových konstrukcí pasů, prahů, věnců a ostruh z betonářské oceli 10 505 (R) nebo BSt 500</t>
  </si>
  <si>
    <t>-1385930477</t>
  </si>
  <si>
    <t>https://podminky.urs.cz/item/CS_URS_2021_02/274361116</t>
  </si>
  <si>
    <t xml:space="preserve">odhad 75 kg /m3 </t>
  </si>
  <si>
    <t>13,7*75/1000</t>
  </si>
  <si>
    <t>317321118</t>
  </si>
  <si>
    <t>Římsy ze železového betonu C 30/37</t>
  </si>
  <si>
    <t>-2121517453</t>
  </si>
  <si>
    <t>https://podminky.urs.cz/item/CS_URS_2021_02/317321118</t>
  </si>
  <si>
    <t xml:space="preserve">římsy </t>
  </si>
  <si>
    <t>0,15*10,215*2</t>
  </si>
  <si>
    <t>317353121</t>
  </si>
  <si>
    <t>Bednění mostní římsy zřízení všech tvarů</t>
  </si>
  <si>
    <t>-1916578181</t>
  </si>
  <si>
    <t>https://podminky.urs.cz/item/CS_URS_2021_02/317353121</t>
  </si>
  <si>
    <t xml:space="preserve">římsy na NK a křídlech </t>
  </si>
  <si>
    <t>(0,255+0,230)*10,215*2</t>
  </si>
  <si>
    <t>0,15*2*2</t>
  </si>
  <si>
    <t>317353221</t>
  </si>
  <si>
    <t>Bednění mostní římsy odstranění všech tvarů</t>
  </si>
  <si>
    <t>647412020</t>
  </si>
  <si>
    <t>https://podminky.urs.cz/item/CS_URS_2021_02/317353221</t>
  </si>
  <si>
    <t>317361116</t>
  </si>
  <si>
    <t>Výztuž mostních železobetonových říms z betonářské oceli 10 505 (R) nebo BSt 500</t>
  </si>
  <si>
    <t>1870776907</t>
  </si>
  <si>
    <t>https://podminky.urs.cz/item/CS_URS_2021_02/317361116</t>
  </si>
  <si>
    <t>odhad 150 kg/m3</t>
  </si>
  <si>
    <t>3,065*150/1000</t>
  </si>
  <si>
    <t>334323118</t>
  </si>
  <si>
    <t>Mostní opěry a úložné prahy z betonu železového C 30/37</t>
  </si>
  <si>
    <t>-53206875</t>
  </si>
  <si>
    <t>https://podminky.urs.cz/item/CS_URS_2021_02/334323118</t>
  </si>
  <si>
    <t>stojny</t>
  </si>
  <si>
    <t>26,5-16,450</t>
  </si>
  <si>
    <t>40</t>
  </si>
  <si>
    <t>334323218</t>
  </si>
  <si>
    <t>Mostní křídla a závěrné zídky z betonu železového C 30/37</t>
  </si>
  <si>
    <t>1641768902</t>
  </si>
  <si>
    <t>https://podminky.urs.cz/item/CS_URS_2021_02/334323218</t>
  </si>
  <si>
    <t>8,6</t>
  </si>
  <si>
    <t>41</t>
  </si>
  <si>
    <t>334351112</t>
  </si>
  <si>
    <t>Bednění mostních opěr a úložných prahů ze systémového bednění zřízení z překližek, pro železobeton</t>
  </si>
  <si>
    <t>-941263</t>
  </si>
  <si>
    <t>https://podminky.urs.cz/item/CS_URS_2021_02/334351112</t>
  </si>
  <si>
    <t xml:space="preserve">stojny </t>
  </si>
  <si>
    <t>2,545*4,750*2</t>
  </si>
  <si>
    <t>1,720*4,750*2</t>
  </si>
  <si>
    <t>1,720*0,6*2*2</t>
  </si>
  <si>
    <t>42</t>
  </si>
  <si>
    <t>334351211</t>
  </si>
  <si>
    <t>Bednění mostních opěr a úložných prahů ze systémového bednění odstranění z překližek</t>
  </si>
  <si>
    <t>1617815196</t>
  </si>
  <si>
    <t>https://podminky.urs.cz/item/CS_URS_2021_02/334351211</t>
  </si>
  <si>
    <t>43</t>
  </si>
  <si>
    <t>334352111</t>
  </si>
  <si>
    <t>Bednění mostních křídel a závěrných zídek ze systémového bednění zřízení z překližek</t>
  </si>
  <si>
    <t>123360342</t>
  </si>
  <si>
    <t>https://podminky.urs.cz/item/CS_URS_2021_02/334352111</t>
  </si>
  <si>
    <t>3,5*2*4</t>
  </si>
  <si>
    <t>3*0,620*4</t>
  </si>
  <si>
    <t>44</t>
  </si>
  <si>
    <t>334352211</t>
  </si>
  <si>
    <t>Bednění mostních křídel a závěrných zídek ze systémového bednění odstranění z překližek</t>
  </si>
  <si>
    <t>-1772504105</t>
  </si>
  <si>
    <t>https://podminky.urs.cz/item/CS_URS_2021_02/334352211</t>
  </si>
  <si>
    <t>45</t>
  </si>
  <si>
    <t>334361216</t>
  </si>
  <si>
    <t>Výztuž betonářská mostních konstrukcí opěr, úložných prahů, křídel, závěrných zídek, bloků ložisek, pilířů a sloupů z oceli 10 505 (R) nebo BSt 500 dříků opěr</t>
  </si>
  <si>
    <t>-1109236874</t>
  </si>
  <si>
    <t>https://podminky.urs.cz/item/CS_URS_2021_02/334361216</t>
  </si>
  <si>
    <t>odhad 120 kg/m3</t>
  </si>
  <si>
    <t>10,05*120/1000</t>
  </si>
  <si>
    <t>46</t>
  </si>
  <si>
    <t>334361226</t>
  </si>
  <si>
    <t>Výztuž betonářská mostních konstrukcí opěr, úložných prahů, křídel, závěrných zídek, bloků ložisek, pilířů a sloupů z oceli 10 505 (R) nebo BSt 500 křídel, závěrných zdí</t>
  </si>
  <si>
    <t>-1215623182</t>
  </si>
  <si>
    <t>https://podminky.urs.cz/item/CS_URS_2021_02/334361226</t>
  </si>
  <si>
    <t>8,6*120/1000</t>
  </si>
  <si>
    <t>47</t>
  </si>
  <si>
    <t>388995212</t>
  </si>
  <si>
    <t>Chránička kabelů v římse z trub HDPE přes DN 80 do DN 110</t>
  </si>
  <si>
    <t>-1281388547</t>
  </si>
  <si>
    <t>https://podminky.urs.cz/item/CS_URS_2021_02/388995212</t>
  </si>
  <si>
    <t xml:space="preserve">pro VO </t>
  </si>
  <si>
    <t>62</t>
  </si>
  <si>
    <t>273361412</t>
  </si>
  <si>
    <t>Výztuž základových konstrukcí desek ze svařovaných sítí, hmotnosti přes 3,5 do 6 kg/m2</t>
  </si>
  <si>
    <t>-2034484130</t>
  </si>
  <si>
    <t>https://podminky.urs.cz/item/CS_URS_2021_02/273361412</t>
  </si>
  <si>
    <t xml:space="preserve">do dlažby </t>
  </si>
  <si>
    <t>20,608*1,3*3,03/1000</t>
  </si>
  <si>
    <t>48</t>
  </si>
  <si>
    <t>421321128</t>
  </si>
  <si>
    <t>Mostní železobetonové nosné konstrukce deskové nebo klenbové deskové, z betonu C 30/37</t>
  </si>
  <si>
    <t>159426300</t>
  </si>
  <si>
    <t>https://podminky.urs.cz/item/CS_URS_2021_02/421321128</t>
  </si>
  <si>
    <t>NK</t>
  </si>
  <si>
    <t>3,5*4,7</t>
  </si>
  <si>
    <t>49</t>
  </si>
  <si>
    <t>421351131</t>
  </si>
  <si>
    <t>Bednění deskových konstrukcí mostů z betonu železového nebo předpjatého zřízení boční stěny výšky do 350 mm</t>
  </si>
  <si>
    <t>-1843452709</t>
  </si>
  <si>
    <t>https://podminky.urs.cz/item/CS_URS_2021_02/421351131</t>
  </si>
  <si>
    <t>3,5*2</t>
  </si>
  <si>
    <t>50</t>
  </si>
  <si>
    <t>421351231</t>
  </si>
  <si>
    <t>Bednění deskových konstrukcí mostů z betonu železového nebo předpjatého odstranění boční stěny výšky do 350 mm</t>
  </si>
  <si>
    <t>2070991316</t>
  </si>
  <si>
    <t>https://podminky.urs.cz/item/CS_URS_2021_02/421351231</t>
  </si>
  <si>
    <t>51</t>
  </si>
  <si>
    <t>421361226</t>
  </si>
  <si>
    <t>Výztuž deskových konstrukcí z betonářské oceli 10 505 (R) nebo BSt 500 deskového mostu</t>
  </si>
  <si>
    <t>-1483322669</t>
  </si>
  <si>
    <t>https://podminky.urs.cz/item/CS_URS_2021_02/421361226</t>
  </si>
  <si>
    <t>16,450*120/1000</t>
  </si>
  <si>
    <t>52</t>
  </si>
  <si>
    <t>421955112</t>
  </si>
  <si>
    <t>Bednění na mostní skruži zřízení bednění z překližek</t>
  </si>
  <si>
    <t>647934970</t>
  </si>
  <si>
    <t>https://podminky.urs.cz/item/CS_URS_2021_02/421955112</t>
  </si>
  <si>
    <t>6,6*4,7</t>
  </si>
  <si>
    <t>53</t>
  </si>
  <si>
    <t>421955212</t>
  </si>
  <si>
    <t>Bednění na mostní skruži odstranění bednění z překližek</t>
  </si>
  <si>
    <t>-1281561682</t>
  </si>
  <si>
    <t>https://podminky.urs.cz/item/CS_URS_2021_02/421955212</t>
  </si>
  <si>
    <t>54</t>
  </si>
  <si>
    <t>451315124</t>
  </si>
  <si>
    <t>Podkladní a výplňové vrstvy z betonu prostého tloušťky do 150 mm, z betonu C 12/15</t>
  </si>
  <si>
    <t>946272342</t>
  </si>
  <si>
    <t>https://podminky.urs.cz/item/CS_URS_2021_02/451315124</t>
  </si>
  <si>
    <t xml:space="preserve">pod základy </t>
  </si>
  <si>
    <t>(1,820+0,2+0,2)*(4,750+0,2+0,2)*2</t>
  </si>
  <si>
    <t>55</t>
  </si>
  <si>
    <t>451475121</t>
  </si>
  <si>
    <t>Podkladní vrstva plastbetonová samonivelační, tloušťky do 10 mm první vrstva</t>
  </si>
  <si>
    <t>618591600</t>
  </si>
  <si>
    <t>https://podminky.urs.cz/item/CS_URS_2021_02/451475121</t>
  </si>
  <si>
    <t xml:space="preserve">patní desky zábradlí </t>
  </si>
  <si>
    <t>0,2*0,2*6*2</t>
  </si>
  <si>
    <t>56</t>
  </si>
  <si>
    <t>451475122</t>
  </si>
  <si>
    <t>Podkladní vrstva plastbetonová samonivelační, tloušťky do 10 mm každá další vrstva</t>
  </si>
  <si>
    <t>217144535</t>
  </si>
  <si>
    <t>https://podminky.urs.cz/item/CS_URS_2021_02/451475122</t>
  </si>
  <si>
    <t>0,480</t>
  </si>
  <si>
    <t>57</t>
  </si>
  <si>
    <t>451573111</t>
  </si>
  <si>
    <t>Lože pod potrubí, stoky a drobné objekty v otevřeném výkopu z písku a štěrkopísku do 63 mm</t>
  </si>
  <si>
    <t>-1802608182</t>
  </si>
  <si>
    <t>https://podminky.urs.cz/item/CS_URS_2021_02/451573111</t>
  </si>
  <si>
    <t>pod izolační fólii</t>
  </si>
  <si>
    <t>0,15*4,750</t>
  </si>
  <si>
    <t>0,3*4,750</t>
  </si>
  <si>
    <t>nad izolační fólii</t>
  </si>
  <si>
    <t>58</t>
  </si>
  <si>
    <t>451577777</t>
  </si>
  <si>
    <t>Podklad nebo lože pod dlažbu (přídlažbu) v ploše vodorovné nebo ve sklonu do 1:5, tloušťky od 30 do 100 mm z kameniva těženého</t>
  </si>
  <si>
    <t>-1963615721</t>
  </si>
  <si>
    <t>https://podminky.urs.cz/item/CS_URS_2021_02/451577777</t>
  </si>
  <si>
    <t>457311114</t>
  </si>
  <si>
    <t>Vyrovnávací nebo spádový beton včetně úpravy povrchu C 12/15</t>
  </si>
  <si>
    <t>-1703340517</t>
  </si>
  <si>
    <t>https://podminky.urs.cz/item/CS_URS_2021_02/457311114</t>
  </si>
  <si>
    <t xml:space="preserve">za opěrami </t>
  </si>
  <si>
    <t>4,750*0,3*2</t>
  </si>
  <si>
    <t>60</t>
  </si>
  <si>
    <t>465327212</t>
  </si>
  <si>
    <t>Dlažba (zpevnění) svahu u mostních opěr z betonu tloušťky do 150 mm, z betonu C 25/30 železového</t>
  </si>
  <si>
    <t>-1198220009</t>
  </si>
  <si>
    <t>https://podminky.urs.cz/item/CS_URS_2021_02/465327212</t>
  </si>
  <si>
    <t>61</t>
  </si>
  <si>
    <t>58380750</t>
  </si>
  <si>
    <t>kámen lomový regulační (10t=6,5 m3)</t>
  </si>
  <si>
    <t>-2021335500</t>
  </si>
  <si>
    <t>20,608*0,618</t>
  </si>
  <si>
    <t>Komunikace pozemní</t>
  </si>
  <si>
    <t>63</t>
  </si>
  <si>
    <t>564851111</t>
  </si>
  <si>
    <t>Podklad ze štěrkodrti ŠD s rozprostřením a zhutněním, po zhutnění tl. 150 mm</t>
  </si>
  <si>
    <t>-1367937381</t>
  </si>
  <si>
    <t>https://podminky.urs.cz/item/CS_URS_2021_02/564851111</t>
  </si>
  <si>
    <t>před mostem tl 2x150</t>
  </si>
  <si>
    <t>82*2</t>
  </si>
  <si>
    <t>59*2</t>
  </si>
  <si>
    <t>64</t>
  </si>
  <si>
    <t>565125121</t>
  </si>
  <si>
    <t>Asfaltový beton vrstva podkladní ACP 16 (obalované kamenivo střednězrnné - OKS) s rozprostřením a zhutněním v pruhu šířky přes 3 m, po zhutnění tl. 40 mm</t>
  </si>
  <si>
    <t>124609774</t>
  </si>
  <si>
    <t>https://podminky.urs.cz/item/CS_URS_2021_02/565125121</t>
  </si>
  <si>
    <t>ACP 16+</t>
  </si>
  <si>
    <t>65</t>
  </si>
  <si>
    <t>569831111</t>
  </si>
  <si>
    <t>Zpevnění krajnic nebo komunikací pro pěší s rozprostřením a zhutněním, po zhutnění štěrkodrtí tl. 100 mm</t>
  </si>
  <si>
    <t>-1475867751</t>
  </si>
  <si>
    <t>https://podminky.urs.cz/item/CS_URS_2021_02/569831111</t>
  </si>
  <si>
    <t>19*0,565*2</t>
  </si>
  <si>
    <t>22*0,656*2</t>
  </si>
  <si>
    <t>66</t>
  </si>
  <si>
    <t>573111112</t>
  </si>
  <si>
    <t>Postřik infiltrační PI z asfaltu silničního s posypem kamenivem, v množství 1,00 kg/m2</t>
  </si>
  <si>
    <t>1370031162</t>
  </si>
  <si>
    <t>https://podminky.urs.cz/item/CS_URS_2021_02/573111112</t>
  </si>
  <si>
    <t>67</t>
  </si>
  <si>
    <t>573231106</t>
  </si>
  <si>
    <t>Postřik spojovací PS bez posypu kamenivem ze silniční emulze, v množství 0,30 kg/m2</t>
  </si>
  <si>
    <t>-1685126275</t>
  </si>
  <si>
    <t>https://podminky.urs.cz/item/CS_URS_2021_02/573231106</t>
  </si>
  <si>
    <t>68</t>
  </si>
  <si>
    <t>577144121</t>
  </si>
  <si>
    <t>Asfaltový beton vrstva obrusná ACO 11 (ABS) s rozprostřením a se zhutněním z nemodifikovaného asfaltu v pruhu šířky přes 3 m tř. I, po zhutnění tl. 50 mm</t>
  </si>
  <si>
    <t>-1362078919</t>
  </si>
  <si>
    <t>https://podminky.urs.cz/item/CS_URS_2021_02/577144121</t>
  </si>
  <si>
    <t>ACO11+</t>
  </si>
  <si>
    <t>69</t>
  </si>
  <si>
    <t>578143213</t>
  </si>
  <si>
    <t>Litý asfalt MA 11 (LAS) s rozprostřením z nemodifikovaného asfaltu v pruhu šířky přes 3 m tl. 40 mm</t>
  </si>
  <si>
    <t>1139943040</t>
  </si>
  <si>
    <t>https://podminky.urs.cz/item/CS_URS_2021_02/578143213</t>
  </si>
  <si>
    <t>MA IV</t>
  </si>
  <si>
    <t xml:space="preserve">na mostě na izolaci </t>
  </si>
  <si>
    <t>Ostatní konstrukce a práce-bourání</t>
  </si>
  <si>
    <t>70</t>
  </si>
  <si>
    <t>113156201</t>
  </si>
  <si>
    <t>Tryskání ocelovými broky vodorovných konstrukcí, plochy přes 10 do 150 m2</t>
  </si>
  <si>
    <t>-806203541</t>
  </si>
  <si>
    <t>https://podminky.urs.cz/item/CS_URS_2021_02/113156201</t>
  </si>
  <si>
    <t>příprava povrchu pod izolaci</t>
  </si>
  <si>
    <t>10*4,750</t>
  </si>
  <si>
    <t>71</t>
  </si>
  <si>
    <t>911121211</t>
  </si>
  <si>
    <t>Oprava ocelového zábradlí svařovaného nebo šroubovaného výroba</t>
  </si>
  <si>
    <t>-1597903685</t>
  </si>
  <si>
    <t>https://podminky.urs.cz/item/CS_URS_2021_02/911121211</t>
  </si>
  <si>
    <t>10,215*2</t>
  </si>
  <si>
    <t>72</t>
  </si>
  <si>
    <t>911121311</t>
  </si>
  <si>
    <t>Oprava ocelového zábradlí svařovaného nebo šroubovaného montáž</t>
  </si>
  <si>
    <t>-1141729172</t>
  </si>
  <si>
    <t>https://podminky.urs.cz/item/CS_URS_2021_02/911121311</t>
  </si>
  <si>
    <t>73</t>
  </si>
  <si>
    <t>R0001</t>
  </si>
  <si>
    <t>Dodávka zábradlí včetně předepsané PKO</t>
  </si>
  <si>
    <t>1999444896</t>
  </si>
  <si>
    <t>74</t>
  </si>
  <si>
    <t>919735113</t>
  </si>
  <si>
    <t>Řezání stávajícího živičného krytu nebo podkladu hloubky přes 100 do 150 mm</t>
  </si>
  <si>
    <t>587724464</t>
  </si>
  <si>
    <t>https://podminky.urs.cz/item/CS_URS_2021_02/919735113</t>
  </si>
  <si>
    <t>4,6</t>
  </si>
  <si>
    <t>8,3</t>
  </si>
  <si>
    <t>75</t>
  </si>
  <si>
    <t>931992121</t>
  </si>
  <si>
    <t>Výplň dilatačních spár z polystyrenu extrudovaného, tloušťky 20 mm</t>
  </si>
  <si>
    <t>514227973</t>
  </si>
  <si>
    <t>https://podminky.urs.cz/item/CS_URS_2021_02/931992121</t>
  </si>
  <si>
    <t xml:space="preserve">mezi křídlem a odlážděním </t>
  </si>
  <si>
    <t>2,5*4*0,3</t>
  </si>
  <si>
    <t>76</t>
  </si>
  <si>
    <t>931994142</t>
  </si>
  <si>
    <t>Těsnění spáry betonové konstrukce pásy, profily, tmely tmelem polyuretanovým spáry dilatační do 4,0 cm2</t>
  </si>
  <si>
    <t>936866650</t>
  </si>
  <si>
    <t>https://podminky.urs.cz/item/CS_URS_2021_02/931994142</t>
  </si>
  <si>
    <t>2,5*4</t>
  </si>
  <si>
    <t>77</t>
  </si>
  <si>
    <t>936942211</t>
  </si>
  <si>
    <t>Zhotovení tabulky s letopočtem opravy nebo větší údržby vložením šablony do bednění</t>
  </si>
  <si>
    <t>-668542861</t>
  </si>
  <si>
    <t>https://podminky.urs.cz/item/CS_URS_2021_02/936942211</t>
  </si>
  <si>
    <t>do říms</t>
  </si>
  <si>
    <t>78</t>
  </si>
  <si>
    <t>962041211</t>
  </si>
  <si>
    <t>Bourání mostních konstrukcí zdiva a pilířů z prostého betonu</t>
  </si>
  <si>
    <t>-1459980766</t>
  </si>
  <si>
    <t>https://podminky.urs.cz/item/CS_URS_2021_02/962041211</t>
  </si>
  <si>
    <t>opěry</t>
  </si>
  <si>
    <t>2*8,1*0,5</t>
  </si>
  <si>
    <t xml:space="preserve">betonové patky </t>
  </si>
  <si>
    <t>4*0,4*0,4*3,14*1,0</t>
  </si>
  <si>
    <t>79</t>
  </si>
  <si>
    <t>963041211</t>
  </si>
  <si>
    <t>Bourání mostních konstrukcí nosných konstrukcí z prostého betonu</t>
  </si>
  <si>
    <t>1913904841</t>
  </si>
  <si>
    <t>https://podminky.urs.cz/item/CS_URS_2021_02/963041211</t>
  </si>
  <si>
    <t>římsy</t>
  </si>
  <si>
    <t>0,31*0,5*5,60*2</t>
  </si>
  <si>
    <t>80</t>
  </si>
  <si>
    <t>963051111</t>
  </si>
  <si>
    <t>Bourání mostních konstrukcí nosných konstrukcí ze železového betonu</t>
  </si>
  <si>
    <t>-572795248</t>
  </si>
  <si>
    <t>https://podminky.urs.cz/item/CS_URS_2021_02/963051111</t>
  </si>
  <si>
    <t>5,60*4,30*0,30</t>
  </si>
  <si>
    <t>81</t>
  </si>
  <si>
    <t>966075141</t>
  </si>
  <si>
    <t>Odstranění různých konstrukcí na mostech kovového zábradlí vcelku</t>
  </si>
  <si>
    <t>-801399589</t>
  </si>
  <si>
    <t>https://podminky.urs.cz/item/CS_URS_2021_02/966075141</t>
  </si>
  <si>
    <t>5,6*2</t>
  </si>
  <si>
    <t>985131111</t>
  </si>
  <si>
    <t>Očištění ploch stěn, rubu kleneb a podlah tlakovou vodou</t>
  </si>
  <si>
    <t>-524913864</t>
  </si>
  <si>
    <t>https://podminky.urs.cz/item/CS_URS_2021_02/985131111</t>
  </si>
  <si>
    <t>omytí povrchu pod izolaci</t>
  </si>
  <si>
    <t>997</t>
  </si>
  <si>
    <t>Přesun sutě</t>
  </si>
  <si>
    <t>86</t>
  </si>
  <si>
    <t>997013861</t>
  </si>
  <si>
    <t>Poplatek za uložení stavebního odpadu na recyklační skládce (skládkovné) z prostého betonu zatříděného do Katalogu odpadů pod kódem 17 01 01</t>
  </si>
  <si>
    <t>981245868</t>
  </si>
  <si>
    <t>https://podminky.urs.cz/item/CS_URS_2021_02/997013861</t>
  </si>
  <si>
    <t>22,242+3,819</t>
  </si>
  <si>
    <t>87</t>
  </si>
  <si>
    <t>997013862</t>
  </si>
  <si>
    <t>Poplatek za uložení stavebního odpadu na recyklační skládce (skládkovné) z armovaného betonu zatříděného do Katalogu odpadů pod kódem 17 01 01</t>
  </si>
  <si>
    <t>-1844981346</t>
  </si>
  <si>
    <t>https://podminky.urs.cz/item/CS_URS_2021_02/997013862</t>
  </si>
  <si>
    <t>17,338</t>
  </si>
  <si>
    <t>88</t>
  </si>
  <si>
    <t>997013873</t>
  </si>
  <si>
    <t>1251608119</t>
  </si>
  <si>
    <t>https://podminky.urs.cz/item/CS_URS_2021_02/997013873</t>
  </si>
  <si>
    <t>148,092-22,242-3,819-17,338</t>
  </si>
  <si>
    <t>83</t>
  </si>
  <si>
    <t>997211511</t>
  </si>
  <si>
    <t>Vodorovná doprava suti nebo vybouraných hmot suti se složením a hrubým urovnáním, na vzdálenost do 1 km</t>
  </si>
  <si>
    <t>-2108264146</t>
  </si>
  <si>
    <t>https://podminky.urs.cz/item/CS_URS_2021_02/997211511</t>
  </si>
  <si>
    <t>84</t>
  </si>
  <si>
    <t>997211519</t>
  </si>
  <si>
    <t>Vodorovná doprava suti nebo vybouraných hmot suti se složením a hrubým urovnáním, na vzdálenost Příplatek k ceně za každý další i započatý 1 km přes 1 km</t>
  </si>
  <si>
    <t>377543706</t>
  </si>
  <si>
    <t>https://podminky.urs.cz/item/CS_URS_2021_02/997211519</t>
  </si>
  <si>
    <t>143,670*25</t>
  </si>
  <si>
    <t>85</t>
  </si>
  <si>
    <t>997211611</t>
  </si>
  <si>
    <t>Nakládání suti nebo vybouraných hmot na dopravní prostředky pro vodorovnou dopravu suti</t>
  </si>
  <si>
    <t>-1827447181</t>
  </si>
  <si>
    <t>https://podminky.urs.cz/item/CS_URS_2021_02/997211611</t>
  </si>
  <si>
    <t>89</t>
  </si>
  <si>
    <t>997221875</t>
  </si>
  <si>
    <t>Poplatek za uložení stavebního odpadu na recyklační skládce (skládkovné) asfaltového bez obsahu dehtu zatříděného do Katalogu odpadů pod kódem 17 03 02</t>
  </si>
  <si>
    <t>-1993800638</t>
  </si>
  <si>
    <t>https://podminky.urs.cz/item/CS_URS_2021_02/997221875</t>
  </si>
  <si>
    <t>90</t>
  </si>
  <si>
    <t>998212111</t>
  </si>
  <si>
    <t>Přesun hmot pro mosty zděné, betonové monolitické, spřažené ocelobetonové nebo kovové vodorovná dopravní vzdálenost do 100 m výška mostu do 20 m</t>
  </si>
  <si>
    <t>1252547877</t>
  </si>
  <si>
    <t>https://podminky.urs.cz/item/CS_URS_2021_02/998212111</t>
  </si>
  <si>
    <t>PSV</t>
  </si>
  <si>
    <t>Práce a dodávky PSV</t>
  </si>
  <si>
    <t>711</t>
  </si>
  <si>
    <t>Izolace proti vodě, vlhkosti a plynům</t>
  </si>
  <si>
    <t>91</t>
  </si>
  <si>
    <t>711112001</t>
  </si>
  <si>
    <t>Provedení izolace proti zemní vlhkosti natěradly a tmely za studena na ploše svislé S nátěrem penetračním</t>
  </si>
  <si>
    <t>-1504675093</t>
  </si>
  <si>
    <t>https://podminky.urs.cz/item/CS_URS_2021_02/711112001</t>
  </si>
  <si>
    <t>Mezisoučet</t>
  </si>
  <si>
    <t>92</t>
  </si>
  <si>
    <t>111631500</t>
  </si>
  <si>
    <t>lak penetrační asfaltový</t>
  </si>
  <si>
    <t>30500006</t>
  </si>
  <si>
    <t>Poznámka k položce:_x000D_
Spotřeba 0,3-0,4kg/m2</t>
  </si>
  <si>
    <t>59,375*0,00035</t>
  </si>
  <si>
    <t>93</t>
  </si>
  <si>
    <t>711112011</t>
  </si>
  <si>
    <t>Provedení izolace proti zemní vlhkosti natěradly a tmely za studena na ploše svislé S nátěrem suspensí asfaltovou</t>
  </si>
  <si>
    <t>-1867798624</t>
  </si>
  <si>
    <t>https://podminky.urs.cz/item/CS_URS_2021_02/711112011</t>
  </si>
  <si>
    <t>2,35*4,750*2*2</t>
  </si>
  <si>
    <t>2,5*4,750*2*2</t>
  </si>
  <si>
    <t>94</t>
  </si>
  <si>
    <t>11163152</t>
  </si>
  <si>
    <t>lak hydroizolační asfaltový</t>
  </si>
  <si>
    <t>422450025</t>
  </si>
  <si>
    <t>Poznámka k položce:_x000D_
Spotřeba: 0,3-0,5 kg/m2</t>
  </si>
  <si>
    <t>106,150*0,4/1000</t>
  </si>
  <si>
    <t>0,042*0,0909 'Přepočtené koeficientem množství</t>
  </si>
  <si>
    <t>95</t>
  </si>
  <si>
    <t>711341564</t>
  </si>
  <si>
    <t>Provedení izolace mostovek pásy přitavením NAIP</t>
  </si>
  <si>
    <t>1163852283</t>
  </si>
  <si>
    <t>https://podminky.urs.cz/item/CS_URS_2021_02/711341564</t>
  </si>
  <si>
    <t>96</t>
  </si>
  <si>
    <t>62855002</t>
  </si>
  <si>
    <t>pás asfaltový natavitelný modifikovaný SBS tl 5,0mm s vložkou z polyesterové rohože a spalitelnou PE fólií nebo jemnozrnným minerálním posypem na horním povrchu</t>
  </si>
  <si>
    <t>1302947747</t>
  </si>
  <si>
    <t>47,5</t>
  </si>
  <si>
    <t>47,5*1,15 'Přepočtené koeficientem množství</t>
  </si>
  <si>
    <t>97</t>
  </si>
  <si>
    <t>711381R001</t>
  </si>
  <si>
    <t>Pečetící vrstva na bázi epoxidové pryskyřice pod izolaci</t>
  </si>
  <si>
    <t>-1603888119</t>
  </si>
  <si>
    <t>pečetící vrstva</t>
  </si>
  <si>
    <t>98</t>
  </si>
  <si>
    <t>711672051</t>
  </si>
  <si>
    <t>Provedení izolace podchodů a objektů v podzemí, tunelů a štol termoplasty mezilehlé folií PVC volně</t>
  </si>
  <si>
    <t>-1846544999</t>
  </si>
  <si>
    <t>https://podminky.urs.cz/item/CS_URS_2021_02/711672051</t>
  </si>
  <si>
    <t xml:space="preserve">za opěrou </t>
  </si>
  <si>
    <t>3,3*4,750</t>
  </si>
  <si>
    <t>1,8*4,750</t>
  </si>
  <si>
    <t>99</t>
  </si>
  <si>
    <t>28322005</t>
  </si>
  <si>
    <t>fólie hydroizolační pro spodní stavbu mPVC tl 2mm</t>
  </si>
  <si>
    <t>1490142602</t>
  </si>
  <si>
    <t>100</t>
  </si>
  <si>
    <t>998711101</t>
  </si>
  <si>
    <t>Přesun hmot pro izolace proti vodě, vlhkosti a plynům stanovený z hmotnosti přesunovaného materiálu vodorovná dopravní vzdálenost do 50 m v objektech výšky do 6 m</t>
  </si>
  <si>
    <t>719330917</t>
  </si>
  <si>
    <t>https://podminky.urs.cz/item/CS_URS_2021_02/998711101</t>
  </si>
  <si>
    <t>SO 01.4. - Vegetační úpravy, ř.km 0.200-0.668</t>
  </si>
  <si>
    <t xml:space="preserve">    1.1 - Příprava území</t>
  </si>
  <si>
    <t>112151111</t>
  </si>
  <si>
    <t>Pokácení stromu směrové v celku s odřezáním kmene a s odvětvením průměru kmene přes 100 do 200 mm</t>
  </si>
  <si>
    <t>-2144730497</t>
  </si>
  <si>
    <t>https://podminky.urs.cz/item/CS_URS_2021_02/112151111</t>
  </si>
  <si>
    <t>112151112</t>
  </si>
  <si>
    <t>Pokácení stromu směrové v celku s odřezáním kmene a s odvětvením průměru kmene přes 200 do 300 mm</t>
  </si>
  <si>
    <t>1917121467</t>
  </si>
  <si>
    <t>https://podminky.urs.cz/item/CS_URS_2021_02/112151112</t>
  </si>
  <si>
    <t>112151113</t>
  </si>
  <si>
    <t>Pokácení stromu směrové v celku s odřezáním kmene a s odvětvením průměru kmene přes 300 do 400 mm</t>
  </si>
  <si>
    <t>-1532320000</t>
  </si>
  <si>
    <t>https://podminky.urs.cz/item/CS_URS_2021_02/112151113</t>
  </si>
  <si>
    <t>112151114</t>
  </si>
  <si>
    <t>Pokácení stromu směrové v celku s odřezáním kmene a s odvětvením průměru kmene přes 400 do 500 mm</t>
  </si>
  <si>
    <t>-1249130393</t>
  </si>
  <si>
    <t>https://podminky.urs.cz/item/CS_URS_2021_02/112151114</t>
  </si>
  <si>
    <t>112151116</t>
  </si>
  <si>
    <t>Pokácení stromu směrové v celku s odřezáním kmene a s odvětvením průměru kmene přes 600 do 700 mm</t>
  </si>
  <si>
    <t>21825599</t>
  </si>
  <si>
    <t>https://podminky.urs.cz/item/CS_URS_2021_02/112151116</t>
  </si>
  <si>
    <t>162201401</t>
  </si>
  <si>
    <t>Vodorovné přemístění větví, kmenů nebo pařezů s naložením, složením a dopravou do 1000 m větví stromů listnatých, průměru kmene přes 100 do 300 mm</t>
  </si>
  <si>
    <t>509489233</t>
  </si>
  <si>
    <t>https://podminky.urs.cz/item/CS_URS_2021_02/162201401</t>
  </si>
  <si>
    <t>162201402</t>
  </si>
  <si>
    <t>Vodorovné přemístění větví, kmenů nebo pařezů s naložením, složením a dopravou do 1000 m větví stromů listnatých, průměru kmene přes 300 do 500 mm</t>
  </si>
  <si>
    <t>506278248</t>
  </si>
  <si>
    <t>https://podminky.urs.cz/item/CS_URS_2021_02/162201402</t>
  </si>
  <si>
    <t>162201403</t>
  </si>
  <si>
    <t>Vodorovné přemístění větví, kmenů nebo pařezů s naložením, složením a dopravou do 1000 m větví stromů listnatých, průměru kmene přes 500 do 700 mm</t>
  </si>
  <si>
    <t>-985673806</t>
  </si>
  <si>
    <t>https://podminky.urs.cz/item/CS_URS_2021_02/162201403</t>
  </si>
  <si>
    <t>162201411</t>
  </si>
  <si>
    <t>Vodorovné přemístění větví, kmenů nebo pařezů s naložením, složením a dopravou do 1000 m kmenů stromů listnatých, průměru přes 100 do 300 mm</t>
  </si>
  <si>
    <t>76689517</t>
  </si>
  <si>
    <t>https://podminky.urs.cz/item/CS_URS_2021_02/162201411</t>
  </si>
  <si>
    <t>162201412</t>
  </si>
  <si>
    <t>Vodorovné přemístění větví, kmenů nebo pařezů s naložením, složením a dopravou do 1000 m kmenů stromů listnatých, průměru přes 300 do 500 mm</t>
  </si>
  <si>
    <t>1298621874</t>
  </si>
  <si>
    <t>https://podminky.urs.cz/item/CS_URS_2021_02/162201412</t>
  </si>
  <si>
    <t>162201413</t>
  </si>
  <si>
    <t>Vodorovné přemístění větví, kmenů nebo pařezů s naložením, složením a dopravou do 1000 m kmenů stromů listnatých, průměru přes 500 do 700 mm</t>
  </si>
  <si>
    <t>-1748111149</t>
  </si>
  <si>
    <t>https://podminky.urs.cz/item/CS_URS_2021_02/162201413</t>
  </si>
  <si>
    <t>162201421</t>
  </si>
  <si>
    <t>Vodorovné přemístění větví, kmenů nebo pařezů s naložením, složením a dopravou do 1000 m pařezů kmenů, průměru přes 100 do 300 mm</t>
  </si>
  <si>
    <t>968333759</t>
  </si>
  <si>
    <t>https://podminky.urs.cz/item/CS_URS_2021_02/162201421</t>
  </si>
  <si>
    <t>162201422</t>
  </si>
  <si>
    <t>Vodorovné přemístění větví, kmenů nebo pařezů s naložením, složením a dopravou do 1000 m pařezů kmenů, průměru přes 300 do 500 mm</t>
  </si>
  <si>
    <t>-1009796041</t>
  </si>
  <si>
    <t>https://podminky.urs.cz/item/CS_URS_2021_02/162201422</t>
  </si>
  <si>
    <t>162201423</t>
  </si>
  <si>
    <t>Vodorovné přemístění větví, kmenů nebo pařezů s naložením, složením a dopravou do 1000 m pařezů kmenů, průměru přes 500 do 700 mm</t>
  </si>
  <si>
    <t>822139122</t>
  </si>
  <si>
    <t>https://podminky.urs.cz/item/CS_URS_2021_02/162201423</t>
  </si>
  <si>
    <t>162301501R</t>
  </si>
  <si>
    <t>Vodorovné přemístění smýcených křovin do průměru kmene 100 mm na vzdálenost do 5 000 m</t>
  </si>
  <si>
    <t>-1788441384</t>
  </si>
  <si>
    <t>https://podminky.urs.cz/item/CS_URS_2021_02/162301501R</t>
  </si>
  <si>
    <t>181 "A sport"</t>
  </si>
  <si>
    <t>306 "BSport"</t>
  </si>
  <si>
    <t>61 "Csport"</t>
  </si>
  <si>
    <t>615 "Dsport"</t>
  </si>
  <si>
    <t>282 "plocha B"</t>
  </si>
  <si>
    <t>27 "plocha A</t>
  </si>
  <si>
    <t>1.1</t>
  </si>
  <si>
    <t>Příprava území</t>
  </si>
  <si>
    <t>111251102</t>
  </si>
  <si>
    <t>Odstranění křovin a stromů s odstraněním kořenů strojně průměru kmene do 100 mm v rovině nebo ve svahu sklonu terénu do 1:5, při celkové ploše přes 100 do 500 m2</t>
  </si>
  <si>
    <t>-825204389</t>
  </si>
  <si>
    <t>https://podminky.urs.cz/item/CS_URS_2021_02/111251102</t>
  </si>
  <si>
    <t>Poznámka k položce:_x000D_
včetně spálení</t>
  </si>
  <si>
    <t>SO 01.5 - Křížení inženýrských sítí, ř.km 0.200-0.668</t>
  </si>
  <si>
    <t xml:space="preserve">    8 - Trubní vedení</t>
  </si>
  <si>
    <t xml:space="preserve">    741 - Elektroinstalace - silnoproud</t>
  </si>
  <si>
    <t>132251252</t>
  </si>
  <si>
    <t>Hloubení nezapažených rýh šířky přes 800 do 2 000 mm strojně s urovnáním dna do předepsaného profilu a spádu v hornině třídy těžitelnosti I skupiny 3 přes 20 do 50 m3</t>
  </si>
  <si>
    <t>1721869309</t>
  </si>
  <si>
    <t>https://podminky.urs.cz/item/CS_URS_2021_02/132251252</t>
  </si>
  <si>
    <t>výkop pro novou stoku 40%</t>
  </si>
  <si>
    <t>1,9*1,19*10*0,4</t>
  </si>
  <si>
    <t>132351252</t>
  </si>
  <si>
    <t>Hloubení nezapažených rýh šířky přes 800 do 2 000 mm strojně s urovnáním dna do předepsaného profilu a spádu v hornině třídy těžitelnosti II skupiny 4 přes 20 do 50 m3</t>
  </si>
  <si>
    <t>-309251660</t>
  </si>
  <si>
    <t>https://podminky.urs.cz/item/CS_URS_2021_02/132351252</t>
  </si>
  <si>
    <t>výkop pro novou stoku 60%</t>
  </si>
  <si>
    <t>1,9*1,19*10*0,6</t>
  </si>
  <si>
    <t>151101101</t>
  </si>
  <si>
    <t>Zřízení pažení a rozepření stěn rýh pro podzemní vedení příložné pro jakoukoliv mezerovitost, hloubky do 2 m</t>
  </si>
  <si>
    <t>-2076590296</t>
  </si>
  <si>
    <t>https://podminky.urs.cz/item/CS_URS_2021_02/151101101</t>
  </si>
  <si>
    <t>2*10*2</t>
  </si>
  <si>
    <t>151101111</t>
  </si>
  <si>
    <t>Odstranění pažení a rozepření stěn rýh pro podzemní vedení s uložením materiálu na vzdálenost do 3 m od kraje výkopu příložné, hloubky do 2 m</t>
  </si>
  <si>
    <t>1276450243</t>
  </si>
  <si>
    <t>https://podminky.urs.cz/item/CS_URS_2021_02/151101111</t>
  </si>
  <si>
    <t>-502872862</t>
  </si>
  <si>
    <t>9,044+13,566</t>
  </si>
  <si>
    <t>-598230886</t>
  </si>
  <si>
    <t>22,610*15</t>
  </si>
  <si>
    <t>174111101</t>
  </si>
  <si>
    <t>Zásyp sypaninou z jakékoliv horniny ručně s uložením výkopku ve vrstvách se zhutněním jam, šachet, rýh nebo kolem objektů v těchto vykopávkách</t>
  </si>
  <si>
    <t>897713480</t>
  </si>
  <si>
    <t>https://podminky.urs.cz/item/CS_URS_2021_02/174111101</t>
  </si>
  <si>
    <t>1,2*1,3*10</t>
  </si>
  <si>
    <t>-959852209</t>
  </si>
  <si>
    <t>15,6*1,6</t>
  </si>
  <si>
    <t>Trubní vedení</t>
  </si>
  <si>
    <t>820441811</t>
  </si>
  <si>
    <t>Bourání stávajícího potrubí ze železobetonu v otevřeném výkopu DN přes 400 do 600</t>
  </si>
  <si>
    <t>861530617</t>
  </si>
  <si>
    <t>https://podminky.urs.cz/item/CS_URS_2021_02/820441811</t>
  </si>
  <si>
    <t xml:space="preserve">stávající přípojka </t>
  </si>
  <si>
    <t>10,3</t>
  </si>
  <si>
    <t>820R001</t>
  </si>
  <si>
    <t xml:space="preserve">rozebrání stávající šachty včetně odvozu na skládku a poplatku </t>
  </si>
  <si>
    <t>kpl</t>
  </si>
  <si>
    <t>2146462482</t>
  </si>
  <si>
    <t>822422111</t>
  </si>
  <si>
    <t>Montáž potrubí z trub železobetonových hrdlových v otevřeném výkopu ve sklonu do 20 % s integrovaným pryžovým těsněním DN 500</t>
  </si>
  <si>
    <t>-91052573</t>
  </si>
  <si>
    <t>https://podminky.urs.cz/item/CS_URS_2021_02/822422111</t>
  </si>
  <si>
    <t>59222024</t>
  </si>
  <si>
    <t>trouba ŽB hrdlová DN 500</t>
  </si>
  <si>
    <t>706379260</t>
  </si>
  <si>
    <t>10*1,01 'Přepočtené koeficientem množství</t>
  </si>
  <si>
    <t>894411141</t>
  </si>
  <si>
    <t>Zřízení šachet kanalizačních z betonových dílců výšky vstupu do 1,50 m s obložením dna betonem tř. C 25/30, na potrubí DN 500</t>
  </si>
  <si>
    <t>-1231433357</t>
  </si>
  <si>
    <t>https://podminky.urs.cz/item/CS_URS_2021_02/894411141</t>
  </si>
  <si>
    <t>59224161</t>
  </si>
  <si>
    <t>skruž kanalizační s ocelovými stupadly 100x50x12cm</t>
  </si>
  <si>
    <t>1536250366</t>
  </si>
  <si>
    <t>59224056</t>
  </si>
  <si>
    <t>kónus pro kanalizační šachty s kapsovým stupadlem 100/62,5x67x12cm</t>
  </si>
  <si>
    <t>837048757</t>
  </si>
  <si>
    <t>59224187</t>
  </si>
  <si>
    <t>prstenec šachtový vyrovnávací betonový 625x120x100mm</t>
  </si>
  <si>
    <t>1411421944</t>
  </si>
  <si>
    <t>899101211</t>
  </si>
  <si>
    <t>Demontáž poklopů litinových a ocelových včetně rámů, hmotnosti jednotlivě do 50 kg</t>
  </si>
  <si>
    <t>-500718217</t>
  </si>
  <si>
    <t>https://podminky.urs.cz/item/CS_URS_2021_02/899101211</t>
  </si>
  <si>
    <t>899104112</t>
  </si>
  <si>
    <t>Osazení poklopů litinových a ocelových včetně rámů pro třídu zatížení D400, E600</t>
  </si>
  <si>
    <t>1500517640</t>
  </si>
  <si>
    <t>https://podminky.urs.cz/item/CS_URS_2021_02/899104112</t>
  </si>
  <si>
    <t>28661935</t>
  </si>
  <si>
    <t>poklop šachtový litinový  DN 600 pro třídu zatížení D400</t>
  </si>
  <si>
    <t>1426803143</t>
  </si>
  <si>
    <t>899623141</t>
  </si>
  <si>
    <t>Obetonování potrubí nebo zdiva stok betonem prostým v otevřeném výkopu, beton tř. C 12/15</t>
  </si>
  <si>
    <t>-1985906159</t>
  </si>
  <si>
    <t>https://podminky.urs.cz/item/CS_URS_2021_02/899623141</t>
  </si>
  <si>
    <t>1*0,8*10</t>
  </si>
  <si>
    <t xml:space="preserve">odpočet potrubí </t>
  </si>
  <si>
    <t>(PI*0,25*0,25*10)*-1</t>
  </si>
  <si>
    <t>997013501</t>
  </si>
  <si>
    <t>Odvoz suti a vybouraných hmot na skládku nebo meziskládku se složením, na vzdálenost do 1 km</t>
  </si>
  <si>
    <t>1207134053</t>
  </si>
  <si>
    <t>https://podminky.urs.cz/item/CS_URS_2021_02/997013501</t>
  </si>
  <si>
    <t>997013509</t>
  </si>
  <si>
    <t>Odvoz suti a vybouraných hmot na skládku nebo meziskládku se složením, na vzdálenost Příplatek k ceně za každý další i započatý 1 km přes 1 km</t>
  </si>
  <si>
    <t>-2112749693</t>
  </si>
  <si>
    <t>https://podminky.urs.cz/item/CS_URS_2021_02/997013509</t>
  </si>
  <si>
    <t>-1415605984</t>
  </si>
  <si>
    <t>998271301</t>
  </si>
  <si>
    <t>Přesun hmot pro kanalizace (stoky) hloubené monolitické z betonu nebo železobetonu v otevřeném výkopu dopravní vzdálenost do 15 m</t>
  </si>
  <si>
    <t>-1325109568</t>
  </si>
  <si>
    <t>https://podminky.urs.cz/item/CS_URS_2021_02/998271301</t>
  </si>
  <si>
    <t>741</t>
  </si>
  <si>
    <t>Elektroinstalace - silnoproud</t>
  </si>
  <si>
    <t>7411R001</t>
  </si>
  <si>
    <t xml:space="preserve">D+M Přeložka VO (chránička v objektu mostu) </t>
  </si>
  <si>
    <t>-933860832</t>
  </si>
  <si>
    <t>30,5</t>
  </si>
  <si>
    <t>741810001</t>
  </si>
  <si>
    <t>Zkoušky a prohlídky elektrických rozvodů a zařízení celková prohlídka a vyhotovení revizní zprávy pro objem montážních prací do 100 tis. Kč</t>
  </si>
  <si>
    <t>1271740950</t>
  </si>
  <si>
    <t>https://podminky.urs.cz/item/CS_URS_2021_02/741810001</t>
  </si>
  <si>
    <t>SO 02.1 - Revitalizace Švarcavy, ř. km 0.668-0.723</t>
  </si>
  <si>
    <t>569058878</t>
  </si>
  <si>
    <t>55+4 "délka úseku + přesahna konci"</t>
  </si>
  <si>
    <t>620769004</t>
  </si>
  <si>
    <t>422 "plocha svahů SO stavající koryto"</t>
  </si>
  <si>
    <t>1952008365</t>
  </si>
  <si>
    <t>"stávající opevnění výpočet řezovou metodou, "101,9</t>
  </si>
  <si>
    <t>-582669846</t>
  </si>
  <si>
    <t>422 "sejmutí ornice stávají koryto"</t>
  </si>
  <si>
    <t>-975837120</t>
  </si>
  <si>
    <t>"Výpočet řezovou metodou příčné řezy 23-27" 220,9</t>
  </si>
  <si>
    <t>-87635858</t>
  </si>
  <si>
    <t>"ornice k rozprostření na mezideponii a zpět" 422*0,15*2</t>
  </si>
  <si>
    <t>"materiál k zpětnému zásypu na mezideponii a zpět "136,5*2</t>
  </si>
  <si>
    <t>1010204260</t>
  </si>
  <si>
    <t>"ornice k rozprostření z  mezideponie zpět" 422*0,15</t>
  </si>
  <si>
    <t>"materiál k zpětnému zásypu z mezideponie zpět "136,5</t>
  </si>
  <si>
    <t>1150289700</t>
  </si>
  <si>
    <t>136,5 "zpětný zásyp - řezová metoda"</t>
  </si>
  <si>
    <t>-362895062</t>
  </si>
  <si>
    <t>332,8</t>
  </si>
  <si>
    <t>1789656924</t>
  </si>
  <si>
    <t>332,8*0,01 "výsevek 10 g/ m2"</t>
  </si>
  <si>
    <t>-732017533</t>
  </si>
  <si>
    <t>611 "plocha zjištěna řezovou metodou z PF 23-27</t>
  </si>
  <si>
    <t>-533859978</t>
  </si>
  <si>
    <t>718,8 "plocha zjištěna řezovou metodou z PF1-23"</t>
  </si>
  <si>
    <t>921886377</t>
  </si>
  <si>
    <t>"odvoz na skládku - přebytečný výkopek" (220,6-136,5)</t>
  </si>
  <si>
    <t>-1582237910</t>
  </si>
  <si>
    <t>"odvoz na skládku přebytečná zemina"(220,6-136,5)*10</t>
  </si>
  <si>
    <t>-838652765</t>
  </si>
  <si>
    <t>4 "opěry rozebraného nefunkčního mostku"</t>
  </si>
  <si>
    <t>101,9"opevnění - beton"</t>
  </si>
  <si>
    <t>580194999</t>
  </si>
  <si>
    <t>4*10 "opěry rozebraného nefunkčního mostku"</t>
  </si>
  <si>
    <t>101,9*10 "opevnění - beton"</t>
  </si>
  <si>
    <t>1860326731</t>
  </si>
  <si>
    <t>"uložení na skládce - zeminy + beton(opevnění+mostek rozebraný)" 84,1+136,5+4</t>
  </si>
  <si>
    <t>-1222086135</t>
  </si>
  <si>
    <t>"uložení na skládce - přebxtrřná zemina"(220,9-136,5)*1,8</t>
  </si>
  <si>
    <t>2140771840</t>
  </si>
  <si>
    <t>4*2,2 "opěry bouraného mostu . prostý beton"</t>
  </si>
  <si>
    <t>101,9*2,2 "opevnění - beton - objem x měrná hmotnost betonu 2,2 t/ m3"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</si>
  <si>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</si>
  <si>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</si>
  <si>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20645966</t>
  </si>
  <si>
    <t>https://podminky.urs.cz/item/CS_URS_2021_02/321213345</t>
  </si>
  <si>
    <t>PB zdivo délky 11 m (vč. přechodových ploch)</t>
  </si>
  <si>
    <t>11*1,9 "délka *průřez konstrukce</t>
  </si>
  <si>
    <t>776502239</t>
  </si>
  <si>
    <t>10*1,5</t>
  </si>
  <si>
    <t>-1069061815</t>
  </si>
  <si>
    <t>"10 palisád délky 0,6 m na běžný metr" 15*10*0,6</t>
  </si>
  <si>
    <t>-1759367440</t>
  </si>
  <si>
    <t>61,4"řezová metoda PF 23-27"</t>
  </si>
  <si>
    <t>-609074468</t>
  </si>
  <si>
    <t>3*4*0.4 "prahy u tůní"</t>
  </si>
  <si>
    <t>(106-11)*0.4 "rovnanina pod vyústěním zatrubnění - pl x tl."</t>
  </si>
  <si>
    <t>-857620301</t>
  </si>
  <si>
    <t>0.5*0.1*55 "pohoz dna kynety- štěrkopísek tl. 10 cm, tl x š. x délka"</t>
  </si>
  <si>
    <t>0,1*(35+39) "pohoz 2 tůní"</t>
  </si>
  <si>
    <t>-160635954</t>
  </si>
  <si>
    <t>"opěry - nepoužívaný pobořený mostek"</t>
  </si>
  <si>
    <t>2*2,0*1,0</t>
  </si>
  <si>
    <t>-1353354403</t>
  </si>
  <si>
    <t>"nosná konstrukce - nepoužívaný mostek - torzo"</t>
  </si>
  <si>
    <t>5,70*2,50*0,26</t>
  </si>
  <si>
    <t>-179225435</t>
  </si>
  <si>
    <t>8,892</t>
  </si>
  <si>
    <t>-1682542341</t>
  </si>
  <si>
    <t>-407298583</t>
  </si>
  <si>
    <t>8,892*19</t>
  </si>
  <si>
    <t>-1713337512</t>
  </si>
  <si>
    <t>SO 02.2 - Rekonstrukce mostku, ř. km 0.668</t>
  </si>
  <si>
    <t>-20638255</t>
  </si>
  <si>
    <t>3*6,3*2</t>
  </si>
  <si>
    <t>136763757</t>
  </si>
  <si>
    <t>37,08*0,03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</si>
  <si>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</si>
  <si>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</si>
  <si>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-1482970149</t>
  </si>
  <si>
    <t>https://podminky.urs.cz/item/CS_URS_2021_02/113107324</t>
  </si>
  <si>
    <t>1,2*2,520</t>
  </si>
  <si>
    <t>1528725933</t>
  </si>
  <si>
    <t>-572325147</t>
  </si>
  <si>
    <t>-321830825</t>
  </si>
  <si>
    <t>-967904624</t>
  </si>
  <si>
    <t>3*1,4*4</t>
  </si>
  <si>
    <t>124353100</t>
  </si>
  <si>
    <t>Vykopávky pro koryta vodotečí strojně v hornině třídy těžitelnosti II skupiny 4 do 100 m3</t>
  </si>
  <si>
    <t>530803935</t>
  </si>
  <si>
    <t>https://podminky.urs.cz/item/CS_URS_2021_02/124353100</t>
  </si>
  <si>
    <t>pro stojny a jejich základy rámové konstrukce mostu</t>
  </si>
  <si>
    <t>10*6</t>
  </si>
  <si>
    <t>-1656137888</t>
  </si>
  <si>
    <t>1372673890</t>
  </si>
  <si>
    <t>4,05*6</t>
  </si>
  <si>
    <t>-1444854775</t>
  </si>
  <si>
    <t>24,3</t>
  </si>
  <si>
    <t>-203458215</t>
  </si>
  <si>
    <t>24,3*155/1000/3</t>
  </si>
  <si>
    <t>-594532449</t>
  </si>
  <si>
    <t>-1349818104</t>
  </si>
  <si>
    <t>60*15</t>
  </si>
  <si>
    <t>-1531320012</t>
  </si>
  <si>
    <t>1445906137</t>
  </si>
  <si>
    <t>-1258017844</t>
  </si>
  <si>
    <t>60*2</t>
  </si>
  <si>
    <t>-1468748254</t>
  </si>
  <si>
    <t>4,3*6</t>
  </si>
  <si>
    <t>0,25*6</t>
  </si>
  <si>
    <t>0,8*6</t>
  </si>
  <si>
    <t>-1648943507</t>
  </si>
  <si>
    <t>32,1*1,6</t>
  </si>
  <si>
    <t>34497602</t>
  </si>
  <si>
    <t>1653717205</t>
  </si>
  <si>
    <t>-1141125985</t>
  </si>
  <si>
    <t>16,8*0,03</t>
  </si>
  <si>
    <t>-1173804816</t>
  </si>
  <si>
    <t>-2054288881</t>
  </si>
  <si>
    <t>1,2*3,7*2</t>
  </si>
  <si>
    <t>1*3,7*2</t>
  </si>
  <si>
    <t>1600619645</t>
  </si>
  <si>
    <t>1074746295</t>
  </si>
  <si>
    <t>4,150*2</t>
  </si>
  <si>
    <t>-1454183522</t>
  </si>
  <si>
    <t>4,1</t>
  </si>
  <si>
    <t>105758568</t>
  </si>
  <si>
    <t>0,49*3,7*2*2</t>
  </si>
  <si>
    <t>1,1*0,5*2*2</t>
  </si>
  <si>
    <t>-893120539</t>
  </si>
  <si>
    <t>933332234</t>
  </si>
  <si>
    <t>4,1*75/1000</t>
  </si>
  <si>
    <t>332220316</t>
  </si>
  <si>
    <t>0,1*6,2*2</t>
  </si>
  <si>
    <t>2124667904</t>
  </si>
  <si>
    <t xml:space="preserve">římsy na NK </t>
  </si>
  <si>
    <t>(0,165+0,185)*6,2*2</t>
  </si>
  <si>
    <t>0,1*2*2</t>
  </si>
  <si>
    <t>739953454</t>
  </si>
  <si>
    <t>-1272426853</t>
  </si>
  <si>
    <t>1,280*150/1000</t>
  </si>
  <si>
    <t>-30715698</t>
  </si>
  <si>
    <t>12,5-8,880</t>
  </si>
  <si>
    <t>1166667359</t>
  </si>
  <si>
    <t>1,55*3,7*2</t>
  </si>
  <si>
    <t>0,995*3,7*2</t>
  </si>
  <si>
    <t>0,995*0,5*2*2</t>
  </si>
  <si>
    <t>1934435237</t>
  </si>
  <si>
    <t>-922169128</t>
  </si>
  <si>
    <t>3,620*120/1000</t>
  </si>
  <si>
    <t>967269097</t>
  </si>
  <si>
    <t>NK - včetně provedené striáže pri horním povrchu NK</t>
  </si>
  <si>
    <t>2,4*3,7</t>
  </si>
  <si>
    <t>-662043440</t>
  </si>
  <si>
    <t>2,4*2</t>
  </si>
  <si>
    <t>-688279494</t>
  </si>
  <si>
    <t>1960925120</t>
  </si>
  <si>
    <t>odhad 120, kg/m3</t>
  </si>
  <si>
    <t>8,88*120/1000</t>
  </si>
  <si>
    <t>1857491096</t>
  </si>
  <si>
    <t>5,5*3,7</t>
  </si>
  <si>
    <t>1640547077</t>
  </si>
  <si>
    <t>-427309849</t>
  </si>
  <si>
    <t>(1,1+0,2+0,2)*(3,700+0,2+0,2)*2</t>
  </si>
  <si>
    <t>544056766</t>
  </si>
  <si>
    <t>0,2*0,2*4*2</t>
  </si>
  <si>
    <t>1611840186</t>
  </si>
  <si>
    <t>0,320</t>
  </si>
  <si>
    <t>1766086466</t>
  </si>
  <si>
    <t>0,19*3,7</t>
  </si>
  <si>
    <t>0,03*3,7</t>
  </si>
  <si>
    <t>0,2*3,7</t>
  </si>
  <si>
    <t>-929392759</t>
  </si>
  <si>
    <t>3,7*0,12*2</t>
  </si>
  <si>
    <t>564831111</t>
  </si>
  <si>
    <t>Podklad ze štěrkodrti ŠD s rozprostřením a zhutněním, po zhutnění tl. 100 mm</t>
  </si>
  <si>
    <t>1356793805</t>
  </si>
  <si>
    <t>https://podminky.urs.cz/item/CS_URS_2021_02/564831111</t>
  </si>
  <si>
    <t>975323819</t>
  </si>
  <si>
    <t>573461113</t>
  </si>
  <si>
    <t>Dvojitý nátěr s obráceným podrťováním DNI s posypem kamenivem a se zaválcováním z asfaltu silničního, v množství 1,8 kg/m2</t>
  </si>
  <si>
    <t>-410639176</t>
  </si>
  <si>
    <t>https://podminky.urs.cz/item/CS_URS_2021_02/573461113</t>
  </si>
  <si>
    <t>DN 20mm</t>
  </si>
  <si>
    <t>574381112</t>
  </si>
  <si>
    <t>Penetrační makadam PM s rozprostřením kameniva na sucho, s prolitím živicí, s posypem drtí a se zhutněním hrubý (PMH) z kameniva hrubého drceného, po zhutnění tl. 100 mm</t>
  </si>
  <si>
    <t>-1230718408</t>
  </si>
  <si>
    <t>https://podminky.urs.cz/item/CS_URS_2021_02/574381112</t>
  </si>
  <si>
    <t>1537397664</t>
  </si>
  <si>
    <t>-1491742584</t>
  </si>
  <si>
    <t>6,2*2</t>
  </si>
  <si>
    <t>-1972044358</t>
  </si>
  <si>
    <t>-1603791400</t>
  </si>
  <si>
    <t>-2105859827</t>
  </si>
  <si>
    <t>-1549132544</t>
  </si>
  <si>
    <t>1009621630</t>
  </si>
  <si>
    <t>963071112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</si>
  <si>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</si>
  <si>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389940427</t>
  </si>
  <si>
    <t>https://podminky.urs.cz/item/CS_URS_2021_02/963071112</t>
  </si>
  <si>
    <t>ocelové profily U260 v mostovce  4ks</t>
  </si>
  <si>
    <t>5,70*37,9*4</t>
  </si>
  <si>
    <t>142437554</t>
  </si>
  <si>
    <t>-829910983</t>
  </si>
  <si>
    <t>588459510</t>
  </si>
  <si>
    <t>24,950-8,892</t>
  </si>
  <si>
    <t>1840167389</t>
  </si>
  <si>
    <t>997029574</t>
  </si>
  <si>
    <t>6,394*25</t>
  </si>
  <si>
    <t>997211521</t>
  </si>
  <si>
    <t>Vodorovná doprava suti nebo vybouraných hmot vybouraných hmot se složením a hrubým urovnáním nebo s přeložením na jiný dopravní prostředek kromě lodi, na vzdálenost do 1 km</t>
  </si>
  <si>
    <t>338633006</t>
  </si>
  <si>
    <t>https://podminky.urs.cz/item/CS_URS_2021_02/997211521</t>
  </si>
  <si>
    <t>864,120/1000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</si>
  <si>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</si>
  <si>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</si>
  <si>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1591807390</t>
  </si>
  <si>
    <t>https://podminky.urs.cz/item/CS_URS_2021_02/997211529</t>
  </si>
  <si>
    <t>0,864*25</t>
  </si>
  <si>
    <t>-803466509</t>
  </si>
  <si>
    <t>997221R001</t>
  </si>
  <si>
    <t>Výzisk</t>
  </si>
  <si>
    <t>1070928730</t>
  </si>
  <si>
    <t>864,120</t>
  </si>
  <si>
    <t>-1568887613</t>
  </si>
  <si>
    <t>1212346785</t>
  </si>
  <si>
    <t>1,92*3,7*2</t>
  </si>
  <si>
    <t>-815442477</t>
  </si>
  <si>
    <t>30,488*0,00035</t>
  </si>
  <si>
    <t>326959995</t>
  </si>
  <si>
    <t>1,92*3,7*2*2</t>
  </si>
  <si>
    <t>1,2*3,7*2*2</t>
  </si>
  <si>
    <t>1442656119</t>
  </si>
  <si>
    <t>46,176*0,4/1000</t>
  </si>
  <si>
    <t>0,018*0,0909 'Přepočtené koeficientem množství</t>
  </si>
  <si>
    <t>-1145802993</t>
  </si>
  <si>
    <t>2011428840</t>
  </si>
  <si>
    <t>7,4</t>
  </si>
  <si>
    <t>7,4*1,15 'Přepočtené koeficientem množství</t>
  </si>
  <si>
    <t>834709603</t>
  </si>
  <si>
    <t>0,85*3,7</t>
  </si>
  <si>
    <t>2,225*3,7</t>
  </si>
  <si>
    <t>-1177502509</t>
  </si>
  <si>
    <t>-1593971479</t>
  </si>
  <si>
    <t>SO 02.3 - Vegetační úpravy, ř. km 0.668-0.723</t>
  </si>
  <si>
    <t>-373820797</t>
  </si>
  <si>
    <t>500 "plocha D"</t>
  </si>
  <si>
    <t>1205170440</t>
  </si>
  <si>
    <t>500</t>
  </si>
  <si>
    <t>SO 03 - Betonový most do 3,5 t, ř. km 0,590</t>
  </si>
  <si>
    <t xml:space="preserve"> </t>
  </si>
  <si>
    <t xml:space="preserve">    2 - Zaskládání</t>
  </si>
  <si>
    <t xml:space="preserve">    9 - Ostatní konstrukce a práce, bourání</t>
  </si>
  <si>
    <t xml:space="preserve">    762 - Konstrukce tesařské</t>
  </si>
  <si>
    <t xml:space="preserve">    783 - Dokončovací práce - nátěry</t>
  </si>
  <si>
    <t>131301101</t>
  </si>
  <si>
    <t>Hloubení jam nezapažených v hornině tř. 4 objemu do 100 m3</t>
  </si>
  <si>
    <t>CS ÚRS 2018 02</t>
  </si>
  <si>
    <t>"pro základový pas" 2,1*5*2+(0,6*0,75)*0,5*0,5*5*2+(2+1,5)*0,5*0,99*5+(0,6+1,35)*0,5*1,5*2*4</t>
  </si>
  <si>
    <t>131301109</t>
  </si>
  <si>
    <t>Příplatek za lepivost u hloubení jam nezapažených v hornině tř. 4</t>
  </si>
  <si>
    <t>171101141</t>
  </si>
  <si>
    <t>Uložení sypaniny do 0,75 m3 násypu na 1 m silnice nebo železnice</t>
  </si>
  <si>
    <t>42,488-20,894</t>
  </si>
  <si>
    <t>174101101</t>
  </si>
  <si>
    <t>https://podminky.urs.cz/item/CS_URS_2021_02/174101101</t>
  </si>
  <si>
    <t>"pro základový pas" (0,6*0,75)*0,5*0,5*5*2+(2+1,5)*0,5*0,99*5+(0,6+1,35)*0,5*1,5*2*4-0,99*1*0,3*2</t>
  </si>
  <si>
    <t>Zaskládání</t>
  </si>
  <si>
    <t>452471101</t>
  </si>
  <si>
    <t>Podkladní a výplňová vrstva z modifikované malty cementové podkladní, tloušťky do 10 mm první vrstva</t>
  </si>
  <si>
    <t>https://podminky.urs.cz/item/CS_URS_2021_02/452471101</t>
  </si>
  <si>
    <t>"pod panely"  0,4*4*2</t>
  </si>
  <si>
    <t>451315115</t>
  </si>
  <si>
    <t>Podkladní a výplňové vrstvy z betonu prostého tloušťky do 100 mm, z betonu C 16/20</t>
  </si>
  <si>
    <t>https://podminky.urs.cz/item/CS_URS_2021_02/451315115</t>
  </si>
  <si>
    <t>"podkladní beton pas"  5,4*1,55*2</t>
  </si>
  <si>
    <t>"podkladní beton křídla" 1,2*0,6*4</t>
  </si>
  <si>
    <t>"pasy"   (1,15*1,25*5*1,03+0,9*5)*2</t>
  </si>
  <si>
    <t>"křídla"  1*0,99*0,3*4</t>
  </si>
  <si>
    <t>"patka"  (1,06+1,02+0,4+0,35+2,12)*4,3</t>
  </si>
  <si>
    <t>"čelo patky"  2,9*2</t>
  </si>
  <si>
    <t>"křídla "  1*1,37*8+0,3*1,37*4</t>
  </si>
  <si>
    <t>312351911</t>
  </si>
  <si>
    <t>Bednění nadzákladových zdí výplňových Příplatek k cenám za pohledový beton</t>
  </si>
  <si>
    <t>https://podminky.urs.cz/item/CS_URS_2021_02/312351911</t>
  </si>
  <si>
    <t>"patka"  (1,06+1,02+0,4+0,35)*4,3</t>
  </si>
  <si>
    <t>"křídla "  1*1,37*4</t>
  </si>
  <si>
    <t>0,648</t>
  </si>
  <si>
    <t>274361411</t>
  </si>
  <si>
    <t>Výztuž základových konstrukcí pasů, prahů, věnců a ostruh ze svařovaných sítí, hmotnosti do 3,5 kg/m2</t>
  </si>
  <si>
    <t>https://podminky.urs.cz/item/CS_URS_2021_02/274361411</t>
  </si>
  <si>
    <t>0,63</t>
  </si>
  <si>
    <t>389381119</t>
  </si>
  <si>
    <t>Doplňková betonáž malého rozsahu včetně bednění uzavírací nebo petlicové spáry dílců rámové konstrukce, z betonu C 30/37</t>
  </si>
  <si>
    <t>https://podminky.urs.cz/item/CS_URS_2021_02/389381119</t>
  </si>
  <si>
    <t>"zabetonování spáry mezi panely"      0,125*0,05*6,7</t>
  </si>
  <si>
    <t>423001R</t>
  </si>
  <si>
    <t>Osazení a svaření spojovacích plechů spáry mezi panely vč dodávky plech P10 170x125 mm</t>
  </si>
  <si>
    <t>ks</t>
  </si>
  <si>
    <t>423131143</t>
  </si>
  <si>
    <t>Osazení betonových tyčových nosníků na ložiska shora, hmotnosti nosníku jednotlivě přes 10 do 25 t</t>
  </si>
  <si>
    <t>https://podminky.urs.cz/item/CS_URS_2021_02/423131143</t>
  </si>
  <si>
    <t>423131191</t>
  </si>
  <si>
    <t>Osazení betonových tyčových nosníků na ložiska Příplatek k ceně za přejezd jeřábu</t>
  </si>
  <si>
    <t>https://podminky.urs.cz/item/CS_URS_2021_02/423131191</t>
  </si>
  <si>
    <t>593835001R</t>
  </si>
  <si>
    <t>ŽB panel P1 dle PD  6,7x1,955x0,3  C30/37 XC4, XF4</t>
  </si>
  <si>
    <t>Ostatní konstrukce a práce, bourání</t>
  </si>
  <si>
    <t>936172126</t>
  </si>
  <si>
    <t>Osazení kovových doplňků mostního vybavení jednotlivě ocelové konstrukce do 500 kg</t>
  </si>
  <si>
    <t>https://podminky.urs.cz/item/CS_URS_2021_02/936172126</t>
  </si>
  <si>
    <t>553423R</t>
  </si>
  <si>
    <t>ocelová konstrukce zábradlí</t>
  </si>
  <si>
    <t>953961115</t>
  </si>
  <si>
    <t>Kotvy chemické s vyvrtáním otvoru do betonu, železobetonu nebo tvrdého kamene tmel, velikost M 20, hloubka 170 mm</t>
  </si>
  <si>
    <t>https://podminky.urs.cz/item/CS_URS_2021_02/953961115</t>
  </si>
  <si>
    <t>6*4*2</t>
  </si>
  <si>
    <t>953961121</t>
  </si>
  <si>
    <t>Kotvy chemické s vyvrtáním otvoru do betonu, železobetonu nebo tvrdého kamene tmel, velikost M 36, hloubka 330 mm</t>
  </si>
  <si>
    <t>https://podminky.urs.cz/item/CS_URS_2021_02/953961121</t>
  </si>
  <si>
    <t>130210001R</t>
  </si>
  <si>
    <t>trn  ocel průměr 36 mm, dl.600 mm</t>
  </si>
  <si>
    <t>7,99*0,6*8*1,08*2</t>
  </si>
  <si>
    <t>312271001R</t>
  </si>
  <si>
    <t>Zálivka trnů po osazení otvor prů,měr 42 mm - SIKA</t>
  </si>
  <si>
    <t>953965141</t>
  </si>
  <si>
    <t>Kotvy chemické s vyvrtáním otvoru kotevní šrouby pro chemické kotvy, velikost M 20, délka 240 mm</t>
  </si>
  <si>
    <t>https://podminky.urs.cz/item/CS_URS_2021_02/953965141</t>
  </si>
  <si>
    <t>949101112</t>
  </si>
  <si>
    <t>Lešení pomocné pracovní pro objekty pozemních staveb pro zatížení do 150 kg/m2, o výšce lešeňové podlahy přes 1,9 do 3,5 m</t>
  </si>
  <si>
    <t>https://podminky.urs.cz/item/CS_URS_2021_02/949101112</t>
  </si>
  <si>
    <t>7,5*7</t>
  </si>
  <si>
    <t>-1974312948</t>
  </si>
  <si>
    <t xml:space="preserve">"ŽB mostek s ocelovým zábradlím" </t>
  </si>
  <si>
    <t>"nosná kce deska"  4*7*0,3</t>
  </si>
  <si>
    <t>"základové patky"  25</t>
  </si>
  <si>
    <t>-584767856</t>
  </si>
  <si>
    <t>7*2</t>
  </si>
  <si>
    <t>992114153</t>
  </si>
  <si>
    <t>Vodorovné přemístění mostních dílců vzdálenosti přesunu do 5 000 m přes 10 do 25 t</t>
  </si>
  <si>
    <t>https://podminky.urs.cz/item/CS_URS_2021_02/992114153</t>
  </si>
  <si>
    <t>992114193</t>
  </si>
  <si>
    <t>Vodorovné přemístění mostních dílců Příplatek k ceně za každých dalších i započatých 5 000 m přes 5 000 m přes 10 do 25 t</t>
  </si>
  <si>
    <t>https://podminky.urs.cz/item/CS_URS_2021_02/992114193</t>
  </si>
  <si>
    <t>2,000*5</t>
  </si>
  <si>
    <t>997013802</t>
  </si>
  <si>
    <t>Poplatek za uložení na skládce (skládkovné) stavebního odpadu železobetonového kód odpadu 170 101</t>
  </si>
  <si>
    <t>-1021422481</t>
  </si>
  <si>
    <t>997211111</t>
  </si>
  <si>
    <t>Svislá doprava suti nebo vybouraných hmot s naložením do dopravního zařízení a s vyprázdněním dopravního zařízení na hromadu nebo do dopravního prostředku suti na výšku do 3,5 m</t>
  </si>
  <si>
    <t>1464992277</t>
  </si>
  <si>
    <t>https://podminky.urs.cz/item/CS_URS_2021_02/997211111</t>
  </si>
  <si>
    <t>915664439</t>
  </si>
  <si>
    <t>-554117088</t>
  </si>
  <si>
    <t>80,412*19</t>
  </si>
  <si>
    <t>265405642</t>
  </si>
  <si>
    <t>1639363923</t>
  </si>
  <si>
    <t>998214111</t>
  </si>
  <si>
    <t>Přesun hmot pro mosty montované z dílců železobetonových nebo předpjatých vodorovná dopravní vzdálenost do 100 m výška mostu do 20 m</t>
  </si>
  <si>
    <t>https://podminky.urs.cz/item/CS_URS_2021_02/998214111</t>
  </si>
  <si>
    <t>762</t>
  </si>
  <si>
    <t>Konstrukce tesařské</t>
  </si>
  <si>
    <t>762083122</t>
  </si>
  <si>
    <t>Práce společné pro tesařské konstrukce impregnace řeziva máčením proti dřevokaznému hmyzu, houbám a plísním, třída ohrožení 3 a 4 (dřevo v exteriéru)</t>
  </si>
  <si>
    <t>https://podminky.urs.cz/item/CS_URS_2021_02/762083122</t>
  </si>
  <si>
    <t>1,058</t>
  </si>
  <si>
    <t>762132135</t>
  </si>
  <si>
    <t>Montáž bednění stěn z hoblovaných prken tl. do 32 mm na sraz</t>
  </si>
  <si>
    <t>https://podminky.urs.cz/item/CS_URS_2021_02/762132135</t>
  </si>
  <si>
    <t>"dřevěná výplň zábradlí"  6,78*1,4*2*2</t>
  </si>
  <si>
    <t>60514106R</t>
  </si>
  <si>
    <t>řezivo jehličnaté BO lať  hoblované  průžez 38x40mm</t>
  </si>
  <si>
    <t>998762101</t>
  </si>
  <si>
    <t>Přesun hmot pro konstrukce tesařské stanovený z hmotnosti přesunovaného materiálu vodorovná dopravní vzdálenost do 50 m v objektech výšky do 6 m</t>
  </si>
  <si>
    <t>https://podminky.urs.cz/item/CS_URS_2021_02/998762101</t>
  </si>
  <si>
    <t>783</t>
  </si>
  <si>
    <t>Dokončovací práce - nátěry</t>
  </si>
  <si>
    <t>783218111</t>
  </si>
  <si>
    <t>Lazurovací nátěr tesařských konstrukcí dvojnásobný syntetický</t>
  </si>
  <si>
    <t>https://podminky.urs.cz/item/CS_URS_2021_02/783218111</t>
  </si>
  <si>
    <t>"latě předem ze všech stran"  113*1,4*(0,038+0,04)*2*4</t>
  </si>
  <si>
    <t>783218211</t>
  </si>
  <si>
    <t>Lakovací nátěr tesařských konstrukcí dvojnásobný s mezibroušením syntetický</t>
  </si>
  <si>
    <t>https://podminky.urs.cz/item/CS_URS_2021_02/783218211</t>
  </si>
  <si>
    <t>783314101</t>
  </si>
  <si>
    <t>Základní nátěr zámečnických konstrukcí jednonásobný syntetický</t>
  </si>
  <si>
    <t>https://podminky.urs.cz/item/CS_URS_2021_02/783314101</t>
  </si>
  <si>
    <t>(6,78*0,41+6,78*0,322)*2</t>
  </si>
  <si>
    <t>783317101</t>
  </si>
  <si>
    <t>Krycí nátěr (email) zámečnických konstrukcí jednonásobný syntetický standardní</t>
  </si>
  <si>
    <t>https://podminky.urs.cz/item/CS_URS_2021_02/783317101</t>
  </si>
  <si>
    <t>9,926</t>
  </si>
  <si>
    <t>SO 04 - Lávka pro pěší a cyklisty, ř. km  0.493</t>
  </si>
  <si>
    <t>"pro základový pas" 2,6*4,3*2+(0,6+1,08)*0,5*0,5*4,3*2+(2+1,5)*0,5*1,37*4,3+(0,6+3,06)*0,5*2,12*2*4</t>
  </si>
  <si>
    <t>67,318-43,592</t>
  </si>
  <si>
    <t>(0,6+3,06)*0,5*2,12*4,3*2-1*1,37*0,3*4+(0,6+3,06)*0,5*2,12*3,06</t>
  </si>
  <si>
    <t>"ZP1"(1,4+0,4)*(4,3+0,4)</t>
  </si>
  <si>
    <t>"křídla ZP1"(0,3+0,3)*(1+0,2)*4</t>
  </si>
  <si>
    <t>"pasy"     (1,4*1*4,3*1,03+1,6*4,3)*2</t>
  </si>
  <si>
    <t>"křídla "  1*1,37*0,3*4</t>
  </si>
  <si>
    <t>"pasy"    (1,06+1,02+0,4+0,35+2,12)*4,3*2</t>
  </si>
  <si>
    <t>"čela pasů"  1,6*4</t>
  </si>
  <si>
    <t>"křídla"  1*1,37*8+0,3*1,37*4</t>
  </si>
  <si>
    <t>"pasy"    (1,06+1,02+0,4+0,35)*4,3*2</t>
  </si>
  <si>
    <t>"křídla"  1*1,37*4</t>
  </si>
  <si>
    <t>"Základový pas ZP1 2 ks"703*0,001</t>
  </si>
  <si>
    <t>274361412</t>
  </si>
  <si>
    <t>Výztuž základových konstrukcí pasů, prahů, věnců a ostruh ze svařovaných sítí, hmotnosti přes 3,5 do 6 kg/m2</t>
  </si>
  <si>
    <t>https://podminky.urs.cz/item/CS_URS_2021_02/274361412</t>
  </si>
  <si>
    <t>"základový pas ZP1 2ks"642*0,001</t>
  </si>
  <si>
    <t>OK 01</t>
  </si>
  <si>
    <t>Výroba a dodávka ocelové konstrukce mostovky</t>
  </si>
  <si>
    <t>Poznámka k položce:_x000D_
Poznámka k položce: včetně spojovacího materiálu</t>
  </si>
  <si>
    <t>423176211</t>
  </si>
  <si>
    <t>Montáž spřažených ocelových nosníků šířky přes 2,4 do 4,2 m, výšky přes 3 do 3,6 m mostu o jednom poli, rozpětí pole do 13 m</t>
  </si>
  <si>
    <t>https://podminky.urs.cz/item/CS_URS_2021_02/423176211</t>
  </si>
  <si>
    <t>"komplet"1918,74*0,001</t>
  </si>
  <si>
    <t>0,2*0,42*6</t>
  </si>
  <si>
    <t>452471102</t>
  </si>
  <si>
    <t>Podkladní a výplňová vrstva z modifikované malty cementové podkladní, tloušťky do 10 mm každá další vrstva</t>
  </si>
  <si>
    <t>https://podminky.urs.cz/item/CS_URS_2021_02/452471102</t>
  </si>
  <si>
    <t>0,2*0,42*6*3</t>
  </si>
  <si>
    <t>953961116</t>
  </si>
  <si>
    <t>Kotvy chemické s vyvrtáním otvoru do betonu, železobetonu nebo tvrdého kamene tmel, velikost M 24, hloubka 210 mm</t>
  </si>
  <si>
    <t>https://podminky.urs.cz/item/CS_URS_2021_02/953961116</t>
  </si>
  <si>
    <t>6*2</t>
  </si>
  <si>
    <t>7*6,3</t>
  </si>
  <si>
    <t>"mostovka dub"1,71</t>
  </si>
  <si>
    <t>"zábradlí"113*1,4*0,038*0,04*4*1,1</t>
  </si>
  <si>
    <t>0,961999423631124*1,1 "Přepočtené koeficientem množství</t>
  </si>
  <si>
    <t>421953321</t>
  </si>
  <si>
    <t>Dřevěné mostní podlahy z fošen a hranolů trvalé montáž</t>
  </si>
  <si>
    <t>https://podminky.urs.cz/item/CS_URS_2021_02/421953321</t>
  </si>
  <si>
    <t>6,8*3,5</t>
  </si>
  <si>
    <t>60556102</t>
  </si>
  <si>
    <t>řezivo dubové sušené tl 60mm</t>
  </si>
  <si>
    <t>33*3,5*0,197*0,075*1,1</t>
  </si>
  <si>
    <t>"mostovka dub"63,81</t>
  </si>
  <si>
    <t>"zábradlí"98,717</t>
  </si>
  <si>
    <t>"mostovka a zábradlí" 162,527</t>
  </si>
  <si>
    <t>SO 05 - Lávka pro pěší a cyklisty ř. km 0,625</t>
  </si>
  <si>
    <t>HSV - HSV</t>
  </si>
  <si>
    <t>"pro základový pas" 2,1*3*2+(0,6+2,31)*0,5*1,54*3*2+(0,6+1,37)*0,5*2,96*4</t>
  </si>
  <si>
    <t>37,707-22,611</t>
  </si>
  <si>
    <t>(0,6+2,31)*0,5*1,54*3*2-1*1,04*0,3*8+(0,6+1,37)*0,5*2,96*4</t>
  </si>
  <si>
    <t>"podkladní beton pas" 3*1,15*2</t>
  </si>
  <si>
    <t>"podkladní beton křídla" 1*0,3*4</t>
  </si>
  <si>
    <t>"pasy"       (1,15*1,25*3*1,03+1*3)*2</t>
  </si>
  <si>
    <t>"křídla"     1*1,04*0,3*4</t>
  </si>
  <si>
    <t>"pasy"            1,54*3+(0,71+0,69+0,4+0,35)*3</t>
  </si>
  <si>
    <t>"čela pasů"  1*2</t>
  </si>
  <si>
    <t>"křídla"          1*1,04*8+0,3*1,04*4</t>
  </si>
  <si>
    <t>"pasy"           (0,71+0,69+0,4+0,35)*3</t>
  </si>
  <si>
    <t>"křídla"          1*1,04*4</t>
  </si>
  <si>
    <t>0,43*2</t>
  </si>
  <si>
    <t>0,457*2</t>
  </si>
  <si>
    <t>"komplet"1262,39*0,001</t>
  </si>
  <si>
    <t>0,2*0,42*4</t>
  </si>
  <si>
    <t>0,2*0,42*4*3</t>
  </si>
  <si>
    <t>7,5*5</t>
  </si>
  <si>
    <t>953965151</t>
  </si>
  <si>
    <t>Kotvy chemické s vyvrtáním otvoru kotevní šrouby pro chemické kotvy, velikost M 24, délka 290 mm</t>
  </si>
  <si>
    <t>https://podminky.urs.cz/item/CS_URS_2021_02/953965151</t>
  </si>
  <si>
    <t>VRN-TOK - Vedlejší rozpočtové náklady revitalizace</t>
  </si>
  <si>
    <t>VRN - Vedlejší rozpočtové náklady</t>
  </si>
  <si>
    <t xml:space="preserve">    0 -  Vedlejší rozpočtové náklady</t>
  </si>
  <si>
    <t>VRN</t>
  </si>
  <si>
    <t>Vedlejší rozpočtové náklady</t>
  </si>
  <si>
    <t>002_P01</t>
  </si>
  <si>
    <t>Dočasný billboard po dobu stavby_x000D_
_x000D_
viz pravidla publicity OPŽP_x000D_
http://www.opzp.cz/obecne-pokyny/pravidla-publicity</t>
  </si>
  <si>
    <t>-2116786217</t>
  </si>
  <si>
    <t>Poznámka k položce:_x000D_
Velikost billboardu5 100 x 2 400 mm. Billboard je celobarevný. Volba materiálu a výsledného provedení záleží na možnostech uchycení dočasného billboardu v místě realizace (lze uplatnit např. kovovou konstrukci s polepem, plachtu na lešení apod.)</t>
  </si>
  <si>
    <t>002P01</t>
  </si>
  <si>
    <t xml:space="preserve">Stálá pamětní deska_x000D_
_x000D_
viz pravidla publicity OPŽP_x000D_
http://www.opzp.cz/obecne-pokyny/pravidla-publicity_x000D_
</t>
  </si>
  <si>
    <t>335512855</t>
  </si>
  <si>
    <t>Poznámka k položce:_x000D_
Stálá pamětní deska má rozměry 300 x 400 mm. Deska může být celobarevná nebo jednobarevná. Doporučený materiál pro výrobu jednobarevné desky: leštěný kámen, sklo, bronz. Doporučený materiál pro barevnou variantu: plast, samolepka pro venkovní použití apod.</t>
  </si>
  <si>
    <t>OST1</t>
  </si>
  <si>
    <t>Ostatní náklady před zahájením stavby</t>
  </si>
  <si>
    <t>Kč</t>
  </si>
  <si>
    <t>-1632135437</t>
  </si>
  <si>
    <t xml:space="preserve">Poznámka k položce:_x000D_
- náklady na doplnění havarijního plánu_x000D_
- náklady na doplnění povodňového plánu_x000D_
- zpracování technologických postupů a plánů kontrol_x000D_
</t>
  </si>
  <si>
    <t>OST2</t>
  </si>
  <si>
    <t>Ostatní náklady v průběhu realizace a po dokončení stavby</t>
  </si>
  <si>
    <t>989635947</t>
  </si>
  <si>
    <t xml:space="preserve">Poznámka k položce:_x000D_
- pojištění rozestavěné stavby proti povodním_x000D_
- pasportizace stavbou dotčenýchj ploch a objektů_x000D_
- fotografická dokumentace veškerých konstrukcí, které budou v průběhu stavby skryty nebo zakryty, vč. opatření této dokumentace datem a popisem jednotlivých záběrů, uložení na CD_x000D_
_x000D_
</t>
  </si>
  <si>
    <t xml:space="preserve"> Vedlejší rozpočtové náklady</t>
  </si>
  <si>
    <t>012203000R</t>
  </si>
  <si>
    <t>Geodetické práce při provádění stavby</t>
  </si>
  <si>
    <t>1024</t>
  </si>
  <si>
    <t>1868201502</t>
  </si>
  <si>
    <t>012303000R</t>
  </si>
  <si>
    <t>Geodetické práce po výstavbě</t>
  </si>
  <si>
    <t>1906257886</t>
  </si>
  <si>
    <t>013254000R</t>
  </si>
  <si>
    <t>Dokumentace skutečného provedení stavby</t>
  </si>
  <si>
    <t>-45455841</t>
  </si>
  <si>
    <t>020001000R</t>
  </si>
  <si>
    <t>Příprava staveniště</t>
  </si>
  <si>
    <t>314711051</t>
  </si>
  <si>
    <t>032103000R</t>
  </si>
  <si>
    <t>Náklady na stavební buňky</t>
  </si>
  <si>
    <t>-373145134</t>
  </si>
  <si>
    <t>Poznámka k položce:_x000D_
Poznámka k položce:_x000D_
- stavební buňka sociální zařízení pro pracovníky</t>
  </si>
  <si>
    <t>032603000R</t>
  </si>
  <si>
    <t>- čištění komunikací průběžné popř. čištění vozidel při výjezdu ze staveniště-</t>
  </si>
  <si>
    <t>974047719</t>
  </si>
  <si>
    <t>034002000</t>
  </si>
  <si>
    <t>Hlavní tituly průvodních činností a nákladů zařízení staveniště zabezpečení staveniště</t>
  </si>
  <si>
    <t>131072</t>
  </si>
  <si>
    <t>292224581</t>
  </si>
  <si>
    <t>034103000R</t>
  </si>
  <si>
    <t>- nezbytné vnitrostaveništní rozvody energie vč. připojení na veřejné sítě</t>
  </si>
  <si>
    <t>435433088</t>
  </si>
  <si>
    <t>Poznámka k položce:_x000D_
Neybztné vnitrostaveništní rozovdy energie</t>
  </si>
  <si>
    <t>034403000R</t>
  </si>
  <si>
    <t>Dopravní značení na staveništi</t>
  </si>
  <si>
    <t>-1649778097</t>
  </si>
  <si>
    <t>034503000R</t>
  </si>
  <si>
    <t>- informační tabule o stavbě_x000D_
- zajištění umístění štítku o povolení stavby a stejnopisu oznámení o zahájení prací oblastnímu instektorátu práce na viditelném místě na vstupu na staveniště</t>
  </si>
  <si>
    <t>702448543</t>
  </si>
  <si>
    <t>039103000R</t>
  </si>
  <si>
    <t>Rozebrání, bourání a odvoz zařízení staveniště</t>
  </si>
  <si>
    <t>611026041</t>
  </si>
  <si>
    <t>039203000R</t>
  </si>
  <si>
    <t>Úprava terénu po zrušení zařízení staveniště</t>
  </si>
  <si>
    <t>-1060461048</t>
  </si>
  <si>
    <t>042503000R</t>
  </si>
  <si>
    <t>- náklady na doplnění plánu BOZP-</t>
  </si>
  <si>
    <t>1309236607</t>
  </si>
  <si>
    <t>049002000</t>
  </si>
  <si>
    <t>Hlavní tituly průvodních činností a nákladů inženýrská činnost ostatní inženýrská činnost</t>
  </si>
  <si>
    <t>887972169</t>
  </si>
  <si>
    <t>075002000R</t>
  </si>
  <si>
    <t>Ochranná pásma</t>
  </si>
  <si>
    <t>2100016934</t>
  </si>
  <si>
    <t xml:space="preserve">Poznámka k položce:_x000D_
Ochranné pásmo inženýrských sítí </t>
  </si>
  <si>
    <t>01 - IO 01 Zkapacitnění kanalizace u vodoteče</t>
  </si>
  <si>
    <t>město Přelouč</t>
  </si>
  <si>
    <t>Ing. Koblenc</t>
  </si>
  <si>
    <t>Vodohospodářský rozvoj a výstavba</t>
  </si>
  <si>
    <t xml:space="preserve">    1.2 - Zřízení povrchů</t>
  </si>
  <si>
    <t xml:space="preserve">    1.3 - Výkopové práce</t>
  </si>
  <si>
    <t xml:space="preserve">    8.1 - Gravitační stoky</t>
  </si>
  <si>
    <t xml:space="preserve">    8.2 - Kanalizační šachty prefabrikované</t>
  </si>
  <si>
    <t xml:space="preserve">    8.4 - Ostatní</t>
  </si>
  <si>
    <t xml:space="preserve">    9 - Ostatní konstrukce a práce</t>
  </si>
  <si>
    <t>-1219648652</t>
  </si>
  <si>
    <t>"kácení"2</t>
  </si>
  <si>
    <t>111211232</t>
  </si>
  <si>
    <t>Snesení větví stromů na hromady nebo naložení na dopravní prostředek listnatých v rovině nebo ve svahu do 1:3, průměru kmene přes 30 cm</t>
  </si>
  <si>
    <t>795204079</t>
  </si>
  <si>
    <t>https://podminky.urs.cz/item/CS_URS_2021_02/111211232</t>
  </si>
  <si>
    <t>112251102</t>
  </si>
  <si>
    <t>Odstranění pařezů strojně s jejich vykopáním, vytrháním nebo odstřelením průměru přes 300 do 500 mm</t>
  </si>
  <si>
    <t>1636391228</t>
  </si>
  <si>
    <t>https://podminky.urs.cz/item/CS_URS_2021_02/112251102</t>
  </si>
  <si>
    <t>1958036337</t>
  </si>
  <si>
    <t>"prořezání křovin"120</t>
  </si>
  <si>
    <t>111301111</t>
  </si>
  <si>
    <t>Sejmutí drnu tl. do 100 mm, v jakékoliv ploše</t>
  </si>
  <si>
    <t>-21125083</t>
  </si>
  <si>
    <t>https://podminky.urs.cz/item/CS_URS_2021_02/111301111</t>
  </si>
  <si>
    <t>"sejmutí drnu DN 1400"(35+2+2)*10</t>
  </si>
  <si>
    <t>"sejmutí drnu DN 1000"(20+2+2)*10</t>
  </si>
  <si>
    <t>"sejmutí drnu DN 600"(18+2+2)*10</t>
  </si>
  <si>
    <t>121103111</t>
  </si>
  <si>
    <t>Skrývka zemin schopných zúrodnění v rovině a ve sklonu do 1:5</t>
  </si>
  <si>
    <t>-1523173664</t>
  </si>
  <si>
    <t>https://podminky.urs.cz/item/CS_URS_2021_02/121103111</t>
  </si>
  <si>
    <t>"skrývka ornice DN 1400"(35+2+2)*10</t>
  </si>
  <si>
    <t>"skrývka ornice DN 1000"(20+2+2)*10</t>
  </si>
  <si>
    <t>"skrývka ornice DN 600"(18+2+2)*10</t>
  </si>
  <si>
    <t>850*0,2</t>
  </si>
  <si>
    <t>1.2</t>
  </si>
  <si>
    <t>Zřízení povrchů</t>
  </si>
  <si>
    <t>181351114</t>
  </si>
  <si>
    <t>Rozprostření a urovnání ornice v rovině nebo ve svahu sklonu do 1:5 strojně při souvislé ploše přes 500 m2, tl. vrstvy přes 200 do 250 mm</t>
  </si>
  <si>
    <t>-1490288029</t>
  </si>
  <si>
    <t>https://podminky.urs.cz/item/CS_URS_2021_02/181351114</t>
  </si>
  <si>
    <t>"rozprostření ornice DN 1400"(35+2+2)*10</t>
  </si>
  <si>
    <t>"rozprostření ornice DN 1000"(20+2+2)*10</t>
  </si>
  <si>
    <t>"rozprostření ornice DN 600"(18+2+2)*10</t>
  </si>
  <si>
    <t>183405211</t>
  </si>
  <si>
    <t>Výsev trávníku hydroosevem na ornici</t>
  </si>
  <si>
    <t>1074916666</t>
  </si>
  <si>
    <t>https://podminky.urs.cz/item/CS_URS_2021_02/183405211</t>
  </si>
  <si>
    <t>Poznámka k položce:_x000D_
včetně zalití</t>
  </si>
  <si>
    <t>"výsev trávníku DN 1400"(35+2+2)*10</t>
  </si>
  <si>
    <t>"výsev trávníku DN 1000"(20+2+2)*10</t>
  </si>
  <si>
    <t>"výsev trávníku DN 600"(18+2+2)*10</t>
  </si>
  <si>
    <t>005724100</t>
  </si>
  <si>
    <t>osiva pícnin směsi travní balení obvykle 25 kg parková</t>
  </si>
  <si>
    <t>CS ÚRS 2020 02</t>
  </si>
  <si>
    <t>833161099</t>
  </si>
  <si>
    <t>Poznámka k položce:_x000D_
1kg osiva na 15 m2</t>
  </si>
  <si>
    <t>"1kg/15m2"850/15</t>
  </si>
  <si>
    <t>1.3</t>
  </si>
  <si>
    <t>Výkopové práce</t>
  </si>
  <si>
    <t>1875938097</t>
  </si>
  <si>
    <t>"přečerpávání splaškových vod"50*8</t>
  </si>
  <si>
    <t>"přečerpávání drenážních vod"50*8</t>
  </si>
  <si>
    <t>-875620918</t>
  </si>
  <si>
    <t>"přečerpávání splaškových vod"100</t>
  </si>
  <si>
    <t>"přečerpávání drenážních vod"100</t>
  </si>
  <si>
    <t>115101204</t>
  </si>
  <si>
    <t>Čerpání vody na dopravní výšku do 10 m s uvažovaným průměrným přítokem přes 2 000 do 4 000 l/min</t>
  </si>
  <si>
    <t>1011596769</t>
  </si>
  <si>
    <t>https://podminky.urs.cz/item/CS_URS_2021_02/115101204</t>
  </si>
  <si>
    <t>"přečerpávání nátoku jednotnou kanalizací při dešti"30*8</t>
  </si>
  <si>
    <t>115101304</t>
  </si>
  <si>
    <t>Pohotovost záložní čerpací soupravy pro dopravní výšku do 10 m s uvažovaným průměrným přítokem přes 2 000 do 4 000 l/min</t>
  </si>
  <si>
    <t>-182885143</t>
  </si>
  <si>
    <t>https://podminky.urs.cz/item/CS_URS_2021_02/115101304</t>
  </si>
  <si>
    <t>"přečerpávání nátoku jednotnou kanalizací"100</t>
  </si>
  <si>
    <t>132154202</t>
  </si>
  <si>
    <t>Hloubení zapažených rýh šířky přes 800 do 2 000 mm strojně s urovnáním dna do předepsaného profilu a spádu v hornině třídy těžitelnosti I skupiny 1 a 2 přes 20 do 50 m3</t>
  </si>
  <si>
    <t>342629874</t>
  </si>
  <si>
    <t>https://podminky.urs.cz/item/CS_URS_2021_02/132154202</t>
  </si>
  <si>
    <t>"potrubí DN 600"18*1,6*2,4</t>
  </si>
  <si>
    <t>"rozšíření pro šachty na potrubí DN 600"2*(2*(0,2*2)*2,4)</t>
  </si>
  <si>
    <t>"zastoupení zemin"72,96*0,4</t>
  </si>
  <si>
    <t>132254202</t>
  </si>
  <si>
    <t>Hloubení zapažených rýh šířky přes 800 do 2 000 mm strojně s urovnáním dna do předepsaného profilu a spádu v hornině třídy těžitelnosti I skupiny 3 přes 20 do 50 m3</t>
  </si>
  <si>
    <t>13316399</t>
  </si>
  <si>
    <t>https://podminky.urs.cz/item/CS_URS_2021_02/132254202</t>
  </si>
  <si>
    <t>"zastoupení zemin"72,96*0,3</t>
  </si>
  <si>
    <t>132354201</t>
  </si>
  <si>
    <t>Hloubení zapažených rýh šířky přes 800 do 2 000 mm strojně s urovnáním dna do předepsaného profilu a spádu v hornině třídy těžitelnosti II skupiny 4 do 20 m3</t>
  </si>
  <si>
    <t>-1708900896</t>
  </si>
  <si>
    <t>https://podminky.urs.cz/item/CS_URS_2021_02/132354201</t>
  </si>
  <si>
    <t>"zastoupení zemin"72,96*0,2</t>
  </si>
  <si>
    <t>132454201</t>
  </si>
  <si>
    <t>Hloubení zapažených rýh šířky přes 800 do 2 000 mm strojně s urovnáním dna do předepsaného profilu a spádu v hornině třídy těžitelnosti II skupiny 5 do 20 m3</t>
  </si>
  <si>
    <t>1201928682</t>
  </si>
  <si>
    <t>https://podminky.urs.cz/item/CS_URS_2021_02/132454201</t>
  </si>
  <si>
    <t>"zastoupení zemin"72,96*0,1</t>
  </si>
  <si>
    <t>131151204</t>
  </si>
  <si>
    <t>Hloubení zapažených jam a zářezů strojně s urovnáním dna do předepsaného profilu a spádu v hornině třídy těžitelnosti I skupiny 1 a 2 přes 100 do 500 m3</t>
  </si>
  <si>
    <t>-1617265685</t>
  </si>
  <si>
    <t>https://podminky.urs.cz/item/CS_URS_2021_02/131151204</t>
  </si>
  <si>
    <t>"potrubí DN 1000"30,9*2,0*3,2</t>
  </si>
  <si>
    <t>"rozšíření pro šachty na potrubí DN 1000"2*(2*(0,4*2,8)*3,2)</t>
  </si>
  <si>
    <t>"potrubí DN 1400"35*2,5*2,4</t>
  </si>
  <si>
    <t>"rozšíření pro šachty na potrubí DN 1400"2*(2*(0,15*2,8)*2,4)</t>
  </si>
  <si>
    <t>"zastoupení zemin"426,128*0,4</t>
  </si>
  <si>
    <t>131251204</t>
  </si>
  <si>
    <t>Hloubení zapažených jam a zářezů strojně s urovnáním dna do předepsaného profilu a spádu v hornině třídy těžitelnosti I skupiny 3 přes 100 do 500 m3</t>
  </si>
  <si>
    <t>-628187249</t>
  </si>
  <si>
    <t>https://podminky.urs.cz/item/CS_URS_2021_02/131251204</t>
  </si>
  <si>
    <t>"zastoupení zemin"426,128*0,3</t>
  </si>
  <si>
    <t>131351203</t>
  </si>
  <si>
    <t>Hloubení zapažených jam a zářezů strojně s urovnáním dna do předepsaného profilu a spádu v hornině třídy těžitelnosti II skupiny 4 přes 50 do 100 m3</t>
  </si>
  <si>
    <t>-761491328</t>
  </si>
  <si>
    <t>https://podminky.urs.cz/item/CS_URS_2021_02/131351203</t>
  </si>
  <si>
    <t>"zastoupení zemin"426,128*0,2</t>
  </si>
  <si>
    <t>131451202</t>
  </si>
  <si>
    <t>Hloubení zapažených jam a zářezů strojně s urovnáním dna do předepsaného profilu a spádu v hornině třídy těžitelnosti II skupiny 5 přes 20 do 50 m3</t>
  </si>
  <si>
    <t>133306018</t>
  </si>
  <si>
    <t>https://podminky.urs.cz/item/CS_URS_2021_02/131451202</t>
  </si>
  <si>
    <t>"zastoupení zemin"426,128*0,1</t>
  </si>
  <si>
    <t>151811132</t>
  </si>
  <si>
    <t>Zřízení pažicích boxů pro pažení a rozepření stěn rýh podzemního vedení hloubka výkopu do 4 m, šířka přes 1,2 do 2,5 m</t>
  </si>
  <si>
    <t>1679077393</t>
  </si>
  <si>
    <t>https://podminky.urs.cz/item/CS_URS_2021_02/151811132</t>
  </si>
  <si>
    <t>"potrubí DN 600"18*2,4*2</t>
  </si>
  <si>
    <t>"potrubí DN 1000"30,9*3,2*2</t>
  </si>
  <si>
    <t>"potrubí DN 1400"35*2,4*2</t>
  </si>
  <si>
    <t>151811232</t>
  </si>
  <si>
    <t>Odstranění pažicích boxů pro pažení a rozepření stěn rýh podzemního vedení hloubka výkopu do 4 m, šířka přes 1,2 do 2,5 m</t>
  </si>
  <si>
    <t>1607184177</t>
  </si>
  <si>
    <t>https://podminky.urs.cz/item/CS_URS_2021_02/151811232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</si>
  <si>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</si>
  <si>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</si>
  <si>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764241791</t>
  </si>
  <si>
    <t>https://podminky.urs.cz/item/CS_URS_2021_02/162551108</t>
  </si>
  <si>
    <t>"přesun výkopku na mezideponii"499,088*0,7</t>
  </si>
  <si>
    <t>"přesun výkopku k zásypu"174,293</t>
  </si>
  <si>
    <t>"přesun podsypu a obsypu"46,465+168,6</t>
  </si>
  <si>
    <t>"přesun trativod"(18*1,6+30,9*2,0+35*2,5)*0,15</t>
  </si>
  <si>
    <t>162551128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</si>
  <si>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</si>
  <si>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1794089174</t>
  </si>
  <si>
    <t>https://podminky.urs.cz/item/CS_URS_2021_02/162551128</t>
  </si>
  <si>
    <t>"přesun výkopku na mezideponii"499,088*0,3</t>
  </si>
  <si>
    <t>1511675747</t>
  </si>
  <si>
    <t>"odvoz na skládku 1-3"349,362-174,293</t>
  </si>
  <si>
    <t>-1198431327</t>
  </si>
  <si>
    <t>"odvoz na skládku 1-3"175,069*10</t>
  </si>
  <si>
    <t>-148205429</t>
  </si>
  <si>
    <t>"odvoz na skládku 4"499,088*0,2</t>
  </si>
  <si>
    <t>"odvoz na skládku 5"499,088*0,1</t>
  </si>
  <si>
    <t>1072491997</t>
  </si>
  <si>
    <t>"odvoz na skládku 1-3"149,727*10</t>
  </si>
  <si>
    <t>414005909</t>
  </si>
  <si>
    <t>"uložení na skládce"175,069+149,727</t>
  </si>
  <si>
    <t>131570866</t>
  </si>
  <si>
    <t>"uložení na skládce"(175,069+149,727)*2</t>
  </si>
  <si>
    <t>460120019</t>
  </si>
  <si>
    <t>Naložení výkopku strojně z hornin třídy 1až4</t>
  </si>
  <si>
    <t>-2062333035</t>
  </si>
  <si>
    <t>460120020</t>
  </si>
  <si>
    <t>Naložení výkopku strojně z hornin třídy 5až7</t>
  </si>
  <si>
    <t>649618340</t>
  </si>
  <si>
    <t>-1026753340</t>
  </si>
  <si>
    <t>"potrubí DN 600"18*1,6*(2,4-0,25-0,6-0,3)</t>
  </si>
  <si>
    <t>"potrubí DN 1000"30,9*2,0*(3,2-0,25-1-0,3)</t>
  </si>
  <si>
    <t>"potrubí DN 1400"35*2,5*(2,4-0,25-1,2-0,3)</t>
  </si>
  <si>
    <t>"odečtěný objem šachet"-(2,9*2+10,56*2+7,92*2)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</si>
  <si>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</si>
  <si>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</si>
  <si>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-1975543833</t>
  </si>
  <si>
    <t>https://podminky.urs.cz/item/CS_URS_2021_02/175151101</t>
  </si>
  <si>
    <t>"potrubí DN 600"18*1,6*(0,6+0,3)-5,09</t>
  </si>
  <si>
    <t>"potrubí DN 1000"30,9*2,0*(1+0,3)-24,26</t>
  </si>
  <si>
    <t>"potrubí DN 1400"35*2,5*(1,2+0,3)-39,56</t>
  </si>
  <si>
    <t>58341341</t>
  </si>
  <si>
    <t>kamenivo drcené drobné frakce 0/4</t>
  </si>
  <si>
    <t>186503168</t>
  </si>
  <si>
    <t>168,6*2 'Přepočtené koeficientem množství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</si>
  <si>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</si>
  <si>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</si>
  <si>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425900542</t>
  </si>
  <si>
    <t>https://podminky.urs.cz/item/CS_URS_2021_02/212750101</t>
  </si>
  <si>
    <t>"potrubí DN 600"18</t>
  </si>
  <si>
    <t>"potrubí DN 1000"30,9</t>
  </si>
  <si>
    <t>"potrubí DN 1400"35</t>
  </si>
  <si>
    <t>451572111</t>
  </si>
  <si>
    <t>Lože pod potrubí, stoky a drobné objekty v otevřeném výkopu z kameniva drobného těženého 0 až 4 mm</t>
  </si>
  <si>
    <t>170258344</t>
  </si>
  <si>
    <t>https://podminky.urs.cz/item/CS_URS_2021_02/451572111</t>
  </si>
  <si>
    <t>"potrubí DN 600"18*1,6*0,25</t>
  </si>
  <si>
    <t>"rozšíření pro šachty na potrubí DN 600"2*(2*(0,2*2)*0,25)</t>
  </si>
  <si>
    <t>"potrubí DN 1000"30,9*2,0*0,25</t>
  </si>
  <si>
    <t>"rozšíření pro šachty na potrubí DN 1000"2*(2*(0,4*2,8)*0,25)</t>
  </si>
  <si>
    <t>"potrubí DN 1400"35*2,5*0,25</t>
  </si>
  <si>
    <t>"rozšíření pro šachty na potrubí DN 1400"2*(2*(0,15*2,8)*0,25)</t>
  </si>
  <si>
    <t>8.1</t>
  </si>
  <si>
    <t>Gravitační stoky</t>
  </si>
  <si>
    <t>871442111</t>
  </si>
  <si>
    <t>Montáž kanalizačního potrubí z laminátových trub v otevřeném výkopu spojované spojkami DN 600</t>
  </si>
  <si>
    <t>-757051158</t>
  </si>
  <si>
    <t>https://podminky.urs.cz/item/CS_URS_2021_02/871442111</t>
  </si>
  <si>
    <t>28641270</t>
  </si>
  <si>
    <t>roury z odstředivě litého laminátu  PN 1 SN 10000 se spojkou DN 600</t>
  </si>
  <si>
    <t>-1363757010</t>
  </si>
  <si>
    <t>18*1,05 'Přepočtené koeficientem množství</t>
  </si>
  <si>
    <t>871492111</t>
  </si>
  <si>
    <t>Montáž kanalizačního potrubí z laminátových trub v otevřeném výkopu spojované spojkami DN 1000</t>
  </si>
  <si>
    <t>1988225741</t>
  </si>
  <si>
    <t>https://podminky.urs.cz/item/CS_URS_2021_02/871492111</t>
  </si>
  <si>
    <t>28641274</t>
  </si>
  <si>
    <t>roury z odstředivě litého laminátu  PN 1 SN 10000 se spojkou DN 1000</t>
  </si>
  <si>
    <t>-456681853</t>
  </si>
  <si>
    <t>30,9*1,05 'Přepočtené koeficientem množství</t>
  </si>
  <si>
    <t>871542111</t>
  </si>
  <si>
    <t>Montáž kanalizačního potrubí z laminátových trub v otevřeném výkopu spojované spojkami DN 1400</t>
  </si>
  <si>
    <t>-889483235</t>
  </si>
  <si>
    <t>https://podminky.urs.cz/item/CS_URS_2021_02/871542111</t>
  </si>
  <si>
    <t>28641277</t>
  </si>
  <si>
    <t>roury z odstředivě litého laminátu  PN 1 SN 10000 se spojkou DN 1400</t>
  </si>
  <si>
    <t>535764569</t>
  </si>
  <si>
    <t>35*1,05 'Přepočtené koeficientem množství</t>
  </si>
  <si>
    <t>8.2</t>
  </si>
  <si>
    <t>Kanalizační šachty prefabrikované</t>
  </si>
  <si>
    <t>905550581</t>
  </si>
  <si>
    <t>55241402</t>
  </si>
  <si>
    <t>poklop šachtový s rámem DN 600 třída D400 bez odvětrání</t>
  </si>
  <si>
    <t>867630860</t>
  </si>
  <si>
    <t>"skladba šachet"6</t>
  </si>
  <si>
    <t>452112111</t>
  </si>
  <si>
    <t>Osazení betonových dílců prstenců nebo rámů pod poklopy a mříže, výšky do 100 mm</t>
  </si>
  <si>
    <t>791179547</t>
  </si>
  <si>
    <t>https://podminky.urs.cz/item/CS_URS_2021_02/452112111</t>
  </si>
  <si>
    <t>59224184</t>
  </si>
  <si>
    <t>prstenec šachtový vyrovnávací betonový 625x120x40mm</t>
  </si>
  <si>
    <t>-1910626246</t>
  </si>
  <si>
    <t>"skladba šachet"1</t>
  </si>
  <si>
    <t>59224176</t>
  </si>
  <si>
    <t>prstenec šachtový vyrovnávací betonový 625x120x80mm</t>
  </si>
  <si>
    <t>-575227575</t>
  </si>
  <si>
    <t>894414211</t>
  </si>
  <si>
    <t>Osazení betonových nebo železobetonových dílců pro šachty desek zákrytových</t>
  </si>
  <si>
    <t>148140415</t>
  </si>
  <si>
    <t>https://podminky.urs.cz/item/CS_URS_2021_02/894414211</t>
  </si>
  <si>
    <t>PFB.1121601</t>
  </si>
  <si>
    <t>Deska zákrytováTZK-Q.1 100-63/17</t>
  </si>
  <si>
    <t>-702028634</t>
  </si>
  <si>
    <t>"skladba šachet"4</t>
  </si>
  <si>
    <t>PFB.1121811</t>
  </si>
  <si>
    <t>Deska zákrytováTZK-Q 150-63/18 ZDC</t>
  </si>
  <si>
    <t>-671764671</t>
  </si>
  <si>
    <t>894412411</t>
  </si>
  <si>
    <t>Osazení betonových nebo železobetonových dílců pro šachty skruží přechodových</t>
  </si>
  <si>
    <t>-725682914</t>
  </si>
  <si>
    <t>https://podminky.urs.cz/item/CS_URS_2021_02/894412411</t>
  </si>
  <si>
    <t>1701724946</t>
  </si>
  <si>
    <t>"skladba šachet"2</t>
  </si>
  <si>
    <t>894411311</t>
  </si>
  <si>
    <t>Osazení betonových nebo železobetonových dílců pro šachty skruží rovných</t>
  </si>
  <si>
    <t>2135483153</t>
  </si>
  <si>
    <t>https://podminky.urs.cz/item/CS_URS_2021_02/894411311</t>
  </si>
  <si>
    <t>PFB.1122163J</t>
  </si>
  <si>
    <t>Skruž TBS-Q 1650/500 PS</t>
  </si>
  <si>
    <t>-1626223537</t>
  </si>
  <si>
    <t>PFB.1122113</t>
  </si>
  <si>
    <t>Skruž výšky 500 mm TBS-Q 100/50/12 PS</t>
  </si>
  <si>
    <t>-501310941</t>
  </si>
  <si>
    <t>Poznámka k položce:_x000D_
1000/500/120</t>
  </si>
  <si>
    <t>PFB.1122121</t>
  </si>
  <si>
    <t>Skruž výšky 1000 mm TBS-Q 100/100/12 PS</t>
  </si>
  <si>
    <t>-397221377</t>
  </si>
  <si>
    <t>Poznámka k položce:_x000D_
1000/1000/120</t>
  </si>
  <si>
    <t>894414111</t>
  </si>
  <si>
    <t>Osazení betonových nebo železobetonových dílců pro šachty skruží základových (dno)</t>
  </si>
  <si>
    <t>147231495</t>
  </si>
  <si>
    <t>https://podminky.urs.cz/item/CS_URS_2021_02/894414111</t>
  </si>
  <si>
    <t>PFB.1132001G</t>
  </si>
  <si>
    <t>Dno výšky 1000 mm přímé - VÝROBA NA ZAKÁZKU TBZ-Q.1 100/100 V max 60</t>
  </si>
  <si>
    <t>-883639184</t>
  </si>
  <si>
    <t>PFB.1132001G_R1</t>
  </si>
  <si>
    <t>TBZ-Q 600/1000_opevněné čedičem</t>
  </si>
  <si>
    <t>1221674836</t>
  </si>
  <si>
    <t>Poznámka k položce:_x000D_
Kyneta, nástupnice a stěny opevněny čedičem</t>
  </si>
  <si>
    <t>PFB.1132001G_R2</t>
  </si>
  <si>
    <t>TBZ-Q 1400-2060</t>
  </si>
  <si>
    <t>-2136142990</t>
  </si>
  <si>
    <t>PFB.1132001G_R3</t>
  </si>
  <si>
    <t>TBZ-Q 1000-2060</t>
  </si>
  <si>
    <t>1774141797</t>
  </si>
  <si>
    <t>PFB.1132001G_R4</t>
  </si>
  <si>
    <t>TBZ-Q 1200-2060</t>
  </si>
  <si>
    <t>1513098969</t>
  </si>
  <si>
    <t>59224348</t>
  </si>
  <si>
    <t>těsnění elastomerové pro spojení šachetních dílů DN 1000</t>
  </si>
  <si>
    <t>-648579791</t>
  </si>
  <si>
    <t>"skladba šachet"8</t>
  </si>
  <si>
    <t>59224342</t>
  </si>
  <si>
    <t>těsnění elastomerové pro spojení šachetních dílů DN 1500</t>
  </si>
  <si>
    <t>719013731</t>
  </si>
  <si>
    <t>"skladba šachet"5</t>
  </si>
  <si>
    <t>977211111</t>
  </si>
  <si>
    <t>Řezání konstrukcí stěnovou pilou železobetonových průměru řezané výztuže do 16 mm hloubka řezu do 200 mm</t>
  </si>
  <si>
    <t>880774434</t>
  </si>
  <si>
    <t>https://podminky.urs.cz/item/CS_URS_2021_02/977211111</t>
  </si>
  <si>
    <t>"zkrácení šachty Š13"3,14*1,95</t>
  </si>
  <si>
    <t>"zkrácení šachty Š14"3,14*1,95</t>
  </si>
  <si>
    <t>"zkrácení šachty Š16"3,14*1,95</t>
  </si>
  <si>
    <t>"zkrácení šachty Š18"3,14*1,24</t>
  </si>
  <si>
    <t>8.4</t>
  </si>
  <si>
    <t>Ostatní</t>
  </si>
  <si>
    <t>359901211</t>
  </si>
  <si>
    <t>Monitoring stok (kamerový systém) jakékoli výšky nová kanalizace</t>
  </si>
  <si>
    <t>-897179015</t>
  </si>
  <si>
    <t>https://podminky.urs.cz/item/CS_URS_2021_02/359901211</t>
  </si>
  <si>
    <t>899722112</t>
  </si>
  <si>
    <t>Krytí potrubí z plastů výstražnou fólií z PVC šířky 25 cm</t>
  </si>
  <si>
    <t>702306637</t>
  </si>
  <si>
    <t>https://podminky.urs.cz/item/CS_URS_2021_02/899722112</t>
  </si>
  <si>
    <t>Ostatní konstrukce a práce</t>
  </si>
  <si>
    <t>119003223</t>
  </si>
  <si>
    <t>Pomocné konstrukce při zabezpečení výkopu svislé ocelové mobilní oplocení, výšky přes 1,5 do 2,2 m panely vyplněné profilovaným plechem zřízení</t>
  </si>
  <si>
    <t>1582859648</t>
  </si>
  <si>
    <t>https://podminky.urs.cz/item/CS_URS_2021_02/119003223</t>
  </si>
  <si>
    <t>"potrubí DN 600"((18+5)+(5))*2</t>
  </si>
  <si>
    <t>"potrubí DN 1000"((30,9+5)+(5))*2</t>
  </si>
  <si>
    <t>"potrubí DN 1400"((35+5)+(5))*2</t>
  </si>
  <si>
    <t>119003224</t>
  </si>
  <si>
    <t>Pomocné konstrukce při zabezpečení výkopu svislé ocelové mobilní oplocení, výšky přes 1,5 do 2,2 m panely vyplněné profilovaným plechem odstranění</t>
  </si>
  <si>
    <t>-1595420120</t>
  </si>
  <si>
    <t>https://podminky.urs.cz/item/CS_URS_2021_02/119003224</t>
  </si>
  <si>
    <t>998276101</t>
  </si>
  <si>
    <t>Přesun hmot pro trubní vedení hloubené z trub z plastických hmot nebo sklolaminátových pro vodovody nebo kanalizace v otevřeném výkopu dopravní vzdálenost do 15 m</t>
  </si>
  <si>
    <t>-2079953827</t>
  </si>
  <si>
    <t>https://podminky.urs.cz/item/CS_URS_2021_02/998276101</t>
  </si>
  <si>
    <t>"hmotnost celkem"51,55</t>
  </si>
  <si>
    <t>998276127</t>
  </si>
  <si>
    <t>Přesun hmot pro trubní vedení hloubené z trub z plastických hmot nebo sklolaminátových Příplatek k cenám za zvětšený přesun přes vymezenou největší dopravní vzdálenost přes 2000 do 3000 m</t>
  </si>
  <si>
    <t>-263113613</t>
  </si>
  <si>
    <t>https://podminky.urs.cz/item/CS_URS_2021_02/998276127</t>
  </si>
  <si>
    <t>02 - IO 09 Rušená kanalizace</t>
  </si>
  <si>
    <t xml:space="preserve">    1.2 - Výkopové práce</t>
  </si>
  <si>
    <t xml:space="preserve">    1.3 - Zemní  práce - přesuny</t>
  </si>
  <si>
    <t xml:space="preserve">    1.4 - Zemní práce - zásypy</t>
  </si>
  <si>
    <t xml:space="preserve">    9.1 - Rušené trubní vedení</t>
  </si>
  <si>
    <t xml:space="preserve">    9.2 - Rušený výtokový objekt</t>
  </si>
  <si>
    <t xml:space="preserve">    9.3 - Rušená odlehčovací komora</t>
  </si>
  <si>
    <t>966072826</t>
  </si>
  <si>
    <t>Rozebrání oplocení z dílců plechových vlnitých nebo profilovaných, hmotnosti 1 m oplocení přes 70 kg</t>
  </si>
  <si>
    <t>1833319693</t>
  </si>
  <si>
    <t>https://podminky.urs.cz/item/CS_URS_2021_02/966072826</t>
  </si>
  <si>
    <t>"rozebrání stávajícího oplocení"25</t>
  </si>
  <si>
    <t>348171135</t>
  </si>
  <si>
    <t>Montáž oplocení z dílců kovových rámových, na ocelové sloupky, výšky přes 2,0 m</t>
  </si>
  <si>
    <t>233994873</t>
  </si>
  <si>
    <t>https://podminky.urs.cz/item/CS_URS_2021_02/348171135</t>
  </si>
  <si>
    <t>"montáž stávajícího oplocení"25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</si>
  <si>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</si>
  <si>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</si>
  <si>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1244563902</t>
  </si>
  <si>
    <t>https://podminky.urs.cz/item/CS_URS_2021_02/132151253</t>
  </si>
  <si>
    <t>"DN 1200"((15+2)*2*2)-26,49</t>
  </si>
  <si>
    <t>"DN 600"((6+2)*1,1*2)-2,65</t>
  </si>
  <si>
    <t>"DN 400"((36+2)*1,0*2)-5,72</t>
  </si>
  <si>
    <t>"DN 250"((27+2)*0,8*2)-1,91</t>
  </si>
  <si>
    <t>"zastoupení zemin"171,23*0,5</t>
  </si>
  <si>
    <t>132251253</t>
  </si>
  <si>
    <t>Hloubení nezapažených rýh šířky přes 800 do 2 000 mm strojně s urovnáním dna do předepsaného profilu a spádu v hornině třídy těžitelnosti I skupiny 3 přes 50 do 100 m3</t>
  </si>
  <si>
    <t>1501821872</t>
  </si>
  <si>
    <t>https://podminky.urs.cz/item/CS_URS_2021_02/132251253</t>
  </si>
  <si>
    <t>131151103</t>
  </si>
  <si>
    <t>Hloubení nezapažených jam a zářezů strojně s urovnáním dna do předepsaného profilu a spádu v hornině třídy těžitelnosti I skupiny 1 a 2 přes 50 do 100 m3</t>
  </si>
  <si>
    <t>-2139483913</t>
  </si>
  <si>
    <t>https://podminky.urs.cz/item/CS_URS_2021_02/131151103</t>
  </si>
  <si>
    <t>"rušené kanalizační šachty na DN 250 a 400"3*((2*2*2)-(2,41))</t>
  </si>
  <si>
    <t>"rušena odlehčovací komora"8*8*2,6-(6*6*1,8)</t>
  </si>
  <si>
    <t>"zastoupení zemin"118,37*0,5</t>
  </si>
  <si>
    <t>131251103</t>
  </si>
  <si>
    <t>Hloubení nezapažených jam a zářezů strojně s urovnáním dna do předepsaného profilu a spádu v hornině třídy těžitelnosti I skupiny 3 přes 50 do 100 m3</t>
  </si>
  <si>
    <t>553211593</t>
  </si>
  <si>
    <t>https://podminky.urs.cz/item/CS_URS_2021_02/131251103</t>
  </si>
  <si>
    <t>Zemní  práce - přesuny</t>
  </si>
  <si>
    <t>-1498683717</t>
  </si>
  <si>
    <t>"výkopek na mezideponii"85,615+85,615+59,185+59,185</t>
  </si>
  <si>
    <t>"výkopek k zásypu"398,4+16</t>
  </si>
  <si>
    <t>366567194</t>
  </si>
  <si>
    <t>Zemní práce - zásypy</t>
  </si>
  <si>
    <t>870814294</t>
  </si>
  <si>
    <t>"DN 1200"(15+2)*2*2</t>
  </si>
  <si>
    <t>"DN 600"(6+2)*1,1*2</t>
  </si>
  <si>
    <t>"DN 400"(36+2)*1,0*2</t>
  </si>
  <si>
    <t>"DN 250"(27+2)*0,8*2</t>
  </si>
  <si>
    <t>"rušené kanalizační šachty na DN 250 a 400"3*(2*2*2)</t>
  </si>
  <si>
    <t>"rušena odlehčovací komora"8*8*2,6</t>
  </si>
  <si>
    <t>"dotvarování koryta v místě rušeného výtokového objektu DN 1200"(8*2*2)/2</t>
  </si>
  <si>
    <t>58344199</t>
  </si>
  <si>
    <t>štěrkodrť frakce 0-63</t>
  </si>
  <si>
    <t>1344456922</t>
  </si>
  <si>
    <t>"nakupovaný zasypový materiál"(414,4-289,6)*1,9</t>
  </si>
  <si>
    <t>-1630502304</t>
  </si>
  <si>
    <t>"dotvarování koryta v místě rušeného výtokového objektu DN 1200"8*2</t>
  </si>
  <si>
    <t>9.1</t>
  </si>
  <si>
    <t>Rušené trubní vedení</t>
  </si>
  <si>
    <t>-1346343745</t>
  </si>
  <si>
    <t>"kanalizační šachty"3</t>
  </si>
  <si>
    <t>820521811</t>
  </si>
  <si>
    <t>Bourání stávajícího potrubí ze železobetonu v otevřeném výkopu DN přes 1000 do 1200</t>
  </si>
  <si>
    <t>1067827173</t>
  </si>
  <si>
    <t>https://podminky.urs.cz/item/CS_URS_2021_02/820521811</t>
  </si>
  <si>
    <t>"potrubí DN 1200"15</t>
  </si>
  <si>
    <t>1488279107</t>
  </si>
  <si>
    <t>"potrubí DN 600"6</t>
  </si>
  <si>
    <t>830391811</t>
  </si>
  <si>
    <t>Bourání stávajícího potrubí z kameninových trub v otevřeném výkopu DN přes 250 do 400</t>
  </si>
  <si>
    <t>797502453</t>
  </si>
  <si>
    <t>https://podminky.urs.cz/item/CS_URS_2021_02/830391811</t>
  </si>
  <si>
    <t>"potrubí DN 400"36</t>
  </si>
  <si>
    <t>830361811</t>
  </si>
  <si>
    <t>Bourání stávajícího potrubí z kameninových trub v otevřeném výkopu DN přes 150 do 250</t>
  </si>
  <si>
    <t>1129405394</t>
  </si>
  <si>
    <t>https://podminky.urs.cz/item/CS_URS_2021_02/830361811</t>
  </si>
  <si>
    <t>"potrubí DN 250"27</t>
  </si>
  <si>
    <t>890431851</t>
  </si>
  <si>
    <t>Bourání šachet a jímek strojně velikosti obestavěného prostoru přes 1,5 do 3 m3 z prefabrikovaných skruží</t>
  </si>
  <si>
    <t>680372485</t>
  </si>
  <si>
    <t>https://podminky.urs.cz/item/CS_URS_2021_02/890431851</t>
  </si>
  <si>
    <t>"rušené kanalizační šachty na DN 250 a 400"3*2,41</t>
  </si>
  <si>
    <t>9.2</t>
  </si>
  <si>
    <t>Rušený výtokový objekt</t>
  </si>
  <si>
    <t>963051113</t>
  </si>
  <si>
    <t>Bourání železobetonových stropů deskových, tl. přes 80 mm</t>
  </si>
  <si>
    <t>8945899</t>
  </si>
  <si>
    <t>https://podminky.urs.cz/item/CS_URS_2021_02/963051113</t>
  </si>
  <si>
    <t>"strop"2,6*2,6*0,3</t>
  </si>
  <si>
    <t>962052211</t>
  </si>
  <si>
    <t>Bourání zdiva železobetonového nadzákladového, objemu přes 1 m3</t>
  </si>
  <si>
    <t>-757227325</t>
  </si>
  <si>
    <t>https://podminky.urs.cz/item/CS_URS_2021_02/962052211</t>
  </si>
  <si>
    <t>"obvodové svislé zdivo výtokové objektu potrubí DN 600"4*(2*2*0,3)</t>
  </si>
  <si>
    <t>"dělící stěna výtokové objektu potrubí DN 600"(2*1,7*0,3)</t>
  </si>
  <si>
    <t>"svislé zdivo výtokové objektu potrubí DN 1200"(9,5*2,5*0,3)</t>
  </si>
  <si>
    <t>961044111</t>
  </si>
  <si>
    <t>Bourání základů z betonu prostého</t>
  </si>
  <si>
    <t>-2000379617</t>
  </si>
  <si>
    <t>https://podminky.urs.cz/item/CS_URS_2021_02/961044111</t>
  </si>
  <si>
    <t>"základ výtokové objektu potrubí DN 600"2,5*2,5*0,4</t>
  </si>
  <si>
    <t>"základ výtokové objektu potrubí DN 1200"10*0,8*0,4</t>
  </si>
  <si>
    <t>9.3</t>
  </si>
  <si>
    <t>Rušená odlehčovací komora</t>
  </si>
  <si>
    <t>-126346751</t>
  </si>
  <si>
    <t>"odlehčovací komora"1</t>
  </si>
  <si>
    <t>-1196782941</t>
  </si>
  <si>
    <t>"vstup"1,81</t>
  </si>
  <si>
    <t>-479114718</t>
  </si>
  <si>
    <t>"strop"6,6*6,6*0,3</t>
  </si>
  <si>
    <t>1264650925</t>
  </si>
  <si>
    <t>"obvodové svislé zdivo"4*(6*6*0,3)</t>
  </si>
  <si>
    <t>-52476192</t>
  </si>
  <si>
    <t>"základ"7*7*0,4</t>
  </si>
  <si>
    <t>997002511</t>
  </si>
  <si>
    <t>Vodorovné přemístění suti a vybouraných hmot bez naložení, se složením a hrubým urovnáním na vzdálenost do 1 km</t>
  </si>
  <si>
    <t>-1262928043</t>
  </si>
  <si>
    <t>https://podminky.urs.cz/item/CS_URS_2021_02/997002511</t>
  </si>
  <si>
    <t>"stavební odpad betonový"269,639</t>
  </si>
  <si>
    <t>997002519</t>
  </si>
  <si>
    <t>Vodorovné přemístění suti a vybouraných hmot bez naložení, se složením a hrubým urovnáním Příplatek k ceně za každý další i započatý 1 km přes 1 km</t>
  </si>
  <si>
    <t>-910202459</t>
  </si>
  <si>
    <t>https://podminky.urs.cz/item/CS_URS_2021_02/997002519</t>
  </si>
  <si>
    <t>"stavební odpad betonový"269,639*20</t>
  </si>
  <si>
    <t>997002611</t>
  </si>
  <si>
    <t>Nakládání suti a vybouraných hmot na dopravní prostředek pro vodorovné přemístění</t>
  </si>
  <si>
    <t>-2006095358</t>
  </si>
  <si>
    <t>https://podminky.urs.cz/item/CS_URS_2021_02/997002611</t>
  </si>
  <si>
    <t>997221862</t>
  </si>
  <si>
    <t>1546602260</t>
  </si>
  <si>
    <t>https://podminky.urs.cz/item/CS_URS_2021_02/997221862</t>
  </si>
  <si>
    <t>03 - Soupis vedlejších a ostatních nákladů</t>
  </si>
  <si>
    <t xml:space="preserve">    0 - Vedlejší rozpočtové náklady</t>
  </si>
  <si>
    <t>01220300_r</t>
  </si>
  <si>
    <t>Zařízení staveniště</t>
  </si>
  <si>
    <t>859931242</t>
  </si>
  <si>
    <t>01220302_r</t>
  </si>
  <si>
    <t>Vytyčení inženýrských sítí</t>
  </si>
  <si>
    <t>1004482807</t>
  </si>
  <si>
    <t>01220303_r</t>
  </si>
  <si>
    <t>Provizorní dopravní značení</t>
  </si>
  <si>
    <t>811741533</t>
  </si>
  <si>
    <t>01220304_r</t>
  </si>
  <si>
    <t>Geodetické práce</t>
  </si>
  <si>
    <t>1153864946</t>
  </si>
  <si>
    <t>01220305_r</t>
  </si>
  <si>
    <t>Dokumentace skutečného provedení</t>
  </si>
  <si>
    <t>-1301020083</t>
  </si>
  <si>
    <t>01220306_r</t>
  </si>
  <si>
    <t>Průzkumné práce</t>
  </si>
  <si>
    <t>-1061857851</t>
  </si>
  <si>
    <t>01220307_r</t>
  </si>
  <si>
    <t>Zkoušky na staveništi</t>
  </si>
  <si>
    <t>1668221147</t>
  </si>
  <si>
    <t>01220308_r</t>
  </si>
  <si>
    <t>Provizorní příjezdové komunikace k objektům a řadům</t>
  </si>
  <si>
    <t>-1007246599</t>
  </si>
  <si>
    <t>01220309_r</t>
  </si>
  <si>
    <t>Poplatky za dočasný zábor komunikací a ploch</t>
  </si>
  <si>
    <t>-1751959673</t>
  </si>
  <si>
    <t>01220310_r</t>
  </si>
  <si>
    <t>Realizační dokumentace stavby</t>
  </si>
  <si>
    <t>-1912689553</t>
  </si>
  <si>
    <t>01220313_r</t>
  </si>
  <si>
    <t>Zajištění povolení pro nakládání s vodami v průběhu výstavby</t>
  </si>
  <si>
    <t>1349780313</t>
  </si>
  <si>
    <t>01220314_r</t>
  </si>
  <si>
    <t>Činnost odpovědného statika, geodeta, hydreogeologa</t>
  </si>
  <si>
    <t>-115572501</t>
  </si>
  <si>
    <t>01220315_r</t>
  </si>
  <si>
    <t>Kompletační činnost</t>
  </si>
  <si>
    <t>-32251186</t>
  </si>
  <si>
    <t>01220317_r</t>
  </si>
  <si>
    <t>Zpracování provozního řádu kanalizace</t>
  </si>
  <si>
    <t>-232813610</t>
  </si>
  <si>
    <t>01220318_r</t>
  </si>
  <si>
    <t>Součinnost při zabezpečení kolaudace stavby</t>
  </si>
  <si>
    <t>-1118676817</t>
  </si>
  <si>
    <t>01220320_r</t>
  </si>
  <si>
    <t>Kontrolní a zkušební plán, technologické postupy</t>
  </si>
  <si>
    <t>-473109252</t>
  </si>
  <si>
    <t>01220321_r</t>
  </si>
  <si>
    <t>Zkoušky hutnitelnosti</t>
  </si>
  <si>
    <t>1801504312</t>
  </si>
  <si>
    <t>01220326_r</t>
  </si>
  <si>
    <t>Havarijní a povodňový plán</t>
  </si>
  <si>
    <t>721924025</t>
  </si>
  <si>
    <t>01220327_r</t>
  </si>
  <si>
    <t>Harmonogram stavby</t>
  </si>
  <si>
    <t>-1330265330</t>
  </si>
  <si>
    <t>01220328_r</t>
  </si>
  <si>
    <t>Plán BOZP</t>
  </si>
  <si>
    <t>1395962422</t>
  </si>
  <si>
    <t>01220330_r</t>
  </si>
  <si>
    <t>Monitorování úrovně HPV</t>
  </si>
  <si>
    <t>1076476384</t>
  </si>
  <si>
    <t>01220331_r</t>
  </si>
  <si>
    <t>Vodorovné dopravní značení - dle technické zprávy kap. 1.23</t>
  </si>
  <si>
    <t>820706884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</si>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</sst>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274361412" TargetMode="External"/><Relationship Id="rId13" Type="http://schemas.openxmlformats.org/officeDocument/2006/relationships/hyperlink" Target="https://podminky.urs.cz/item/CS_URS_2021_02/452471101" TargetMode="External"/><Relationship Id="rId18" Type="http://schemas.openxmlformats.org/officeDocument/2006/relationships/hyperlink" Target="https://podminky.urs.cz/item/CS_URS_2021_02/998214111" TargetMode="External"/><Relationship Id="rId26" Type="http://schemas.openxmlformats.org/officeDocument/2006/relationships/hyperlink" Target="https://podminky.urs.cz/item/CS_URS_2021_02/783317101" TargetMode="External"/><Relationship Id="rId3" Type="http://schemas.openxmlformats.org/officeDocument/2006/relationships/hyperlink" Target="https://podminky.urs.cz/item/CS_URS_2021_02/274321118" TargetMode="External"/><Relationship Id="rId21" Type="http://schemas.openxmlformats.org/officeDocument/2006/relationships/hyperlink" Target="https://podminky.urs.cz/item/CS_URS_2021_02/421953321" TargetMode="External"/><Relationship Id="rId7" Type="http://schemas.openxmlformats.org/officeDocument/2006/relationships/hyperlink" Target="https://podminky.urs.cz/item/CS_URS_2021_02/274361116" TargetMode="External"/><Relationship Id="rId12" Type="http://schemas.openxmlformats.org/officeDocument/2006/relationships/hyperlink" Target="https://podminky.urs.cz/item/CS_URS_2021_02/936172126" TargetMode="External"/><Relationship Id="rId17" Type="http://schemas.openxmlformats.org/officeDocument/2006/relationships/hyperlink" Target="https://podminky.urs.cz/item/CS_URS_2021_02/949101112" TargetMode="External"/><Relationship Id="rId25" Type="http://schemas.openxmlformats.org/officeDocument/2006/relationships/hyperlink" Target="https://podminky.urs.cz/item/CS_URS_2021_02/783314101" TargetMode="External"/><Relationship Id="rId2" Type="http://schemas.openxmlformats.org/officeDocument/2006/relationships/hyperlink" Target="https://podminky.urs.cz/item/CS_URS_2021_02/451315115" TargetMode="External"/><Relationship Id="rId16" Type="http://schemas.openxmlformats.org/officeDocument/2006/relationships/hyperlink" Target="https://podminky.urs.cz/item/CS_URS_2021_02/953965141" TargetMode="External"/><Relationship Id="rId20" Type="http://schemas.openxmlformats.org/officeDocument/2006/relationships/hyperlink" Target="https://podminky.urs.cz/item/CS_URS_2021_02/762132135" TargetMode="External"/><Relationship Id="rId1" Type="http://schemas.openxmlformats.org/officeDocument/2006/relationships/hyperlink" Target="https://podminky.urs.cz/item/CS_URS_2021_02/174101101" TargetMode="External"/><Relationship Id="rId6" Type="http://schemas.openxmlformats.org/officeDocument/2006/relationships/hyperlink" Target="https://podminky.urs.cz/item/CS_URS_2021_02/312351911" TargetMode="External"/><Relationship Id="rId11" Type="http://schemas.openxmlformats.org/officeDocument/2006/relationships/hyperlink" Target="https://podminky.urs.cz/item/CS_URS_2021_02/423176211" TargetMode="External"/><Relationship Id="rId24" Type="http://schemas.openxmlformats.org/officeDocument/2006/relationships/hyperlink" Target="https://podminky.urs.cz/item/CS_URS_2021_02/783218211" TargetMode="External"/><Relationship Id="rId5" Type="http://schemas.openxmlformats.org/officeDocument/2006/relationships/hyperlink" Target="https://podminky.urs.cz/item/CS_URS_2021_02/274354211" TargetMode="External"/><Relationship Id="rId15" Type="http://schemas.openxmlformats.org/officeDocument/2006/relationships/hyperlink" Target="https://podminky.urs.cz/item/CS_URS_2021_02/953961116" TargetMode="External"/><Relationship Id="rId23" Type="http://schemas.openxmlformats.org/officeDocument/2006/relationships/hyperlink" Target="https://podminky.urs.cz/item/CS_URS_2021_02/783218111" TargetMode="External"/><Relationship Id="rId10" Type="http://schemas.openxmlformats.org/officeDocument/2006/relationships/hyperlink" Target="https://podminky.urs.cz/item/CS_URS_2021_02/998212111" TargetMode="External"/><Relationship Id="rId19" Type="http://schemas.openxmlformats.org/officeDocument/2006/relationships/hyperlink" Target="https://podminky.urs.cz/item/CS_URS_2021_02/762083122" TargetMode="External"/><Relationship Id="rId4" Type="http://schemas.openxmlformats.org/officeDocument/2006/relationships/hyperlink" Target="https://podminky.urs.cz/item/CS_URS_2021_02/274354111" TargetMode="External"/><Relationship Id="rId9" Type="http://schemas.openxmlformats.org/officeDocument/2006/relationships/hyperlink" Target="https://podminky.urs.cz/item/CS_URS_2021_02/998212111" TargetMode="External"/><Relationship Id="rId14" Type="http://schemas.openxmlformats.org/officeDocument/2006/relationships/hyperlink" Target="https://podminky.urs.cz/item/CS_URS_2021_02/452471102" TargetMode="External"/><Relationship Id="rId22" Type="http://schemas.openxmlformats.org/officeDocument/2006/relationships/hyperlink" Target="https://podminky.urs.cz/item/CS_URS_2021_02/998762101" TargetMode="External"/><Relationship Id="rId27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274361411" TargetMode="External"/><Relationship Id="rId13" Type="http://schemas.openxmlformats.org/officeDocument/2006/relationships/hyperlink" Target="https://podminky.urs.cz/item/CS_URS_2021_02/949101112" TargetMode="External"/><Relationship Id="rId18" Type="http://schemas.openxmlformats.org/officeDocument/2006/relationships/hyperlink" Target="https://podminky.urs.cz/item/CS_URS_2021_02/998214111" TargetMode="External"/><Relationship Id="rId26" Type="http://schemas.openxmlformats.org/officeDocument/2006/relationships/drawing" Target="../drawings/drawing11.xml"/><Relationship Id="rId3" Type="http://schemas.openxmlformats.org/officeDocument/2006/relationships/hyperlink" Target="https://podminky.urs.cz/item/CS_URS_2021_02/274321118" TargetMode="External"/><Relationship Id="rId21" Type="http://schemas.openxmlformats.org/officeDocument/2006/relationships/hyperlink" Target="https://podminky.urs.cz/item/CS_URS_2021_02/998762101" TargetMode="External"/><Relationship Id="rId7" Type="http://schemas.openxmlformats.org/officeDocument/2006/relationships/hyperlink" Target="https://podminky.urs.cz/item/CS_URS_2021_02/274361116" TargetMode="External"/><Relationship Id="rId12" Type="http://schemas.openxmlformats.org/officeDocument/2006/relationships/hyperlink" Target="https://podminky.urs.cz/item/CS_URS_2021_02/452471102" TargetMode="External"/><Relationship Id="rId17" Type="http://schemas.openxmlformats.org/officeDocument/2006/relationships/hyperlink" Target="https://podminky.urs.cz/item/CS_URS_2021_02/992114193" TargetMode="External"/><Relationship Id="rId25" Type="http://schemas.openxmlformats.org/officeDocument/2006/relationships/hyperlink" Target="https://podminky.urs.cz/item/CS_URS_2021_02/783317101" TargetMode="External"/><Relationship Id="rId2" Type="http://schemas.openxmlformats.org/officeDocument/2006/relationships/hyperlink" Target="https://podminky.urs.cz/item/CS_URS_2021_02/451315115" TargetMode="External"/><Relationship Id="rId16" Type="http://schemas.openxmlformats.org/officeDocument/2006/relationships/hyperlink" Target="https://podminky.urs.cz/item/CS_URS_2021_02/992114153" TargetMode="External"/><Relationship Id="rId20" Type="http://schemas.openxmlformats.org/officeDocument/2006/relationships/hyperlink" Target="https://podminky.urs.cz/item/CS_URS_2021_02/762132135" TargetMode="External"/><Relationship Id="rId1" Type="http://schemas.openxmlformats.org/officeDocument/2006/relationships/hyperlink" Target="https://podminky.urs.cz/item/CS_URS_2021_02/174101101" TargetMode="External"/><Relationship Id="rId6" Type="http://schemas.openxmlformats.org/officeDocument/2006/relationships/hyperlink" Target="https://podminky.urs.cz/item/CS_URS_2021_02/312351911" TargetMode="External"/><Relationship Id="rId11" Type="http://schemas.openxmlformats.org/officeDocument/2006/relationships/hyperlink" Target="https://podminky.urs.cz/item/CS_URS_2021_02/452471101" TargetMode="External"/><Relationship Id="rId24" Type="http://schemas.openxmlformats.org/officeDocument/2006/relationships/hyperlink" Target="https://podminky.urs.cz/item/CS_URS_2021_02/783314101" TargetMode="External"/><Relationship Id="rId5" Type="http://schemas.openxmlformats.org/officeDocument/2006/relationships/hyperlink" Target="https://podminky.urs.cz/item/CS_URS_2021_02/274354211" TargetMode="External"/><Relationship Id="rId15" Type="http://schemas.openxmlformats.org/officeDocument/2006/relationships/hyperlink" Target="https://podminky.urs.cz/item/CS_URS_2021_02/953965151" TargetMode="External"/><Relationship Id="rId23" Type="http://schemas.openxmlformats.org/officeDocument/2006/relationships/hyperlink" Target="https://podminky.urs.cz/item/CS_URS_2021_02/783218211" TargetMode="External"/><Relationship Id="rId10" Type="http://schemas.openxmlformats.org/officeDocument/2006/relationships/hyperlink" Target="https://podminky.urs.cz/item/CS_URS_2021_02/936172126" TargetMode="External"/><Relationship Id="rId19" Type="http://schemas.openxmlformats.org/officeDocument/2006/relationships/hyperlink" Target="https://podminky.urs.cz/item/CS_URS_2021_02/762083122" TargetMode="External"/><Relationship Id="rId4" Type="http://schemas.openxmlformats.org/officeDocument/2006/relationships/hyperlink" Target="https://podminky.urs.cz/item/CS_URS_2021_02/274354111" TargetMode="External"/><Relationship Id="rId9" Type="http://schemas.openxmlformats.org/officeDocument/2006/relationships/hyperlink" Target="https://podminky.urs.cz/item/CS_URS_2021_02/423176211" TargetMode="External"/><Relationship Id="rId14" Type="http://schemas.openxmlformats.org/officeDocument/2006/relationships/hyperlink" Target="https://podminky.urs.cz/item/CS_URS_2021_02/953961116" TargetMode="External"/><Relationship Id="rId22" Type="http://schemas.openxmlformats.org/officeDocument/2006/relationships/hyperlink" Target="https://podminky.urs.cz/item/CS_URS_2021_02/783218111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32154202" TargetMode="External"/><Relationship Id="rId18" Type="http://schemas.openxmlformats.org/officeDocument/2006/relationships/hyperlink" Target="https://podminky.urs.cz/item/CS_URS_2021_02/131251204" TargetMode="External"/><Relationship Id="rId26" Type="http://schemas.openxmlformats.org/officeDocument/2006/relationships/hyperlink" Target="https://podminky.urs.cz/item/CS_URS_2021_02/162751119" TargetMode="External"/><Relationship Id="rId39" Type="http://schemas.openxmlformats.org/officeDocument/2006/relationships/hyperlink" Target="https://podminky.urs.cz/item/CS_URS_2021_02/452112111" TargetMode="External"/><Relationship Id="rId21" Type="http://schemas.openxmlformats.org/officeDocument/2006/relationships/hyperlink" Target="https://podminky.urs.cz/item/CS_URS_2021_02/151811132" TargetMode="External"/><Relationship Id="rId34" Type="http://schemas.openxmlformats.org/officeDocument/2006/relationships/hyperlink" Target="https://podminky.urs.cz/item/CS_URS_2021_02/451572111" TargetMode="External"/><Relationship Id="rId42" Type="http://schemas.openxmlformats.org/officeDocument/2006/relationships/hyperlink" Target="https://podminky.urs.cz/item/CS_URS_2021_02/894411311" TargetMode="External"/><Relationship Id="rId47" Type="http://schemas.openxmlformats.org/officeDocument/2006/relationships/hyperlink" Target="https://podminky.urs.cz/item/CS_URS_2021_02/119003223" TargetMode="External"/><Relationship Id="rId50" Type="http://schemas.openxmlformats.org/officeDocument/2006/relationships/hyperlink" Target="https://podminky.urs.cz/item/CS_URS_2021_02/998276127" TargetMode="External"/><Relationship Id="rId7" Type="http://schemas.openxmlformats.org/officeDocument/2006/relationships/hyperlink" Target="https://podminky.urs.cz/item/CS_URS_2021_02/181351114" TargetMode="External"/><Relationship Id="rId2" Type="http://schemas.openxmlformats.org/officeDocument/2006/relationships/hyperlink" Target="https://podminky.urs.cz/item/CS_URS_2021_02/111211232" TargetMode="External"/><Relationship Id="rId16" Type="http://schemas.openxmlformats.org/officeDocument/2006/relationships/hyperlink" Target="https://podminky.urs.cz/item/CS_URS_2021_02/132454201" TargetMode="External"/><Relationship Id="rId29" Type="http://schemas.openxmlformats.org/officeDocument/2006/relationships/hyperlink" Target="https://podminky.urs.cz/item/CS_URS_2021_02/171201201" TargetMode="External"/><Relationship Id="rId11" Type="http://schemas.openxmlformats.org/officeDocument/2006/relationships/hyperlink" Target="https://podminky.urs.cz/item/CS_URS_2021_02/115101204" TargetMode="External"/><Relationship Id="rId24" Type="http://schemas.openxmlformats.org/officeDocument/2006/relationships/hyperlink" Target="https://podminky.urs.cz/item/CS_URS_2021_02/162551128" TargetMode="External"/><Relationship Id="rId32" Type="http://schemas.openxmlformats.org/officeDocument/2006/relationships/hyperlink" Target="https://podminky.urs.cz/item/CS_URS_2021_02/175151101" TargetMode="External"/><Relationship Id="rId37" Type="http://schemas.openxmlformats.org/officeDocument/2006/relationships/hyperlink" Target="https://podminky.urs.cz/item/CS_URS_2021_02/871542111" TargetMode="External"/><Relationship Id="rId40" Type="http://schemas.openxmlformats.org/officeDocument/2006/relationships/hyperlink" Target="https://podminky.urs.cz/item/CS_URS_2021_02/894414211" TargetMode="External"/><Relationship Id="rId45" Type="http://schemas.openxmlformats.org/officeDocument/2006/relationships/hyperlink" Target="https://podminky.urs.cz/item/CS_URS_2021_02/359901211" TargetMode="External"/><Relationship Id="rId5" Type="http://schemas.openxmlformats.org/officeDocument/2006/relationships/hyperlink" Target="https://podminky.urs.cz/item/CS_URS_2021_02/111301111" TargetMode="External"/><Relationship Id="rId15" Type="http://schemas.openxmlformats.org/officeDocument/2006/relationships/hyperlink" Target="https://podminky.urs.cz/item/CS_URS_2021_02/132354201" TargetMode="External"/><Relationship Id="rId23" Type="http://schemas.openxmlformats.org/officeDocument/2006/relationships/hyperlink" Target="https://podminky.urs.cz/item/CS_URS_2021_02/162551108" TargetMode="External"/><Relationship Id="rId28" Type="http://schemas.openxmlformats.org/officeDocument/2006/relationships/hyperlink" Target="https://podminky.urs.cz/item/CS_URS_2021_02/162751139" TargetMode="External"/><Relationship Id="rId36" Type="http://schemas.openxmlformats.org/officeDocument/2006/relationships/hyperlink" Target="https://podminky.urs.cz/item/CS_URS_2021_02/871492111" TargetMode="External"/><Relationship Id="rId49" Type="http://schemas.openxmlformats.org/officeDocument/2006/relationships/hyperlink" Target="https://podminky.urs.cz/item/CS_URS_2021_02/998276101" TargetMode="External"/><Relationship Id="rId10" Type="http://schemas.openxmlformats.org/officeDocument/2006/relationships/hyperlink" Target="https://podminky.urs.cz/item/CS_URS_2021_02/115101302" TargetMode="External"/><Relationship Id="rId19" Type="http://schemas.openxmlformats.org/officeDocument/2006/relationships/hyperlink" Target="https://podminky.urs.cz/item/CS_URS_2021_02/131351203" TargetMode="External"/><Relationship Id="rId31" Type="http://schemas.openxmlformats.org/officeDocument/2006/relationships/hyperlink" Target="https://podminky.urs.cz/item/CS_URS_2021_02/174101101" TargetMode="External"/><Relationship Id="rId44" Type="http://schemas.openxmlformats.org/officeDocument/2006/relationships/hyperlink" Target="https://podminky.urs.cz/item/CS_URS_2021_02/977211111" TargetMode="External"/><Relationship Id="rId4" Type="http://schemas.openxmlformats.org/officeDocument/2006/relationships/hyperlink" Target="https://podminky.urs.cz/item/CS_URS_2021_02/111251102" TargetMode="External"/><Relationship Id="rId9" Type="http://schemas.openxmlformats.org/officeDocument/2006/relationships/hyperlink" Target="https://podminky.urs.cz/item/CS_URS_2021_02/115101202" TargetMode="External"/><Relationship Id="rId14" Type="http://schemas.openxmlformats.org/officeDocument/2006/relationships/hyperlink" Target="https://podminky.urs.cz/item/CS_URS_2021_02/132254202" TargetMode="External"/><Relationship Id="rId22" Type="http://schemas.openxmlformats.org/officeDocument/2006/relationships/hyperlink" Target="https://podminky.urs.cz/item/CS_URS_2021_02/151811232" TargetMode="External"/><Relationship Id="rId27" Type="http://schemas.openxmlformats.org/officeDocument/2006/relationships/hyperlink" Target="https://podminky.urs.cz/item/CS_URS_2021_02/162751137" TargetMode="External"/><Relationship Id="rId30" Type="http://schemas.openxmlformats.org/officeDocument/2006/relationships/hyperlink" Target="https://podminky.urs.cz/item/CS_URS_2021_02/171201221" TargetMode="External"/><Relationship Id="rId35" Type="http://schemas.openxmlformats.org/officeDocument/2006/relationships/hyperlink" Target="https://podminky.urs.cz/item/CS_URS_2021_02/871442111" TargetMode="External"/><Relationship Id="rId43" Type="http://schemas.openxmlformats.org/officeDocument/2006/relationships/hyperlink" Target="https://podminky.urs.cz/item/CS_URS_2021_02/894414111" TargetMode="External"/><Relationship Id="rId48" Type="http://schemas.openxmlformats.org/officeDocument/2006/relationships/hyperlink" Target="https://podminky.urs.cz/item/CS_URS_2021_02/119003224" TargetMode="External"/><Relationship Id="rId8" Type="http://schemas.openxmlformats.org/officeDocument/2006/relationships/hyperlink" Target="https://podminky.urs.cz/item/CS_URS_2021_02/183405211" TargetMode="External"/><Relationship Id="rId51" Type="http://schemas.openxmlformats.org/officeDocument/2006/relationships/drawing" Target="../drawings/drawing13.xml"/><Relationship Id="rId3" Type="http://schemas.openxmlformats.org/officeDocument/2006/relationships/hyperlink" Target="https://podminky.urs.cz/item/CS_URS_2021_02/112251102" TargetMode="External"/><Relationship Id="rId12" Type="http://schemas.openxmlformats.org/officeDocument/2006/relationships/hyperlink" Target="https://podminky.urs.cz/item/CS_URS_2021_02/115101304" TargetMode="External"/><Relationship Id="rId17" Type="http://schemas.openxmlformats.org/officeDocument/2006/relationships/hyperlink" Target="https://podminky.urs.cz/item/CS_URS_2021_02/131151204" TargetMode="External"/><Relationship Id="rId25" Type="http://schemas.openxmlformats.org/officeDocument/2006/relationships/hyperlink" Target="https://podminky.urs.cz/item/CS_URS_2021_02/162751117" TargetMode="External"/><Relationship Id="rId33" Type="http://schemas.openxmlformats.org/officeDocument/2006/relationships/hyperlink" Target="https://podminky.urs.cz/item/CS_URS_2021_02/212750101" TargetMode="External"/><Relationship Id="rId38" Type="http://schemas.openxmlformats.org/officeDocument/2006/relationships/hyperlink" Target="https://podminky.urs.cz/item/CS_URS_2021_02/899104112" TargetMode="External"/><Relationship Id="rId46" Type="http://schemas.openxmlformats.org/officeDocument/2006/relationships/hyperlink" Target="https://podminky.urs.cz/item/CS_URS_2021_02/899722112" TargetMode="External"/><Relationship Id="rId20" Type="http://schemas.openxmlformats.org/officeDocument/2006/relationships/hyperlink" Target="https://podminky.urs.cz/item/CS_URS_2021_02/131451202" TargetMode="External"/><Relationship Id="rId41" Type="http://schemas.openxmlformats.org/officeDocument/2006/relationships/hyperlink" Target="https://podminky.urs.cz/item/CS_URS_2021_02/894412411" TargetMode="External"/><Relationship Id="rId1" Type="http://schemas.openxmlformats.org/officeDocument/2006/relationships/hyperlink" Target="https://podminky.urs.cz/item/CS_URS_2021_02/112151114" TargetMode="External"/><Relationship Id="rId6" Type="http://schemas.openxmlformats.org/officeDocument/2006/relationships/hyperlink" Target="https://podminky.urs.cz/item/CS_URS_2021_02/121103111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74101101" TargetMode="External"/><Relationship Id="rId13" Type="http://schemas.openxmlformats.org/officeDocument/2006/relationships/hyperlink" Target="https://podminky.urs.cz/item/CS_URS_2021_02/830391811" TargetMode="External"/><Relationship Id="rId18" Type="http://schemas.openxmlformats.org/officeDocument/2006/relationships/hyperlink" Target="https://podminky.urs.cz/item/CS_URS_2021_02/961044111" TargetMode="External"/><Relationship Id="rId26" Type="http://schemas.openxmlformats.org/officeDocument/2006/relationships/hyperlink" Target="https://podminky.urs.cz/item/CS_URS_2021_02/997002611" TargetMode="External"/><Relationship Id="rId3" Type="http://schemas.openxmlformats.org/officeDocument/2006/relationships/hyperlink" Target="https://podminky.urs.cz/item/CS_URS_2021_02/132151253" TargetMode="External"/><Relationship Id="rId21" Type="http://schemas.openxmlformats.org/officeDocument/2006/relationships/hyperlink" Target="https://podminky.urs.cz/item/CS_URS_2021_02/963051113" TargetMode="External"/><Relationship Id="rId7" Type="http://schemas.openxmlformats.org/officeDocument/2006/relationships/hyperlink" Target="https://podminky.urs.cz/item/CS_URS_2021_02/162551108" TargetMode="External"/><Relationship Id="rId12" Type="http://schemas.openxmlformats.org/officeDocument/2006/relationships/hyperlink" Target="https://podminky.urs.cz/item/CS_URS_2021_02/820441811" TargetMode="External"/><Relationship Id="rId17" Type="http://schemas.openxmlformats.org/officeDocument/2006/relationships/hyperlink" Target="https://podminky.urs.cz/item/CS_URS_2021_02/962052211" TargetMode="External"/><Relationship Id="rId25" Type="http://schemas.openxmlformats.org/officeDocument/2006/relationships/hyperlink" Target="https://podminky.urs.cz/item/CS_URS_2021_02/997002519" TargetMode="External"/><Relationship Id="rId2" Type="http://schemas.openxmlformats.org/officeDocument/2006/relationships/hyperlink" Target="https://podminky.urs.cz/item/CS_URS_2021_02/348171135" TargetMode="External"/><Relationship Id="rId16" Type="http://schemas.openxmlformats.org/officeDocument/2006/relationships/hyperlink" Target="https://podminky.urs.cz/item/CS_URS_2021_02/963051113" TargetMode="External"/><Relationship Id="rId20" Type="http://schemas.openxmlformats.org/officeDocument/2006/relationships/hyperlink" Target="https://podminky.urs.cz/item/CS_URS_2021_02/890431851" TargetMode="External"/><Relationship Id="rId1" Type="http://schemas.openxmlformats.org/officeDocument/2006/relationships/hyperlink" Target="https://podminky.urs.cz/item/CS_URS_2021_02/966072826" TargetMode="External"/><Relationship Id="rId6" Type="http://schemas.openxmlformats.org/officeDocument/2006/relationships/hyperlink" Target="https://podminky.urs.cz/item/CS_URS_2021_02/131251103" TargetMode="External"/><Relationship Id="rId11" Type="http://schemas.openxmlformats.org/officeDocument/2006/relationships/hyperlink" Target="https://podminky.urs.cz/item/CS_URS_2021_02/820521811" TargetMode="External"/><Relationship Id="rId24" Type="http://schemas.openxmlformats.org/officeDocument/2006/relationships/hyperlink" Target="https://podminky.urs.cz/item/CS_URS_2021_02/997002511" TargetMode="External"/><Relationship Id="rId5" Type="http://schemas.openxmlformats.org/officeDocument/2006/relationships/hyperlink" Target="https://podminky.urs.cz/item/CS_URS_2021_02/131151103" TargetMode="External"/><Relationship Id="rId15" Type="http://schemas.openxmlformats.org/officeDocument/2006/relationships/hyperlink" Target="https://podminky.urs.cz/item/CS_URS_2021_02/890431851" TargetMode="External"/><Relationship Id="rId23" Type="http://schemas.openxmlformats.org/officeDocument/2006/relationships/hyperlink" Target="https://podminky.urs.cz/item/CS_URS_2021_02/961044111" TargetMode="External"/><Relationship Id="rId28" Type="http://schemas.openxmlformats.org/officeDocument/2006/relationships/drawing" Target="../drawings/drawing14.xml"/><Relationship Id="rId10" Type="http://schemas.openxmlformats.org/officeDocument/2006/relationships/hyperlink" Target="https://podminky.urs.cz/item/CS_URS_2021_02/899101211" TargetMode="External"/><Relationship Id="rId19" Type="http://schemas.openxmlformats.org/officeDocument/2006/relationships/hyperlink" Target="https://podminky.urs.cz/item/CS_URS_2021_02/899101211" TargetMode="External"/><Relationship Id="rId4" Type="http://schemas.openxmlformats.org/officeDocument/2006/relationships/hyperlink" Target="https://podminky.urs.cz/item/CS_URS_2021_02/132251253" TargetMode="External"/><Relationship Id="rId9" Type="http://schemas.openxmlformats.org/officeDocument/2006/relationships/hyperlink" Target="https://podminky.urs.cz/item/CS_URS_2021_02/182151111" TargetMode="External"/><Relationship Id="rId14" Type="http://schemas.openxmlformats.org/officeDocument/2006/relationships/hyperlink" Target="https://podminky.urs.cz/item/CS_URS_2021_02/830361811" TargetMode="External"/><Relationship Id="rId22" Type="http://schemas.openxmlformats.org/officeDocument/2006/relationships/hyperlink" Target="https://podminky.urs.cz/item/CS_URS_2021_02/962052211" TargetMode="External"/><Relationship Id="rId27" Type="http://schemas.openxmlformats.org/officeDocument/2006/relationships/hyperlink" Target="https://podminky.urs.cz/item/CS_URS_2021_02/997221862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1411122" TargetMode="External"/><Relationship Id="rId13" Type="http://schemas.openxmlformats.org/officeDocument/2006/relationships/hyperlink" Target="https://podminky.urs.cz/item/CS_URS_2021_02/184215133" TargetMode="External"/><Relationship Id="rId18" Type="http://schemas.openxmlformats.org/officeDocument/2006/relationships/hyperlink" Target="https://podminky.urs.cz/item/CS_URS_2021_02/171201221" TargetMode="External"/><Relationship Id="rId26" Type="http://schemas.openxmlformats.org/officeDocument/2006/relationships/hyperlink" Target="https://podminky.urs.cz/item/CS_URS_2021_02/434351142" TargetMode="External"/><Relationship Id="rId3" Type="http://schemas.openxmlformats.org/officeDocument/2006/relationships/hyperlink" Target="https://podminky.urs.cz/item/CS_URS_2021_02/121151123" TargetMode="External"/><Relationship Id="rId21" Type="http://schemas.openxmlformats.org/officeDocument/2006/relationships/hyperlink" Target="https://podminky.urs.cz/item/CS_URS_2021_02/997013601" TargetMode="External"/><Relationship Id="rId7" Type="http://schemas.openxmlformats.org/officeDocument/2006/relationships/hyperlink" Target="https://podminky.urs.cz/item/CS_URS_2021_02/174251101" TargetMode="External"/><Relationship Id="rId12" Type="http://schemas.openxmlformats.org/officeDocument/2006/relationships/hyperlink" Target="https://podminky.urs.cz/item/CS_URS_2021_02/184102136" TargetMode="External"/><Relationship Id="rId17" Type="http://schemas.openxmlformats.org/officeDocument/2006/relationships/hyperlink" Target="https://podminky.urs.cz/item/CS_URS_2021_02/171201201" TargetMode="External"/><Relationship Id="rId25" Type="http://schemas.openxmlformats.org/officeDocument/2006/relationships/hyperlink" Target="https://podminky.urs.cz/item/CS_URS_2021_02/434351141" TargetMode="External"/><Relationship Id="rId2" Type="http://schemas.openxmlformats.org/officeDocument/2006/relationships/hyperlink" Target="https://podminky.urs.cz/item/CS_URS_2021_02/114203101" TargetMode="External"/><Relationship Id="rId16" Type="http://schemas.openxmlformats.org/officeDocument/2006/relationships/hyperlink" Target="https://podminky.urs.cz/item/CS_URS_2021_02/162751119" TargetMode="External"/><Relationship Id="rId20" Type="http://schemas.openxmlformats.org/officeDocument/2006/relationships/hyperlink" Target="https://podminky.urs.cz/item/CS_URS_2021_02/162751139" TargetMode="External"/><Relationship Id="rId29" Type="http://schemas.openxmlformats.org/officeDocument/2006/relationships/hyperlink" Target="https://podminky.urs.cz/item/CS_URS_2021_02/464571111" TargetMode="External"/><Relationship Id="rId1" Type="http://schemas.openxmlformats.org/officeDocument/2006/relationships/hyperlink" Target="https://podminky.urs.cz/item/CS_URS_2021_02/111111102" TargetMode="External"/><Relationship Id="rId6" Type="http://schemas.openxmlformats.org/officeDocument/2006/relationships/hyperlink" Target="https://podminky.urs.cz/item/CS_URS_2021_02/167151111" TargetMode="External"/><Relationship Id="rId11" Type="http://schemas.openxmlformats.org/officeDocument/2006/relationships/hyperlink" Target="https://podminky.urs.cz/item/CS_URS_2021_02/183102321R" TargetMode="External"/><Relationship Id="rId24" Type="http://schemas.openxmlformats.org/officeDocument/2006/relationships/hyperlink" Target="https://podminky.urs.cz/item/CS_URS_2021_02/430361121" TargetMode="External"/><Relationship Id="rId32" Type="http://schemas.openxmlformats.org/officeDocument/2006/relationships/drawing" Target="../drawings/drawing2.xml"/><Relationship Id="rId5" Type="http://schemas.openxmlformats.org/officeDocument/2006/relationships/hyperlink" Target="https://podminky.urs.cz/item/CS_URS_2021_02/162351103" TargetMode="External"/><Relationship Id="rId15" Type="http://schemas.openxmlformats.org/officeDocument/2006/relationships/hyperlink" Target="https://podminky.urs.cz/item/CS_URS_2021_02/162751117" TargetMode="External"/><Relationship Id="rId23" Type="http://schemas.openxmlformats.org/officeDocument/2006/relationships/hyperlink" Target="https://podminky.urs.cz/item/CS_URS_2021_02/430321616" TargetMode="External"/><Relationship Id="rId28" Type="http://schemas.openxmlformats.org/officeDocument/2006/relationships/hyperlink" Target="https://podminky.urs.cz/item/CS_URS_2021_02/463212121" TargetMode="External"/><Relationship Id="rId10" Type="http://schemas.openxmlformats.org/officeDocument/2006/relationships/hyperlink" Target="https://podminky.urs.cz/item/CS_URS_2021_02/182151111" TargetMode="External"/><Relationship Id="rId19" Type="http://schemas.openxmlformats.org/officeDocument/2006/relationships/hyperlink" Target="https://podminky.urs.cz/item/CS_URS_2021_02/162751137" TargetMode="External"/><Relationship Id="rId31" Type="http://schemas.openxmlformats.org/officeDocument/2006/relationships/hyperlink" Target="https://podminky.urs.cz/item/CS_URS_2021_02/998332011" TargetMode="External"/><Relationship Id="rId4" Type="http://schemas.openxmlformats.org/officeDocument/2006/relationships/hyperlink" Target="https://podminky.urs.cz/item/CS_URS_2021_02/124253101" TargetMode="External"/><Relationship Id="rId9" Type="http://schemas.openxmlformats.org/officeDocument/2006/relationships/hyperlink" Target="https://podminky.urs.cz/item/CS_URS_2021_02/181951112" TargetMode="External"/><Relationship Id="rId14" Type="http://schemas.openxmlformats.org/officeDocument/2006/relationships/hyperlink" Target="https://podminky.urs.cz/item/CS_URS_2021_02/184215432" TargetMode="External"/><Relationship Id="rId22" Type="http://schemas.openxmlformats.org/officeDocument/2006/relationships/hyperlink" Target="https://podminky.urs.cz/item/CS_URS_2021_02/271532213" TargetMode="External"/><Relationship Id="rId27" Type="http://schemas.openxmlformats.org/officeDocument/2006/relationships/hyperlink" Target="https://podminky.urs.cz/item/CS_URS_2021_02/462512270" TargetMode="External"/><Relationship Id="rId30" Type="http://schemas.openxmlformats.org/officeDocument/2006/relationships/hyperlink" Target="https://podminky.urs.cz/item/CS_URS_2021_02/465511524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274354111" TargetMode="External"/><Relationship Id="rId21" Type="http://schemas.openxmlformats.org/officeDocument/2006/relationships/hyperlink" Target="https://podminky.urs.cz/item/CS_URS_2021_02/181411122" TargetMode="External"/><Relationship Id="rId42" Type="http://schemas.openxmlformats.org/officeDocument/2006/relationships/hyperlink" Target="https://podminky.urs.cz/item/CS_URS_2021_02/273361412" TargetMode="External"/><Relationship Id="rId47" Type="http://schemas.openxmlformats.org/officeDocument/2006/relationships/hyperlink" Target="https://podminky.urs.cz/item/CS_URS_2021_02/421955112" TargetMode="External"/><Relationship Id="rId63" Type="http://schemas.openxmlformats.org/officeDocument/2006/relationships/hyperlink" Target="https://podminky.urs.cz/item/CS_URS_2021_02/113156201" TargetMode="External"/><Relationship Id="rId68" Type="http://schemas.openxmlformats.org/officeDocument/2006/relationships/hyperlink" Target="https://podminky.urs.cz/item/CS_URS_2021_02/931994142" TargetMode="External"/><Relationship Id="rId84" Type="http://schemas.openxmlformats.org/officeDocument/2006/relationships/hyperlink" Target="https://podminky.urs.cz/item/CS_URS_2021_02/711112011" TargetMode="External"/><Relationship Id="rId16" Type="http://schemas.openxmlformats.org/officeDocument/2006/relationships/hyperlink" Target="https://podminky.urs.cz/item/CS_URS_2021_02/162751119" TargetMode="External"/><Relationship Id="rId11" Type="http://schemas.openxmlformats.org/officeDocument/2006/relationships/hyperlink" Target="https://podminky.urs.cz/item/CS_URS_2021_02/124353119" TargetMode="External"/><Relationship Id="rId32" Type="http://schemas.openxmlformats.org/officeDocument/2006/relationships/hyperlink" Target="https://podminky.urs.cz/item/CS_URS_2021_02/317361116" TargetMode="External"/><Relationship Id="rId37" Type="http://schemas.openxmlformats.org/officeDocument/2006/relationships/hyperlink" Target="https://podminky.urs.cz/item/CS_URS_2021_02/334352111" TargetMode="External"/><Relationship Id="rId53" Type="http://schemas.openxmlformats.org/officeDocument/2006/relationships/hyperlink" Target="https://podminky.urs.cz/item/CS_URS_2021_02/451577777" TargetMode="External"/><Relationship Id="rId58" Type="http://schemas.openxmlformats.org/officeDocument/2006/relationships/hyperlink" Target="https://podminky.urs.cz/item/CS_URS_2021_02/569831111" TargetMode="External"/><Relationship Id="rId74" Type="http://schemas.openxmlformats.org/officeDocument/2006/relationships/hyperlink" Target="https://podminky.urs.cz/item/CS_URS_2021_02/985131111" TargetMode="External"/><Relationship Id="rId79" Type="http://schemas.openxmlformats.org/officeDocument/2006/relationships/hyperlink" Target="https://podminky.urs.cz/item/CS_URS_2021_02/997211519" TargetMode="External"/><Relationship Id="rId5" Type="http://schemas.openxmlformats.org/officeDocument/2006/relationships/hyperlink" Target="https://podminky.urs.cz/item/CS_URS_2021_02/115101202" TargetMode="External"/><Relationship Id="rId19" Type="http://schemas.openxmlformats.org/officeDocument/2006/relationships/hyperlink" Target="https://podminky.urs.cz/item/CS_URS_2021_02/174151101" TargetMode="External"/><Relationship Id="rId14" Type="http://schemas.openxmlformats.org/officeDocument/2006/relationships/hyperlink" Target="https://podminky.urs.cz/item/CS_URS_2021_02/153113112" TargetMode="External"/><Relationship Id="rId22" Type="http://schemas.openxmlformats.org/officeDocument/2006/relationships/hyperlink" Target="https://podminky.urs.cz/item/CS_URS_2021_02/182351023" TargetMode="External"/><Relationship Id="rId27" Type="http://schemas.openxmlformats.org/officeDocument/2006/relationships/hyperlink" Target="https://podminky.urs.cz/item/CS_URS_2021_02/274354211" TargetMode="External"/><Relationship Id="rId30" Type="http://schemas.openxmlformats.org/officeDocument/2006/relationships/hyperlink" Target="https://podminky.urs.cz/item/CS_URS_2021_02/317353121" TargetMode="External"/><Relationship Id="rId35" Type="http://schemas.openxmlformats.org/officeDocument/2006/relationships/hyperlink" Target="https://podminky.urs.cz/item/CS_URS_2021_02/334351112" TargetMode="External"/><Relationship Id="rId43" Type="http://schemas.openxmlformats.org/officeDocument/2006/relationships/hyperlink" Target="https://podminky.urs.cz/item/CS_URS_2021_02/421321128" TargetMode="External"/><Relationship Id="rId48" Type="http://schemas.openxmlformats.org/officeDocument/2006/relationships/hyperlink" Target="https://podminky.urs.cz/item/CS_URS_2021_02/421955212" TargetMode="External"/><Relationship Id="rId56" Type="http://schemas.openxmlformats.org/officeDocument/2006/relationships/hyperlink" Target="https://podminky.urs.cz/item/CS_URS_2021_02/564851111" TargetMode="External"/><Relationship Id="rId64" Type="http://schemas.openxmlformats.org/officeDocument/2006/relationships/hyperlink" Target="https://podminky.urs.cz/item/CS_URS_2021_02/911121211" TargetMode="External"/><Relationship Id="rId69" Type="http://schemas.openxmlformats.org/officeDocument/2006/relationships/hyperlink" Target="https://podminky.urs.cz/item/CS_URS_2021_02/936942211" TargetMode="External"/><Relationship Id="rId77" Type="http://schemas.openxmlformats.org/officeDocument/2006/relationships/hyperlink" Target="https://podminky.urs.cz/item/CS_URS_2021_02/997013873" TargetMode="External"/><Relationship Id="rId8" Type="http://schemas.openxmlformats.org/officeDocument/2006/relationships/hyperlink" Target="https://podminky.urs.cz/item/CS_URS_2021_02/119001421" TargetMode="External"/><Relationship Id="rId51" Type="http://schemas.openxmlformats.org/officeDocument/2006/relationships/hyperlink" Target="https://podminky.urs.cz/item/CS_URS_2021_02/451475122" TargetMode="External"/><Relationship Id="rId72" Type="http://schemas.openxmlformats.org/officeDocument/2006/relationships/hyperlink" Target="https://podminky.urs.cz/item/CS_URS_2021_02/963051111" TargetMode="External"/><Relationship Id="rId80" Type="http://schemas.openxmlformats.org/officeDocument/2006/relationships/hyperlink" Target="https://podminky.urs.cz/item/CS_URS_2021_02/997211611" TargetMode="External"/><Relationship Id="rId85" Type="http://schemas.openxmlformats.org/officeDocument/2006/relationships/hyperlink" Target="https://podminky.urs.cz/item/CS_URS_2021_02/711341564" TargetMode="External"/><Relationship Id="rId3" Type="http://schemas.openxmlformats.org/officeDocument/2006/relationships/hyperlink" Target="https://podminky.urs.cz/item/CS_URS_2021_02/113154264" TargetMode="External"/><Relationship Id="rId12" Type="http://schemas.openxmlformats.org/officeDocument/2006/relationships/hyperlink" Target="https://podminky.urs.cz/item/CS_URS_2021_02/129001101" TargetMode="External"/><Relationship Id="rId17" Type="http://schemas.openxmlformats.org/officeDocument/2006/relationships/hyperlink" Target="https://podminky.urs.cz/item/CS_URS_2021_02/171103101" TargetMode="External"/><Relationship Id="rId25" Type="http://schemas.openxmlformats.org/officeDocument/2006/relationships/hyperlink" Target="https://podminky.urs.cz/item/CS_URS_2021_02/274321118" TargetMode="External"/><Relationship Id="rId33" Type="http://schemas.openxmlformats.org/officeDocument/2006/relationships/hyperlink" Target="https://podminky.urs.cz/item/CS_URS_2021_02/334323118" TargetMode="External"/><Relationship Id="rId38" Type="http://schemas.openxmlformats.org/officeDocument/2006/relationships/hyperlink" Target="https://podminky.urs.cz/item/CS_URS_2021_02/334352211" TargetMode="External"/><Relationship Id="rId46" Type="http://schemas.openxmlformats.org/officeDocument/2006/relationships/hyperlink" Target="https://podminky.urs.cz/item/CS_URS_2021_02/421361226" TargetMode="External"/><Relationship Id="rId59" Type="http://schemas.openxmlformats.org/officeDocument/2006/relationships/hyperlink" Target="https://podminky.urs.cz/item/CS_URS_2021_02/573111112" TargetMode="External"/><Relationship Id="rId67" Type="http://schemas.openxmlformats.org/officeDocument/2006/relationships/hyperlink" Target="https://podminky.urs.cz/item/CS_URS_2021_02/931992121" TargetMode="External"/><Relationship Id="rId20" Type="http://schemas.openxmlformats.org/officeDocument/2006/relationships/hyperlink" Target="https://podminky.urs.cz/item/CS_URS_2021_02/181202305" TargetMode="External"/><Relationship Id="rId41" Type="http://schemas.openxmlformats.org/officeDocument/2006/relationships/hyperlink" Target="https://podminky.urs.cz/item/CS_URS_2021_02/388995212" TargetMode="External"/><Relationship Id="rId54" Type="http://schemas.openxmlformats.org/officeDocument/2006/relationships/hyperlink" Target="https://podminky.urs.cz/item/CS_URS_2021_02/457311114" TargetMode="External"/><Relationship Id="rId62" Type="http://schemas.openxmlformats.org/officeDocument/2006/relationships/hyperlink" Target="https://podminky.urs.cz/item/CS_URS_2021_02/578143213" TargetMode="External"/><Relationship Id="rId70" Type="http://schemas.openxmlformats.org/officeDocument/2006/relationships/hyperlink" Target="https://podminky.urs.cz/item/CS_URS_2021_02/962041211" TargetMode="External"/><Relationship Id="rId75" Type="http://schemas.openxmlformats.org/officeDocument/2006/relationships/hyperlink" Target="https://podminky.urs.cz/item/CS_URS_2021_02/997013861" TargetMode="External"/><Relationship Id="rId83" Type="http://schemas.openxmlformats.org/officeDocument/2006/relationships/hyperlink" Target="https://podminky.urs.cz/item/CS_URS_2021_02/711112001" TargetMode="External"/><Relationship Id="rId88" Type="http://schemas.openxmlformats.org/officeDocument/2006/relationships/drawing" Target="../drawings/drawing3.xml"/><Relationship Id="rId1" Type="http://schemas.openxmlformats.org/officeDocument/2006/relationships/hyperlink" Target="https://podminky.urs.cz/item/CS_URS_2021_02/111211201" TargetMode="External"/><Relationship Id="rId6" Type="http://schemas.openxmlformats.org/officeDocument/2006/relationships/hyperlink" Target="https://podminky.urs.cz/item/CS_URS_2021_02/115101302" TargetMode="External"/><Relationship Id="rId15" Type="http://schemas.openxmlformats.org/officeDocument/2006/relationships/hyperlink" Target="https://podminky.urs.cz/item/CS_URS_2021_02/162751117" TargetMode="External"/><Relationship Id="rId23" Type="http://schemas.openxmlformats.org/officeDocument/2006/relationships/hyperlink" Target="https://podminky.urs.cz/item/CS_URS_2021_02/211971110" TargetMode="External"/><Relationship Id="rId28" Type="http://schemas.openxmlformats.org/officeDocument/2006/relationships/hyperlink" Target="https://podminky.urs.cz/item/CS_URS_2021_02/274361116" TargetMode="External"/><Relationship Id="rId36" Type="http://schemas.openxmlformats.org/officeDocument/2006/relationships/hyperlink" Target="https://podminky.urs.cz/item/CS_URS_2021_02/334351211" TargetMode="External"/><Relationship Id="rId49" Type="http://schemas.openxmlformats.org/officeDocument/2006/relationships/hyperlink" Target="https://podminky.urs.cz/item/CS_URS_2021_02/451315124" TargetMode="External"/><Relationship Id="rId57" Type="http://schemas.openxmlformats.org/officeDocument/2006/relationships/hyperlink" Target="https://podminky.urs.cz/item/CS_URS_2021_02/565125121" TargetMode="External"/><Relationship Id="rId10" Type="http://schemas.openxmlformats.org/officeDocument/2006/relationships/hyperlink" Target="https://podminky.urs.cz/item/CS_URS_2021_02/124353101" TargetMode="External"/><Relationship Id="rId31" Type="http://schemas.openxmlformats.org/officeDocument/2006/relationships/hyperlink" Target="https://podminky.urs.cz/item/CS_URS_2021_02/317353221" TargetMode="External"/><Relationship Id="rId44" Type="http://schemas.openxmlformats.org/officeDocument/2006/relationships/hyperlink" Target="https://podminky.urs.cz/item/CS_URS_2021_02/421351131" TargetMode="External"/><Relationship Id="rId52" Type="http://schemas.openxmlformats.org/officeDocument/2006/relationships/hyperlink" Target="https://podminky.urs.cz/item/CS_URS_2021_02/451573111" TargetMode="External"/><Relationship Id="rId60" Type="http://schemas.openxmlformats.org/officeDocument/2006/relationships/hyperlink" Target="https://podminky.urs.cz/item/CS_URS_2021_02/573231106" TargetMode="External"/><Relationship Id="rId65" Type="http://schemas.openxmlformats.org/officeDocument/2006/relationships/hyperlink" Target="https://podminky.urs.cz/item/CS_URS_2021_02/911121311" TargetMode="External"/><Relationship Id="rId73" Type="http://schemas.openxmlformats.org/officeDocument/2006/relationships/hyperlink" Target="https://podminky.urs.cz/item/CS_URS_2021_02/966075141" TargetMode="External"/><Relationship Id="rId78" Type="http://schemas.openxmlformats.org/officeDocument/2006/relationships/hyperlink" Target="https://podminky.urs.cz/item/CS_URS_2021_02/997211511" TargetMode="External"/><Relationship Id="rId81" Type="http://schemas.openxmlformats.org/officeDocument/2006/relationships/hyperlink" Target="https://podminky.urs.cz/item/CS_URS_2021_02/997221875" TargetMode="External"/><Relationship Id="rId86" Type="http://schemas.openxmlformats.org/officeDocument/2006/relationships/hyperlink" Target="https://podminky.urs.cz/item/CS_URS_2021_02/711672051" TargetMode="External"/><Relationship Id="rId4" Type="http://schemas.openxmlformats.org/officeDocument/2006/relationships/hyperlink" Target="https://podminky.urs.cz/item/CS_URS_2021_02/115001106" TargetMode="External"/><Relationship Id="rId9" Type="http://schemas.openxmlformats.org/officeDocument/2006/relationships/hyperlink" Target="https://podminky.urs.cz/item/CS_URS_2021_02/121151103" TargetMode="External"/><Relationship Id="rId13" Type="http://schemas.openxmlformats.org/officeDocument/2006/relationships/hyperlink" Target="https://podminky.urs.cz/item/CS_URS_2021_02/153112122" TargetMode="External"/><Relationship Id="rId18" Type="http://schemas.openxmlformats.org/officeDocument/2006/relationships/hyperlink" Target="https://podminky.urs.cz/item/CS_URS_2021_02/171201231" TargetMode="External"/><Relationship Id="rId39" Type="http://schemas.openxmlformats.org/officeDocument/2006/relationships/hyperlink" Target="https://podminky.urs.cz/item/CS_URS_2021_02/334361216" TargetMode="External"/><Relationship Id="rId34" Type="http://schemas.openxmlformats.org/officeDocument/2006/relationships/hyperlink" Target="https://podminky.urs.cz/item/CS_URS_2021_02/334323218" TargetMode="External"/><Relationship Id="rId50" Type="http://schemas.openxmlformats.org/officeDocument/2006/relationships/hyperlink" Target="https://podminky.urs.cz/item/CS_URS_2021_02/451475121" TargetMode="External"/><Relationship Id="rId55" Type="http://schemas.openxmlformats.org/officeDocument/2006/relationships/hyperlink" Target="https://podminky.urs.cz/item/CS_URS_2021_02/465327212" TargetMode="External"/><Relationship Id="rId76" Type="http://schemas.openxmlformats.org/officeDocument/2006/relationships/hyperlink" Target="https://podminky.urs.cz/item/CS_URS_2021_02/997013862" TargetMode="External"/><Relationship Id="rId7" Type="http://schemas.openxmlformats.org/officeDocument/2006/relationships/hyperlink" Target="https://podminky.urs.cz/item/CS_URS_2021_02/119001406" TargetMode="External"/><Relationship Id="rId71" Type="http://schemas.openxmlformats.org/officeDocument/2006/relationships/hyperlink" Target="https://podminky.urs.cz/item/CS_URS_2021_02/963041211" TargetMode="External"/><Relationship Id="rId2" Type="http://schemas.openxmlformats.org/officeDocument/2006/relationships/hyperlink" Target="https://podminky.urs.cz/item/CS_URS_2021_02/113107223" TargetMode="External"/><Relationship Id="rId29" Type="http://schemas.openxmlformats.org/officeDocument/2006/relationships/hyperlink" Target="https://podminky.urs.cz/item/CS_URS_2021_02/317321118" TargetMode="External"/><Relationship Id="rId24" Type="http://schemas.openxmlformats.org/officeDocument/2006/relationships/hyperlink" Target="https://podminky.urs.cz/item/CS_URS_2021_02/212795111" TargetMode="External"/><Relationship Id="rId40" Type="http://schemas.openxmlformats.org/officeDocument/2006/relationships/hyperlink" Target="https://podminky.urs.cz/item/CS_URS_2021_02/334361226" TargetMode="External"/><Relationship Id="rId45" Type="http://schemas.openxmlformats.org/officeDocument/2006/relationships/hyperlink" Target="https://podminky.urs.cz/item/CS_URS_2021_02/421351231" TargetMode="External"/><Relationship Id="rId66" Type="http://schemas.openxmlformats.org/officeDocument/2006/relationships/hyperlink" Target="https://podminky.urs.cz/item/CS_URS_2021_02/919735113" TargetMode="External"/><Relationship Id="rId87" Type="http://schemas.openxmlformats.org/officeDocument/2006/relationships/hyperlink" Target="https://podminky.urs.cz/item/CS_URS_2021_02/998711101" TargetMode="External"/><Relationship Id="rId61" Type="http://schemas.openxmlformats.org/officeDocument/2006/relationships/hyperlink" Target="https://podminky.urs.cz/item/CS_URS_2021_02/577144121" TargetMode="External"/><Relationship Id="rId82" Type="http://schemas.openxmlformats.org/officeDocument/2006/relationships/hyperlink" Target="https://podminky.urs.cz/item/CS_URS_2021_02/998212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62201403" TargetMode="External"/><Relationship Id="rId13" Type="http://schemas.openxmlformats.org/officeDocument/2006/relationships/hyperlink" Target="https://podminky.urs.cz/item/CS_URS_2021_02/162201422" TargetMode="External"/><Relationship Id="rId3" Type="http://schemas.openxmlformats.org/officeDocument/2006/relationships/hyperlink" Target="https://podminky.urs.cz/item/CS_URS_2021_02/112151113" TargetMode="External"/><Relationship Id="rId7" Type="http://schemas.openxmlformats.org/officeDocument/2006/relationships/hyperlink" Target="https://podminky.urs.cz/item/CS_URS_2021_02/162201402" TargetMode="External"/><Relationship Id="rId12" Type="http://schemas.openxmlformats.org/officeDocument/2006/relationships/hyperlink" Target="https://podminky.urs.cz/item/CS_URS_2021_02/162201421" TargetMode="External"/><Relationship Id="rId17" Type="http://schemas.openxmlformats.org/officeDocument/2006/relationships/drawing" Target="../drawings/drawing4.xml"/><Relationship Id="rId2" Type="http://schemas.openxmlformats.org/officeDocument/2006/relationships/hyperlink" Target="https://podminky.urs.cz/item/CS_URS_2021_02/112151112" TargetMode="External"/><Relationship Id="rId16" Type="http://schemas.openxmlformats.org/officeDocument/2006/relationships/hyperlink" Target="https://podminky.urs.cz/item/CS_URS_2021_02/111251102" TargetMode="External"/><Relationship Id="rId1" Type="http://schemas.openxmlformats.org/officeDocument/2006/relationships/hyperlink" Target="https://podminky.urs.cz/item/CS_URS_2021_02/112151111" TargetMode="External"/><Relationship Id="rId6" Type="http://schemas.openxmlformats.org/officeDocument/2006/relationships/hyperlink" Target="https://podminky.urs.cz/item/CS_URS_2021_02/162201401" TargetMode="External"/><Relationship Id="rId11" Type="http://schemas.openxmlformats.org/officeDocument/2006/relationships/hyperlink" Target="https://podminky.urs.cz/item/CS_URS_2021_02/162201413" TargetMode="External"/><Relationship Id="rId5" Type="http://schemas.openxmlformats.org/officeDocument/2006/relationships/hyperlink" Target="https://podminky.urs.cz/item/CS_URS_2021_02/112151116" TargetMode="External"/><Relationship Id="rId15" Type="http://schemas.openxmlformats.org/officeDocument/2006/relationships/hyperlink" Target="https://podminky.urs.cz/item/CS_URS_2021_02/162301501R" TargetMode="External"/><Relationship Id="rId10" Type="http://schemas.openxmlformats.org/officeDocument/2006/relationships/hyperlink" Target="https://podminky.urs.cz/item/CS_URS_2021_02/162201412" TargetMode="External"/><Relationship Id="rId4" Type="http://schemas.openxmlformats.org/officeDocument/2006/relationships/hyperlink" Target="https://podminky.urs.cz/item/CS_URS_2021_02/112151114" TargetMode="External"/><Relationship Id="rId9" Type="http://schemas.openxmlformats.org/officeDocument/2006/relationships/hyperlink" Target="https://podminky.urs.cz/item/CS_URS_2021_02/162201411" TargetMode="External"/><Relationship Id="rId14" Type="http://schemas.openxmlformats.org/officeDocument/2006/relationships/hyperlink" Target="https://podminky.urs.cz/item/CS_URS_2021_02/162201423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820441811" TargetMode="External"/><Relationship Id="rId13" Type="http://schemas.openxmlformats.org/officeDocument/2006/relationships/hyperlink" Target="https://podminky.urs.cz/item/CS_URS_2021_02/899623141" TargetMode="External"/><Relationship Id="rId18" Type="http://schemas.openxmlformats.org/officeDocument/2006/relationships/hyperlink" Target="https://podminky.urs.cz/item/CS_URS_2021_02/741810001" TargetMode="External"/><Relationship Id="rId3" Type="http://schemas.openxmlformats.org/officeDocument/2006/relationships/hyperlink" Target="https://podminky.urs.cz/item/CS_URS_2021_02/151101101" TargetMode="External"/><Relationship Id="rId7" Type="http://schemas.openxmlformats.org/officeDocument/2006/relationships/hyperlink" Target="https://podminky.urs.cz/item/CS_URS_2021_02/174111101" TargetMode="External"/><Relationship Id="rId12" Type="http://schemas.openxmlformats.org/officeDocument/2006/relationships/hyperlink" Target="https://podminky.urs.cz/item/CS_URS_2021_02/899104112" TargetMode="External"/><Relationship Id="rId17" Type="http://schemas.openxmlformats.org/officeDocument/2006/relationships/hyperlink" Target="https://podminky.urs.cz/item/CS_URS_2021_02/998271301" TargetMode="External"/><Relationship Id="rId2" Type="http://schemas.openxmlformats.org/officeDocument/2006/relationships/hyperlink" Target="https://podminky.urs.cz/item/CS_URS_2021_02/132351252" TargetMode="External"/><Relationship Id="rId16" Type="http://schemas.openxmlformats.org/officeDocument/2006/relationships/hyperlink" Target="https://podminky.urs.cz/item/CS_URS_2021_02/997013873" TargetMode="External"/><Relationship Id="rId1" Type="http://schemas.openxmlformats.org/officeDocument/2006/relationships/hyperlink" Target="https://podminky.urs.cz/item/CS_URS_2021_02/132251252" TargetMode="External"/><Relationship Id="rId6" Type="http://schemas.openxmlformats.org/officeDocument/2006/relationships/hyperlink" Target="https://podminky.urs.cz/item/CS_URS_2021_02/162751119" TargetMode="External"/><Relationship Id="rId11" Type="http://schemas.openxmlformats.org/officeDocument/2006/relationships/hyperlink" Target="https://podminky.urs.cz/item/CS_URS_2021_02/899101211" TargetMode="External"/><Relationship Id="rId5" Type="http://schemas.openxmlformats.org/officeDocument/2006/relationships/hyperlink" Target="https://podminky.urs.cz/item/CS_URS_2021_02/162751117" TargetMode="External"/><Relationship Id="rId15" Type="http://schemas.openxmlformats.org/officeDocument/2006/relationships/hyperlink" Target="https://podminky.urs.cz/item/CS_URS_2021_02/997013509" TargetMode="External"/><Relationship Id="rId10" Type="http://schemas.openxmlformats.org/officeDocument/2006/relationships/hyperlink" Target="https://podminky.urs.cz/item/CS_URS_2021_02/894411141" TargetMode="External"/><Relationship Id="rId19" Type="http://schemas.openxmlformats.org/officeDocument/2006/relationships/drawing" Target="../drawings/drawing5.xml"/><Relationship Id="rId4" Type="http://schemas.openxmlformats.org/officeDocument/2006/relationships/hyperlink" Target="https://podminky.urs.cz/item/CS_URS_2021_02/151101111" TargetMode="External"/><Relationship Id="rId9" Type="http://schemas.openxmlformats.org/officeDocument/2006/relationships/hyperlink" Target="https://podminky.urs.cz/item/CS_URS_2021_02/822422111" TargetMode="External"/><Relationship Id="rId14" Type="http://schemas.openxmlformats.org/officeDocument/2006/relationships/hyperlink" Target="https://podminky.urs.cz/item/CS_URS_2021_02/99701350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1411122" TargetMode="External"/><Relationship Id="rId13" Type="http://schemas.openxmlformats.org/officeDocument/2006/relationships/hyperlink" Target="https://podminky.urs.cz/item/CS_URS_2021_02/162751137" TargetMode="External"/><Relationship Id="rId18" Type="http://schemas.openxmlformats.org/officeDocument/2006/relationships/hyperlink" Target="https://podminky.urs.cz/item/CS_URS_2021_02/321213345" TargetMode="External"/><Relationship Id="rId26" Type="http://schemas.openxmlformats.org/officeDocument/2006/relationships/hyperlink" Target="https://podminky.urs.cz/item/CS_URS_2021_02/997211519" TargetMode="External"/><Relationship Id="rId3" Type="http://schemas.openxmlformats.org/officeDocument/2006/relationships/hyperlink" Target="https://podminky.urs.cz/item/CS_URS_2021_02/121151123" TargetMode="External"/><Relationship Id="rId21" Type="http://schemas.openxmlformats.org/officeDocument/2006/relationships/hyperlink" Target="https://podminky.urs.cz/item/CS_URS_2021_02/464571111" TargetMode="External"/><Relationship Id="rId7" Type="http://schemas.openxmlformats.org/officeDocument/2006/relationships/hyperlink" Target="https://podminky.urs.cz/item/CS_URS_2021_02/174251101" TargetMode="External"/><Relationship Id="rId12" Type="http://schemas.openxmlformats.org/officeDocument/2006/relationships/hyperlink" Target="https://podminky.urs.cz/item/CS_URS_2021_02/162751119" TargetMode="External"/><Relationship Id="rId17" Type="http://schemas.openxmlformats.org/officeDocument/2006/relationships/hyperlink" Target="https://podminky.urs.cz/item/CS_URS_2021_02/997013601" TargetMode="External"/><Relationship Id="rId25" Type="http://schemas.openxmlformats.org/officeDocument/2006/relationships/hyperlink" Target="https://podminky.urs.cz/item/CS_URS_2021_02/997211511" TargetMode="External"/><Relationship Id="rId2" Type="http://schemas.openxmlformats.org/officeDocument/2006/relationships/hyperlink" Target="https://podminky.urs.cz/item/CS_URS_2021_02/114203101" TargetMode="External"/><Relationship Id="rId16" Type="http://schemas.openxmlformats.org/officeDocument/2006/relationships/hyperlink" Target="https://podminky.urs.cz/item/CS_URS_2021_02/171201221" TargetMode="External"/><Relationship Id="rId20" Type="http://schemas.openxmlformats.org/officeDocument/2006/relationships/hyperlink" Target="https://podminky.urs.cz/item/CS_URS_2021_02/463212121" TargetMode="External"/><Relationship Id="rId1" Type="http://schemas.openxmlformats.org/officeDocument/2006/relationships/hyperlink" Target="https://podminky.urs.cz/item/CS_URS_2021_02/111111102" TargetMode="External"/><Relationship Id="rId6" Type="http://schemas.openxmlformats.org/officeDocument/2006/relationships/hyperlink" Target="https://podminky.urs.cz/item/CS_URS_2021_02/167151111" TargetMode="External"/><Relationship Id="rId11" Type="http://schemas.openxmlformats.org/officeDocument/2006/relationships/hyperlink" Target="https://podminky.urs.cz/item/CS_URS_2021_02/162751117" TargetMode="External"/><Relationship Id="rId24" Type="http://schemas.openxmlformats.org/officeDocument/2006/relationships/hyperlink" Target="https://podminky.urs.cz/item/CS_URS_2021_02/997013862" TargetMode="External"/><Relationship Id="rId5" Type="http://schemas.openxmlformats.org/officeDocument/2006/relationships/hyperlink" Target="https://podminky.urs.cz/item/CS_URS_2021_02/162351103" TargetMode="External"/><Relationship Id="rId15" Type="http://schemas.openxmlformats.org/officeDocument/2006/relationships/hyperlink" Target="https://podminky.urs.cz/item/CS_URS_2021_02/171201201" TargetMode="External"/><Relationship Id="rId23" Type="http://schemas.openxmlformats.org/officeDocument/2006/relationships/hyperlink" Target="https://podminky.urs.cz/item/CS_URS_2021_02/963051111" TargetMode="External"/><Relationship Id="rId28" Type="http://schemas.openxmlformats.org/officeDocument/2006/relationships/drawing" Target="../drawings/drawing6.xml"/><Relationship Id="rId10" Type="http://schemas.openxmlformats.org/officeDocument/2006/relationships/hyperlink" Target="https://podminky.urs.cz/item/CS_URS_2021_02/182151111" TargetMode="External"/><Relationship Id="rId19" Type="http://schemas.openxmlformats.org/officeDocument/2006/relationships/hyperlink" Target="https://podminky.urs.cz/item/CS_URS_2021_02/462512270" TargetMode="External"/><Relationship Id="rId4" Type="http://schemas.openxmlformats.org/officeDocument/2006/relationships/hyperlink" Target="https://podminky.urs.cz/item/CS_URS_2021_02/124253101" TargetMode="External"/><Relationship Id="rId9" Type="http://schemas.openxmlformats.org/officeDocument/2006/relationships/hyperlink" Target="https://podminky.urs.cz/item/CS_URS_2021_02/181951112" TargetMode="External"/><Relationship Id="rId14" Type="http://schemas.openxmlformats.org/officeDocument/2006/relationships/hyperlink" Target="https://podminky.urs.cz/item/CS_URS_2021_02/162751139" TargetMode="External"/><Relationship Id="rId22" Type="http://schemas.openxmlformats.org/officeDocument/2006/relationships/hyperlink" Target="https://podminky.urs.cz/item/CS_URS_2021_02/962041211" TargetMode="External"/><Relationship Id="rId27" Type="http://schemas.openxmlformats.org/officeDocument/2006/relationships/hyperlink" Target="https://podminky.urs.cz/item/CS_URS_2021_02/998332011" TargetMode="Externa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317353121" TargetMode="External"/><Relationship Id="rId21" Type="http://schemas.openxmlformats.org/officeDocument/2006/relationships/hyperlink" Target="https://podminky.urs.cz/item/CS_URS_2021_02/274321118" TargetMode="External"/><Relationship Id="rId42" Type="http://schemas.openxmlformats.org/officeDocument/2006/relationships/hyperlink" Target="https://podminky.urs.cz/item/CS_URS_2021_02/451573111" TargetMode="External"/><Relationship Id="rId47" Type="http://schemas.openxmlformats.org/officeDocument/2006/relationships/hyperlink" Target="https://podminky.urs.cz/item/CS_URS_2021_02/574381112" TargetMode="External"/><Relationship Id="rId63" Type="http://schemas.openxmlformats.org/officeDocument/2006/relationships/hyperlink" Target="https://podminky.urs.cz/item/CS_URS_2021_02/998212111" TargetMode="External"/><Relationship Id="rId68" Type="http://schemas.openxmlformats.org/officeDocument/2006/relationships/hyperlink" Target="https://podminky.urs.cz/item/CS_URS_2021_02/998711101" TargetMode="External"/><Relationship Id="rId7" Type="http://schemas.openxmlformats.org/officeDocument/2006/relationships/hyperlink" Target="https://podminky.urs.cz/item/CS_URS_2021_02/124353100" TargetMode="External"/><Relationship Id="rId2" Type="http://schemas.openxmlformats.org/officeDocument/2006/relationships/hyperlink" Target="https://podminky.urs.cz/item/CS_URS_2021_02/113107324" TargetMode="External"/><Relationship Id="rId16" Type="http://schemas.openxmlformats.org/officeDocument/2006/relationships/hyperlink" Target="https://podminky.urs.cz/item/CS_URS_2021_02/181202305" TargetMode="External"/><Relationship Id="rId29" Type="http://schemas.openxmlformats.org/officeDocument/2006/relationships/hyperlink" Target="https://podminky.urs.cz/item/CS_URS_2021_02/334323118" TargetMode="External"/><Relationship Id="rId11" Type="http://schemas.openxmlformats.org/officeDocument/2006/relationships/hyperlink" Target="https://podminky.urs.cz/item/CS_URS_2021_02/162751117" TargetMode="External"/><Relationship Id="rId24" Type="http://schemas.openxmlformats.org/officeDocument/2006/relationships/hyperlink" Target="https://podminky.urs.cz/item/CS_URS_2021_02/274361116" TargetMode="External"/><Relationship Id="rId32" Type="http://schemas.openxmlformats.org/officeDocument/2006/relationships/hyperlink" Target="https://podminky.urs.cz/item/CS_URS_2021_02/334361216" TargetMode="External"/><Relationship Id="rId37" Type="http://schemas.openxmlformats.org/officeDocument/2006/relationships/hyperlink" Target="https://podminky.urs.cz/item/CS_URS_2021_02/421955112" TargetMode="External"/><Relationship Id="rId40" Type="http://schemas.openxmlformats.org/officeDocument/2006/relationships/hyperlink" Target="https://podminky.urs.cz/item/CS_URS_2021_02/451475121" TargetMode="External"/><Relationship Id="rId45" Type="http://schemas.openxmlformats.org/officeDocument/2006/relationships/hyperlink" Target="https://podminky.urs.cz/item/CS_URS_2021_02/564851111" TargetMode="External"/><Relationship Id="rId53" Type="http://schemas.openxmlformats.org/officeDocument/2006/relationships/hyperlink" Target="https://podminky.urs.cz/item/CS_URS_2021_02/963051111" TargetMode="External"/><Relationship Id="rId58" Type="http://schemas.openxmlformats.org/officeDocument/2006/relationships/hyperlink" Target="https://podminky.urs.cz/item/CS_URS_2021_02/997211511" TargetMode="External"/><Relationship Id="rId66" Type="http://schemas.openxmlformats.org/officeDocument/2006/relationships/hyperlink" Target="https://podminky.urs.cz/item/CS_URS_2021_02/711341564" TargetMode="External"/><Relationship Id="rId5" Type="http://schemas.openxmlformats.org/officeDocument/2006/relationships/hyperlink" Target="https://podminky.urs.cz/item/CS_URS_2021_02/115101302" TargetMode="External"/><Relationship Id="rId61" Type="http://schemas.openxmlformats.org/officeDocument/2006/relationships/hyperlink" Target="https://podminky.urs.cz/item/CS_URS_2021_02/997211529" TargetMode="External"/><Relationship Id="rId19" Type="http://schemas.openxmlformats.org/officeDocument/2006/relationships/hyperlink" Target="https://podminky.urs.cz/item/CS_URS_2021_02/211971110" TargetMode="External"/><Relationship Id="rId14" Type="http://schemas.openxmlformats.org/officeDocument/2006/relationships/hyperlink" Target="https://podminky.urs.cz/item/CS_URS_2021_02/171201231" TargetMode="External"/><Relationship Id="rId22" Type="http://schemas.openxmlformats.org/officeDocument/2006/relationships/hyperlink" Target="https://podminky.urs.cz/item/CS_URS_2021_02/274354111" TargetMode="External"/><Relationship Id="rId27" Type="http://schemas.openxmlformats.org/officeDocument/2006/relationships/hyperlink" Target="https://podminky.urs.cz/item/CS_URS_2021_02/317353221" TargetMode="External"/><Relationship Id="rId30" Type="http://schemas.openxmlformats.org/officeDocument/2006/relationships/hyperlink" Target="https://podminky.urs.cz/item/CS_URS_2021_02/334351112" TargetMode="External"/><Relationship Id="rId35" Type="http://schemas.openxmlformats.org/officeDocument/2006/relationships/hyperlink" Target="https://podminky.urs.cz/item/CS_URS_2021_02/421351231" TargetMode="External"/><Relationship Id="rId43" Type="http://schemas.openxmlformats.org/officeDocument/2006/relationships/hyperlink" Target="https://podminky.urs.cz/item/CS_URS_2021_02/457311114" TargetMode="External"/><Relationship Id="rId48" Type="http://schemas.openxmlformats.org/officeDocument/2006/relationships/hyperlink" Target="https://podminky.urs.cz/item/CS_URS_2021_02/113156201" TargetMode="External"/><Relationship Id="rId56" Type="http://schemas.openxmlformats.org/officeDocument/2006/relationships/hyperlink" Target="https://podminky.urs.cz/item/CS_URS_2021_02/997013862" TargetMode="External"/><Relationship Id="rId64" Type="http://schemas.openxmlformats.org/officeDocument/2006/relationships/hyperlink" Target="https://podminky.urs.cz/item/CS_URS_2021_02/711112001" TargetMode="External"/><Relationship Id="rId69" Type="http://schemas.openxmlformats.org/officeDocument/2006/relationships/drawing" Target="../drawings/drawing7.xml"/><Relationship Id="rId8" Type="http://schemas.openxmlformats.org/officeDocument/2006/relationships/hyperlink" Target="https://podminky.urs.cz/item/CS_URS_2021_02/124353119" TargetMode="External"/><Relationship Id="rId51" Type="http://schemas.openxmlformats.org/officeDocument/2006/relationships/hyperlink" Target="https://podminky.urs.cz/item/CS_URS_2021_02/936942211" TargetMode="External"/><Relationship Id="rId3" Type="http://schemas.openxmlformats.org/officeDocument/2006/relationships/hyperlink" Target="https://podminky.urs.cz/item/CS_URS_2021_02/115001106" TargetMode="External"/><Relationship Id="rId12" Type="http://schemas.openxmlformats.org/officeDocument/2006/relationships/hyperlink" Target="https://podminky.urs.cz/item/CS_URS_2021_02/162751119" TargetMode="External"/><Relationship Id="rId17" Type="http://schemas.openxmlformats.org/officeDocument/2006/relationships/hyperlink" Target="https://podminky.urs.cz/item/CS_URS_2021_02/181411122" TargetMode="External"/><Relationship Id="rId25" Type="http://schemas.openxmlformats.org/officeDocument/2006/relationships/hyperlink" Target="https://podminky.urs.cz/item/CS_URS_2021_02/317321118" TargetMode="External"/><Relationship Id="rId33" Type="http://schemas.openxmlformats.org/officeDocument/2006/relationships/hyperlink" Target="https://podminky.urs.cz/item/CS_URS_2021_02/421321128" TargetMode="External"/><Relationship Id="rId38" Type="http://schemas.openxmlformats.org/officeDocument/2006/relationships/hyperlink" Target="https://podminky.urs.cz/item/CS_URS_2021_02/421955212" TargetMode="External"/><Relationship Id="rId46" Type="http://schemas.openxmlformats.org/officeDocument/2006/relationships/hyperlink" Target="https://podminky.urs.cz/item/CS_URS_2021_02/573461113" TargetMode="External"/><Relationship Id="rId59" Type="http://schemas.openxmlformats.org/officeDocument/2006/relationships/hyperlink" Target="https://podminky.urs.cz/item/CS_URS_2021_02/997211519" TargetMode="External"/><Relationship Id="rId67" Type="http://schemas.openxmlformats.org/officeDocument/2006/relationships/hyperlink" Target="https://podminky.urs.cz/item/CS_URS_2021_02/711672051" TargetMode="External"/><Relationship Id="rId20" Type="http://schemas.openxmlformats.org/officeDocument/2006/relationships/hyperlink" Target="https://podminky.urs.cz/item/CS_URS_2021_02/212795111" TargetMode="External"/><Relationship Id="rId41" Type="http://schemas.openxmlformats.org/officeDocument/2006/relationships/hyperlink" Target="https://podminky.urs.cz/item/CS_URS_2021_02/451475122" TargetMode="External"/><Relationship Id="rId54" Type="http://schemas.openxmlformats.org/officeDocument/2006/relationships/hyperlink" Target="https://podminky.urs.cz/item/CS_URS_2021_02/963071112" TargetMode="External"/><Relationship Id="rId62" Type="http://schemas.openxmlformats.org/officeDocument/2006/relationships/hyperlink" Target="https://podminky.urs.cz/item/CS_URS_2021_02/997211611" TargetMode="External"/><Relationship Id="rId1" Type="http://schemas.openxmlformats.org/officeDocument/2006/relationships/hyperlink" Target="https://podminky.urs.cz/item/CS_URS_2021_02/111211201" TargetMode="External"/><Relationship Id="rId6" Type="http://schemas.openxmlformats.org/officeDocument/2006/relationships/hyperlink" Target="https://podminky.urs.cz/item/CS_URS_2021_02/121151103" TargetMode="External"/><Relationship Id="rId15" Type="http://schemas.openxmlformats.org/officeDocument/2006/relationships/hyperlink" Target="https://podminky.urs.cz/item/CS_URS_2021_02/174151101" TargetMode="External"/><Relationship Id="rId23" Type="http://schemas.openxmlformats.org/officeDocument/2006/relationships/hyperlink" Target="https://podminky.urs.cz/item/CS_URS_2021_02/274354211" TargetMode="External"/><Relationship Id="rId28" Type="http://schemas.openxmlformats.org/officeDocument/2006/relationships/hyperlink" Target="https://podminky.urs.cz/item/CS_URS_2021_02/317361116" TargetMode="External"/><Relationship Id="rId36" Type="http://schemas.openxmlformats.org/officeDocument/2006/relationships/hyperlink" Target="https://podminky.urs.cz/item/CS_URS_2021_02/421361226" TargetMode="External"/><Relationship Id="rId49" Type="http://schemas.openxmlformats.org/officeDocument/2006/relationships/hyperlink" Target="https://podminky.urs.cz/item/CS_URS_2021_02/911121211" TargetMode="External"/><Relationship Id="rId57" Type="http://schemas.openxmlformats.org/officeDocument/2006/relationships/hyperlink" Target="https://podminky.urs.cz/item/CS_URS_2021_02/997013873" TargetMode="External"/><Relationship Id="rId10" Type="http://schemas.openxmlformats.org/officeDocument/2006/relationships/hyperlink" Target="https://podminky.urs.cz/item/CS_URS_2021_02/153113112" TargetMode="External"/><Relationship Id="rId31" Type="http://schemas.openxmlformats.org/officeDocument/2006/relationships/hyperlink" Target="https://podminky.urs.cz/item/CS_URS_2021_02/334351211" TargetMode="External"/><Relationship Id="rId44" Type="http://schemas.openxmlformats.org/officeDocument/2006/relationships/hyperlink" Target="https://podminky.urs.cz/item/CS_URS_2021_02/564831111" TargetMode="External"/><Relationship Id="rId52" Type="http://schemas.openxmlformats.org/officeDocument/2006/relationships/hyperlink" Target="https://podminky.urs.cz/item/CS_URS_2021_02/962041211" TargetMode="External"/><Relationship Id="rId60" Type="http://schemas.openxmlformats.org/officeDocument/2006/relationships/hyperlink" Target="https://podminky.urs.cz/item/CS_URS_2021_02/997211521" TargetMode="External"/><Relationship Id="rId65" Type="http://schemas.openxmlformats.org/officeDocument/2006/relationships/hyperlink" Target="https://podminky.urs.cz/item/CS_URS_2021_02/711112011" TargetMode="External"/><Relationship Id="rId4" Type="http://schemas.openxmlformats.org/officeDocument/2006/relationships/hyperlink" Target="https://podminky.urs.cz/item/CS_URS_2021_02/115101202" TargetMode="External"/><Relationship Id="rId9" Type="http://schemas.openxmlformats.org/officeDocument/2006/relationships/hyperlink" Target="https://podminky.urs.cz/item/CS_URS_2021_02/153112122" TargetMode="External"/><Relationship Id="rId13" Type="http://schemas.openxmlformats.org/officeDocument/2006/relationships/hyperlink" Target="https://podminky.urs.cz/item/CS_URS_2021_02/171103101" TargetMode="External"/><Relationship Id="rId18" Type="http://schemas.openxmlformats.org/officeDocument/2006/relationships/hyperlink" Target="https://podminky.urs.cz/item/CS_URS_2021_02/182351023" TargetMode="External"/><Relationship Id="rId39" Type="http://schemas.openxmlformats.org/officeDocument/2006/relationships/hyperlink" Target="https://podminky.urs.cz/item/CS_URS_2021_02/451315124" TargetMode="External"/><Relationship Id="rId34" Type="http://schemas.openxmlformats.org/officeDocument/2006/relationships/hyperlink" Target="https://podminky.urs.cz/item/CS_URS_2021_02/421351131" TargetMode="External"/><Relationship Id="rId50" Type="http://schemas.openxmlformats.org/officeDocument/2006/relationships/hyperlink" Target="https://podminky.urs.cz/item/CS_URS_2021_02/911121311" TargetMode="External"/><Relationship Id="rId55" Type="http://schemas.openxmlformats.org/officeDocument/2006/relationships/hyperlink" Target="https://podminky.urs.cz/item/CS_URS_2021_02/985131111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hyperlink" Target="https://podminky.urs.cz/item/CS_URS_2021_02/162301501R" TargetMode="External"/><Relationship Id="rId1" Type="http://schemas.openxmlformats.org/officeDocument/2006/relationships/hyperlink" Target="https://podminky.urs.cz/item/CS_URS_2021_02/111251102" TargetMode="Externa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36172126" TargetMode="External"/><Relationship Id="rId18" Type="http://schemas.openxmlformats.org/officeDocument/2006/relationships/hyperlink" Target="https://podminky.urs.cz/item/CS_URS_2021_02/963051111" TargetMode="External"/><Relationship Id="rId26" Type="http://schemas.openxmlformats.org/officeDocument/2006/relationships/hyperlink" Target="https://podminky.urs.cz/item/CS_URS_2021_02/998212111" TargetMode="External"/><Relationship Id="rId3" Type="http://schemas.openxmlformats.org/officeDocument/2006/relationships/hyperlink" Target="https://podminky.urs.cz/item/CS_URS_2021_02/451315115" TargetMode="External"/><Relationship Id="rId21" Type="http://schemas.openxmlformats.org/officeDocument/2006/relationships/hyperlink" Target="https://podminky.urs.cz/item/CS_URS_2021_02/992114193" TargetMode="External"/><Relationship Id="rId34" Type="http://schemas.openxmlformats.org/officeDocument/2006/relationships/hyperlink" Target="https://podminky.urs.cz/item/CS_URS_2021_02/783317101" TargetMode="External"/><Relationship Id="rId7" Type="http://schemas.openxmlformats.org/officeDocument/2006/relationships/hyperlink" Target="https://podminky.urs.cz/item/CS_URS_2021_02/312351911" TargetMode="External"/><Relationship Id="rId12" Type="http://schemas.openxmlformats.org/officeDocument/2006/relationships/hyperlink" Target="https://podminky.urs.cz/item/CS_URS_2021_02/423131191" TargetMode="External"/><Relationship Id="rId17" Type="http://schemas.openxmlformats.org/officeDocument/2006/relationships/hyperlink" Target="https://podminky.urs.cz/item/CS_URS_2021_02/949101112" TargetMode="External"/><Relationship Id="rId25" Type="http://schemas.openxmlformats.org/officeDocument/2006/relationships/hyperlink" Target="https://podminky.urs.cz/item/CS_URS_2021_02/997211611" TargetMode="External"/><Relationship Id="rId33" Type="http://schemas.openxmlformats.org/officeDocument/2006/relationships/hyperlink" Target="https://podminky.urs.cz/item/CS_URS_2021_02/783314101" TargetMode="External"/><Relationship Id="rId2" Type="http://schemas.openxmlformats.org/officeDocument/2006/relationships/hyperlink" Target="https://podminky.urs.cz/item/CS_URS_2021_02/452471101" TargetMode="External"/><Relationship Id="rId16" Type="http://schemas.openxmlformats.org/officeDocument/2006/relationships/hyperlink" Target="https://podminky.urs.cz/item/CS_URS_2021_02/953965141" TargetMode="External"/><Relationship Id="rId20" Type="http://schemas.openxmlformats.org/officeDocument/2006/relationships/hyperlink" Target="https://podminky.urs.cz/item/CS_URS_2021_02/992114153" TargetMode="External"/><Relationship Id="rId29" Type="http://schemas.openxmlformats.org/officeDocument/2006/relationships/hyperlink" Target="https://podminky.urs.cz/item/CS_URS_2021_02/762132135" TargetMode="External"/><Relationship Id="rId1" Type="http://schemas.openxmlformats.org/officeDocument/2006/relationships/hyperlink" Target="https://podminky.urs.cz/item/CS_URS_2021_02/174101101" TargetMode="External"/><Relationship Id="rId6" Type="http://schemas.openxmlformats.org/officeDocument/2006/relationships/hyperlink" Target="https://podminky.urs.cz/item/CS_URS_2021_02/274354211" TargetMode="External"/><Relationship Id="rId11" Type="http://schemas.openxmlformats.org/officeDocument/2006/relationships/hyperlink" Target="https://podminky.urs.cz/item/CS_URS_2021_02/423131143" TargetMode="External"/><Relationship Id="rId24" Type="http://schemas.openxmlformats.org/officeDocument/2006/relationships/hyperlink" Target="https://podminky.urs.cz/item/CS_URS_2021_02/997211519" TargetMode="External"/><Relationship Id="rId32" Type="http://schemas.openxmlformats.org/officeDocument/2006/relationships/hyperlink" Target="https://podminky.urs.cz/item/CS_URS_2021_02/783218211" TargetMode="External"/><Relationship Id="rId5" Type="http://schemas.openxmlformats.org/officeDocument/2006/relationships/hyperlink" Target="https://podminky.urs.cz/item/CS_URS_2021_02/274354111" TargetMode="External"/><Relationship Id="rId15" Type="http://schemas.openxmlformats.org/officeDocument/2006/relationships/hyperlink" Target="https://podminky.urs.cz/item/CS_URS_2021_02/953961121" TargetMode="External"/><Relationship Id="rId23" Type="http://schemas.openxmlformats.org/officeDocument/2006/relationships/hyperlink" Target="https://podminky.urs.cz/item/CS_URS_2021_02/997211511" TargetMode="External"/><Relationship Id="rId28" Type="http://schemas.openxmlformats.org/officeDocument/2006/relationships/hyperlink" Target="https://podminky.urs.cz/item/CS_URS_2021_02/762083122" TargetMode="External"/><Relationship Id="rId10" Type="http://schemas.openxmlformats.org/officeDocument/2006/relationships/hyperlink" Target="https://podminky.urs.cz/item/CS_URS_2021_02/389381119" TargetMode="External"/><Relationship Id="rId19" Type="http://schemas.openxmlformats.org/officeDocument/2006/relationships/hyperlink" Target="https://podminky.urs.cz/item/CS_URS_2021_02/966075141" TargetMode="External"/><Relationship Id="rId31" Type="http://schemas.openxmlformats.org/officeDocument/2006/relationships/hyperlink" Target="https://podminky.urs.cz/item/CS_URS_2021_02/783218111" TargetMode="External"/><Relationship Id="rId4" Type="http://schemas.openxmlformats.org/officeDocument/2006/relationships/hyperlink" Target="https://podminky.urs.cz/item/CS_URS_2021_02/274321118" TargetMode="External"/><Relationship Id="rId9" Type="http://schemas.openxmlformats.org/officeDocument/2006/relationships/hyperlink" Target="https://podminky.urs.cz/item/CS_URS_2021_02/274361411" TargetMode="External"/><Relationship Id="rId14" Type="http://schemas.openxmlformats.org/officeDocument/2006/relationships/hyperlink" Target="https://podminky.urs.cz/item/CS_URS_2021_02/953961115" TargetMode="External"/><Relationship Id="rId22" Type="http://schemas.openxmlformats.org/officeDocument/2006/relationships/hyperlink" Target="https://podminky.urs.cz/item/CS_URS_2021_02/997211111" TargetMode="External"/><Relationship Id="rId27" Type="http://schemas.openxmlformats.org/officeDocument/2006/relationships/hyperlink" Target="https://podminky.urs.cz/item/CS_URS_2021_02/998214111" TargetMode="External"/><Relationship Id="rId30" Type="http://schemas.openxmlformats.org/officeDocument/2006/relationships/hyperlink" Target="https://podminky.urs.cz/item/CS_URS_2021_02/998762101" TargetMode="External"/><Relationship Id="rId35" Type="http://schemas.openxmlformats.org/officeDocument/2006/relationships/drawing" Target="../drawings/drawing9.xml"/><Relationship Id="rId8" Type="http://schemas.openxmlformats.org/officeDocument/2006/relationships/hyperlink" Target="https://podminky.urs.cz/item/CS_URS_2021_02/2743611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0"/>
  <sheetViews>
    <sheetView showGridLines="0" tabSelected="1" topLeftCell="A4" workbookViewId="0">
      <selection activeCell="E23" sqref="E23:AN23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69"/>
      <c r="AS2" s="369"/>
      <c r="AT2" s="369"/>
      <c r="AU2" s="369"/>
      <c r="AV2" s="369"/>
      <c r="AW2" s="369"/>
      <c r="AX2" s="369"/>
      <c r="AY2" s="369"/>
      <c r="AZ2" s="369"/>
      <c r="BA2" s="369"/>
      <c r="BB2" s="369"/>
      <c r="BC2" s="369"/>
      <c r="BD2" s="369"/>
      <c r="BE2" s="369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3" t="s">
        <v>14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4"/>
      <c r="AQ5" s="24"/>
      <c r="AR5" s="22"/>
      <c r="BE5" s="350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5" t="s">
        <v>17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4"/>
      <c r="AQ6" s="24"/>
      <c r="AR6" s="22"/>
      <c r="BE6" s="351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1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51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1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51"/>
      <c r="BS10" s="19" t="s">
        <v>6</v>
      </c>
    </row>
    <row r="11" spans="1:74" s="1" customFormat="1" ht="18.45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51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1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51"/>
      <c r="BS13" s="19" t="s">
        <v>6</v>
      </c>
    </row>
    <row r="14" spans="1:74" ht="13.2">
      <c r="B14" s="23"/>
      <c r="C14" s="24"/>
      <c r="D14" s="24"/>
      <c r="E14" s="356" t="s">
        <v>32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51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1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51"/>
      <c r="BS16" s="19" t="s">
        <v>4</v>
      </c>
    </row>
    <row r="17" spans="1:71" s="1" customFormat="1" ht="18.45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51"/>
      <c r="BS17" s="19" t="s">
        <v>37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1"/>
      <c r="BS18" s="19" t="s">
        <v>6</v>
      </c>
    </row>
    <row r="19" spans="1:71" s="1" customFormat="1" ht="12" customHeight="1">
      <c r="B19" s="23"/>
      <c r="C19" s="24"/>
      <c r="D19" s="31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51"/>
      <c r="BS19" s="19" t="s">
        <v>6</v>
      </c>
    </row>
    <row r="20" spans="1:71" s="1" customFormat="1" ht="18.45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51"/>
      <c r="BS20" s="19" t="s">
        <v>4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1"/>
    </row>
    <row r="22" spans="1:71" s="1" customFormat="1" ht="12" customHeight="1">
      <c r="B22" s="23"/>
      <c r="C22" s="24"/>
      <c r="D22" s="31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1"/>
    </row>
    <row r="23" spans="1:71" s="1" customFormat="1" ht="148.19999999999999" customHeight="1">
      <c r="B23" s="23"/>
      <c r="C23" s="24"/>
      <c r="D23" s="24"/>
      <c r="E23" s="358" t="s">
        <v>40</v>
      </c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58"/>
      <c r="V23" s="358"/>
      <c r="W23" s="358"/>
      <c r="X23" s="358"/>
      <c r="Y23" s="358"/>
      <c r="Z23" s="358"/>
      <c r="AA23" s="358"/>
      <c r="AB23" s="358"/>
      <c r="AC23" s="358"/>
      <c r="AD23" s="358"/>
      <c r="AE23" s="358"/>
      <c r="AF23" s="358"/>
      <c r="AG23" s="358"/>
      <c r="AH23" s="358"/>
      <c r="AI23" s="358"/>
      <c r="AJ23" s="358"/>
      <c r="AK23" s="358"/>
      <c r="AL23" s="358"/>
      <c r="AM23" s="358"/>
      <c r="AN23" s="358"/>
      <c r="AO23" s="24"/>
      <c r="AP23" s="24"/>
      <c r="AQ23" s="24"/>
      <c r="AR23" s="22"/>
      <c r="BE23" s="351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1"/>
    </row>
    <row r="25" spans="1:71" s="1" customFormat="1" ht="6.9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1"/>
    </row>
    <row r="26" spans="1:71" s="2" customFormat="1" ht="25.95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9">
        <f>ROUND(AG54,2)</f>
        <v>0</v>
      </c>
      <c r="AL26" s="360"/>
      <c r="AM26" s="360"/>
      <c r="AN26" s="360"/>
      <c r="AO26" s="360"/>
      <c r="AP26" s="38"/>
      <c r="AQ26" s="38"/>
      <c r="AR26" s="41"/>
      <c r="BE26" s="351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1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1" t="s">
        <v>42</v>
      </c>
      <c r="M28" s="361"/>
      <c r="N28" s="361"/>
      <c r="O28" s="361"/>
      <c r="P28" s="361"/>
      <c r="Q28" s="38"/>
      <c r="R28" s="38"/>
      <c r="S28" s="38"/>
      <c r="T28" s="38"/>
      <c r="U28" s="38"/>
      <c r="V28" s="38"/>
      <c r="W28" s="361" t="s">
        <v>43</v>
      </c>
      <c r="X28" s="361"/>
      <c r="Y28" s="361"/>
      <c r="Z28" s="361"/>
      <c r="AA28" s="361"/>
      <c r="AB28" s="361"/>
      <c r="AC28" s="361"/>
      <c r="AD28" s="361"/>
      <c r="AE28" s="361"/>
      <c r="AF28" s="38"/>
      <c r="AG28" s="38"/>
      <c r="AH28" s="38"/>
      <c r="AI28" s="38"/>
      <c r="AJ28" s="38"/>
      <c r="AK28" s="361" t="s">
        <v>44</v>
      </c>
      <c r="AL28" s="361"/>
      <c r="AM28" s="361"/>
      <c r="AN28" s="361"/>
      <c r="AO28" s="361"/>
      <c r="AP28" s="38"/>
      <c r="AQ28" s="38"/>
      <c r="AR28" s="41"/>
      <c r="BE28" s="351"/>
    </row>
    <row r="29" spans="1:71" s="3" customFormat="1" ht="14.4" customHeight="1">
      <c r="B29" s="42"/>
      <c r="C29" s="43"/>
      <c r="D29" s="31" t="s">
        <v>45</v>
      </c>
      <c r="E29" s="43"/>
      <c r="F29" s="31" t="s">
        <v>46</v>
      </c>
      <c r="G29" s="43"/>
      <c r="H29" s="43"/>
      <c r="I29" s="43"/>
      <c r="J29" s="43"/>
      <c r="K29" s="43"/>
      <c r="L29" s="364">
        <v>0.21</v>
      </c>
      <c r="M29" s="363"/>
      <c r="N29" s="363"/>
      <c r="O29" s="363"/>
      <c r="P29" s="363"/>
      <c r="Q29" s="43"/>
      <c r="R29" s="43"/>
      <c r="S29" s="43"/>
      <c r="T29" s="43"/>
      <c r="U29" s="43"/>
      <c r="V29" s="43"/>
      <c r="W29" s="362">
        <f>ROUND(AZ54, 2)</f>
        <v>0</v>
      </c>
      <c r="X29" s="363"/>
      <c r="Y29" s="363"/>
      <c r="Z29" s="363"/>
      <c r="AA29" s="363"/>
      <c r="AB29" s="363"/>
      <c r="AC29" s="363"/>
      <c r="AD29" s="363"/>
      <c r="AE29" s="363"/>
      <c r="AF29" s="43"/>
      <c r="AG29" s="43"/>
      <c r="AH29" s="43"/>
      <c r="AI29" s="43"/>
      <c r="AJ29" s="43"/>
      <c r="AK29" s="362">
        <f>ROUND(AV54, 2)</f>
        <v>0</v>
      </c>
      <c r="AL29" s="363"/>
      <c r="AM29" s="363"/>
      <c r="AN29" s="363"/>
      <c r="AO29" s="363"/>
      <c r="AP29" s="43"/>
      <c r="AQ29" s="43"/>
      <c r="AR29" s="44"/>
      <c r="BE29" s="352"/>
    </row>
    <row r="30" spans="1:71" s="3" customFormat="1" ht="14.4" customHeight="1">
      <c r="B30" s="42"/>
      <c r="C30" s="43"/>
      <c r="D30" s="43"/>
      <c r="E30" s="43"/>
      <c r="F30" s="31" t="s">
        <v>47</v>
      </c>
      <c r="G30" s="43"/>
      <c r="H30" s="43"/>
      <c r="I30" s="43"/>
      <c r="J30" s="43"/>
      <c r="K30" s="43"/>
      <c r="L30" s="364">
        <v>0.15</v>
      </c>
      <c r="M30" s="363"/>
      <c r="N30" s="363"/>
      <c r="O30" s="363"/>
      <c r="P30" s="363"/>
      <c r="Q30" s="43"/>
      <c r="R30" s="43"/>
      <c r="S30" s="43"/>
      <c r="T30" s="43"/>
      <c r="U30" s="43"/>
      <c r="V30" s="43"/>
      <c r="W30" s="362">
        <f>ROUND(BA54, 2)</f>
        <v>0</v>
      </c>
      <c r="X30" s="363"/>
      <c r="Y30" s="363"/>
      <c r="Z30" s="363"/>
      <c r="AA30" s="363"/>
      <c r="AB30" s="363"/>
      <c r="AC30" s="363"/>
      <c r="AD30" s="363"/>
      <c r="AE30" s="363"/>
      <c r="AF30" s="43"/>
      <c r="AG30" s="43"/>
      <c r="AH30" s="43"/>
      <c r="AI30" s="43"/>
      <c r="AJ30" s="43"/>
      <c r="AK30" s="362">
        <f>ROUND(AW54, 2)</f>
        <v>0</v>
      </c>
      <c r="AL30" s="363"/>
      <c r="AM30" s="363"/>
      <c r="AN30" s="363"/>
      <c r="AO30" s="363"/>
      <c r="AP30" s="43"/>
      <c r="AQ30" s="43"/>
      <c r="AR30" s="44"/>
      <c r="BE30" s="352"/>
    </row>
    <row r="31" spans="1:71" s="3" customFormat="1" ht="14.4" hidden="1" customHeight="1">
      <c r="B31" s="42"/>
      <c r="C31" s="43"/>
      <c r="D31" s="43"/>
      <c r="E31" s="43"/>
      <c r="F31" s="31" t="s">
        <v>48</v>
      </c>
      <c r="G31" s="43"/>
      <c r="H31" s="43"/>
      <c r="I31" s="43"/>
      <c r="J31" s="43"/>
      <c r="K31" s="43"/>
      <c r="L31" s="364">
        <v>0.21</v>
      </c>
      <c r="M31" s="363"/>
      <c r="N31" s="363"/>
      <c r="O31" s="363"/>
      <c r="P31" s="363"/>
      <c r="Q31" s="43"/>
      <c r="R31" s="43"/>
      <c r="S31" s="43"/>
      <c r="T31" s="43"/>
      <c r="U31" s="43"/>
      <c r="V31" s="43"/>
      <c r="W31" s="362">
        <f>ROUND(BB54, 2)</f>
        <v>0</v>
      </c>
      <c r="X31" s="363"/>
      <c r="Y31" s="363"/>
      <c r="Z31" s="363"/>
      <c r="AA31" s="363"/>
      <c r="AB31" s="363"/>
      <c r="AC31" s="363"/>
      <c r="AD31" s="363"/>
      <c r="AE31" s="363"/>
      <c r="AF31" s="43"/>
      <c r="AG31" s="43"/>
      <c r="AH31" s="43"/>
      <c r="AI31" s="43"/>
      <c r="AJ31" s="43"/>
      <c r="AK31" s="362">
        <v>0</v>
      </c>
      <c r="AL31" s="363"/>
      <c r="AM31" s="363"/>
      <c r="AN31" s="363"/>
      <c r="AO31" s="363"/>
      <c r="AP31" s="43"/>
      <c r="AQ31" s="43"/>
      <c r="AR31" s="44"/>
      <c r="BE31" s="352"/>
    </row>
    <row r="32" spans="1:71" s="3" customFormat="1" ht="14.4" hidden="1" customHeight="1">
      <c r="B32" s="42"/>
      <c r="C32" s="43"/>
      <c r="D32" s="43"/>
      <c r="E32" s="43"/>
      <c r="F32" s="31" t="s">
        <v>49</v>
      </c>
      <c r="G32" s="43"/>
      <c r="H32" s="43"/>
      <c r="I32" s="43"/>
      <c r="J32" s="43"/>
      <c r="K32" s="43"/>
      <c r="L32" s="364">
        <v>0.15</v>
      </c>
      <c r="M32" s="363"/>
      <c r="N32" s="363"/>
      <c r="O32" s="363"/>
      <c r="P32" s="363"/>
      <c r="Q32" s="43"/>
      <c r="R32" s="43"/>
      <c r="S32" s="43"/>
      <c r="T32" s="43"/>
      <c r="U32" s="43"/>
      <c r="V32" s="43"/>
      <c r="W32" s="362">
        <f>ROUND(BC54, 2)</f>
        <v>0</v>
      </c>
      <c r="X32" s="363"/>
      <c r="Y32" s="363"/>
      <c r="Z32" s="363"/>
      <c r="AA32" s="363"/>
      <c r="AB32" s="363"/>
      <c r="AC32" s="363"/>
      <c r="AD32" s="363"/>
      <c r="AE32" s="363"/>
      <c r="AF32" s="43"/>
      <c r="AG32" s="43"/>
      <c r="AH32" s="43"/>
      <c r="AI32" s="43"/>
      <c r="AJ32" s="43"/>
      <c r="AK32" s="362">
        <v>0</v>
      </c>
      <c r="AL32" s="363"/>
      <c r="AM32" s="363"/>
      <c r="AN32" s="363"/>
      <c r="AO32" s="363"/>
      <c r="AP32" s="43"/>
      <c r="AQ32" s="43"/>
      <c r="AR32" s="44"/>
      <c r="BE32" s="352"/>
    </row>
    <row r="33" spans="1:57" s="3" customFormat="1" ht="14.4" hidden="1" customHeight="1">
      <c r="B33" s="42"/>
      <c r="C33" s="43"/>
      <c r="D33" s="43"/>
      <c r="E33" s="43"/>
      <c r="F33" s="31" t="s">
        <v>50</v>
      </c>
      <c r="G33" s="43"/>
      <c r="H33" s="43"/>
      <c r="I33" s="43"/>
      <c r="J33" s="43"/>
      <c r="K33" s="43"/>
      <c r="L33" s="364">
        <v>0</v>
      </c>
      <c r="M33" s="363"/>
      <c r="N33" s="363"/>
      <c r="O33" s="363"/>
      <c r="P33" s="363"/>
      <c r="Q33" s="43"/>
      <c r="R33" s="43"/>
      <c r="S33" s="43"/>
      <c r="T33" s="43"/>
      <c r="U33" s="43"/>
      <c r="V33" s="43"/>
      <c r="W33" s="362">
        <f>ROUND(BD54, 2)</f>
        <v>0</v>
      </c>
      <c r="X33" s="363"/>
      <c r="Y33" s="363"/>
      <c r="Z33" s="363"/>
      <c r="AA33" s="363"/>
      <c r="AB33" s="363"/>
      <c r="AC33" s="363"/>
      <c r="AD33" s="363"/>
      <c r="AE33" s="363"/>
      <c r="AF33" s="43"/>
      <c r="AG33" s="43"/>
      <c r="AH33" s="43"/>
      <c r="AI33" s="43"/>
      <c r="AJ33" s="43"/>
      <c r="AK33" s="362">
        <v>0</v>
      </c>
      <c r="AL33" s="363"/>
      <c r="AM33" s="363"/>
      <c r="AN33" s="363"/>
      <c r="AO33" s="363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5"/>
      <c r="D35" s="46" t="s">
        <v>51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52</v>
      </c>
      <c r="U35" s="47"/>
      <c r="V35" s="47"/>
      <c r="W35" s="47"/>
      <c r="X35" s="368" t="s">
        <v>53</v>
      </c>
      <c r="Y35" s="366"/>
      <c r="Z35" s="366"/>
      <c r="AA35" s="366"/>
      <c r="AB35" s="366"/>
      <c r="AC35" s="47"/>
      <c r="AD35" s="47"/>
      <c r="AE35" s="47"/>
      <c r="AF35" s="47"/>
      <c r="AG35" s="47"/>
      <c r="AH35" s="47"/>
      <c r="AI35" s="47"/>
      <c r="AJ35" s="47"/>
      <c r="AK35" s="365">
        <f>SUM(AK26:AK33)</f>
        <v>0</v>
      </c>
      <c r="AL35" s="366"/>
      <c r="AM35" s="366"/>
      <c r="AN35" s="366"/>
      <c r="AO35" s="367"/>
      <c r="AP35" s="45"/>
      <c r="AQ35" s="45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" customHeight="1">
      <c r="A42" s="36"/>
      <c r="B42" s="37"/>
      <c r="C42" s="25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4470_VZ_akt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7" t="str">
        <f>K6</f>
        <v>006 - Revitalizace Švarcavy</v>
      </c>
      <c r="M45" s="348"/>
      <c r="N45" s="348"/>
      <c r="O45" s="348"/>
      <c r="P45" s="348"/>
      <c r="Q45" s="348"/>
      <c r="R45" s="348"/>
      <c r="S45" s="348"/>
      <c r="T45" s="348"/>
      <c r="U45" s="348"/>
      <c r="V45" s="348"/>
      <c r="W45" s="348"/>
      <c r="X45" s="348"/>
      <c r="Y45" s="348"/>
      <c r="Z45" s="348"/>
      <c r="AA45" s="348"/>
      <c r="AB45" s="348"/>
      <c r="AC45" s="348"/>
      <c r="AD45" s="348"/>
      <c r="AE45" s="348"/>
      <c r="AF45" s="348"/>
      <c r="AG45" s="348"/>
      <c r="AH45" s="348"/>
      <c r="AI45" s="348"/>
      <c r="AJ45" s="348"/>
      <c r="AK45" s="348"/>
      <c r="AL45" s="348"/>
      <c r="AM45" s="348"/>
      <c r="AN45" s="348"/>
      <c r="AO45" s="348"/>
      <c r="AP45" s="58"/>
      <c r="AQ45" s="58"/>
      <c r="AR45" s="59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Přelouč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73" t="str">
        <f>IF(AN8= "","",AN8)</f>
        <v>1. 11. 2021</v>
      </c>
      <c r="AN47" s="373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65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Přelouč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74" t="str">
        <f>IF(E17="","",E17)</f>
        <v>Vodohospodářský rozvoj a výstavba a.s.</v>
      </c>
      <c r="AN49" s="375"/>
      <c r="AO49" s="375"/>
      <c r="AP49" s="375"/>
      <c r="AQ49" s="38"/>
      <c r="AR49" s="41"/>
      <c r="AS49" s="376" t="s">
        <v>55</v>
      </c>
      <c r="AT49" s="377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25.65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38</v>
      </c>
      <c r="AJ50" s="38"/>
      <c r="AK50" s="38"/>
      <c r="AL50" s="38"/>
      <c r="AM50" s="374" t="str">
        <f>IF(E20="","",E20)</f>
        <v>Vodohospodářský rozvoj a výstavba a.s.</v>
      </c>
      <c r="AN50" s="375"/>
      <c r="AO50" s="375"/>
      <c r="AP50" s="375"/>
      <c r="AQ50" s="38"/>
      <c r="AR50" s="41"/>
      <c r="AS50" s="378"/>
      <c r="AT50" s="379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80"/>
      <c r="AT51" s="381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43" t="s">
        <v>56</v>
      </c>
      <c r="D52" s="344"/>
      <c r="E52" s="344"/>
      <c r="F52" s="344"/>
      <c r="G52" s="344"/>
      <c r="H52" s="68"/>
      <c r="I52" s="346" t="s">
        <v>57</v>
      </c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72" t="s">
        <v>58</v>
      </c>
      <c r="AH52" s="344"/>
      <c r="AI52" s="344"/>
      <c r="AJ52" s="344"/>
      <c r="AK52" s="344"/>
      <c r="AL52" s="344"/>
      <c r="AM52" s="344"/>
      <c r="AN52" s="346" t="s">
        <v>59</v>
      </c>
      <c r="AO52" s="344"/>
      <c r="AP52" s="344"/>
      <c r="AQ52" s="69" t="s">
        <v>60</v>
      </c>
      <c r="AR52" s="41"/>
      <c r="AS52" s="70" t="s">
        <v>61</v>
      </c>
      <c r="AT52" s="71" t="s">
        <v>62</v>
      </c>
      <c r="AU52" s="71" t="s">
        <v>63</v>
      </c>
      <c r="AV52" s="71" t="s">
        <v>64</v>
      </c>
      <c r="AW52" s="71" t="s">
        <v>65</v>
      </c>
      <c r="AX52" s="71" t="s">
        <v>66</v>
      </c>
      <c r="AY52" s="71" t="s">
        <v>67</v>
      </c>
      <c r="AZ52" s="71" t="s">
        <v>68</v>
      </c>
      <c r="BA52" s="71" t="s">
        <v>69</v>
      </c>
      <c r="BB52" s="71" t="s">
        <v>70</v>
      </c>
      <c r="BC52" s="71" t="s">
        <v>71</v>
      </c>
      <c r="BD52" s="72" t="s">
        <v>72</v>
      </c>
      <c r="BE52" s="36"/>
    </row>
    <row r="53" spans="1:91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73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49">
        <f>ROUND(SUM(AG55:AG68),2)</f>
        <v>0</v>
      </c>
      <c r="AH54" s="349"/>
      <c r="AI54" s="349"/>
      <c r="AJ54" s="349"/>
      <c r="AK54" s="349"/>
      <c r="AL54" s="349"/>
      <c r="AM54" s="349"/>
      <c r="AN54" s="382">
        <f t="shared" ref="AN54:AN68" si="0">SUM(AG54,AT54)</f>
        <v>0</v>
      </c>
      <c r="AO54" s="382"/>
      <c r="AP54" s="382"/>
      <c r="AQ54" s="80" t="s">
        <v>19</v>
      </c>
      <c r="AR54" s="81"/>
      <c r="AS54" s="82">
        <f>ROUND(SUM(AS55:AS68),2)</f>
        <v>0</v>
      </c>
      <c r="AT54" s="83">
        <f t="shared" ref="AT54:AT68" si="1">ROUND(SUM(AV54:AW54),2)</f>
        <v>0</v>
      </c>
      <c r="AU54" s="84">
        <f>ROUND(SUM(AU55:AU68),5)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ROUND(SUM(AZ55:AZ68),2)</f>
        <v>0</v>
      </c>
      <c r="BA54" s="83">
        <f>ROUND(SUM(BA55:BA68),2)</f>
        <v>0</v>
      </c>
      <c r="BB54" s="83">
        <f>ROUND(SUM(BB55:BB68),2)</f>
        <v>0</v>
      </c>
      <c r="BC54" s="83">
        <f>ROUND(SUM(BC55:BC68),2)</f>
        <v>0</v>
      </c>
      <c r="BD54" s="85">
        <f>ROUND(SUM(BD55:BD68),2)</f>
        <v>0</v>
      </c>
      <c r="BS54" s="86" t="s">
        <v>74</v>
      </c>
      <c r="BT54" s="86" t="s">
        <v>75</v>
      </c>
      <c r="BU54" s="87" t="s">
        <v>76</v>
      </c>
      <c r="BV54" s="86" t="s">
        <v>77</v>
      </c>
      <c r="BW54" s="86" t="s">
        <v>5</v>
      </c>
      <c r="BX54" s="86" t="s">
        <v>78</v>
      </c>
      <c r="CL54" s="86" t="s">
        <v>19</v>
      </c>
    </row>
    <row r="55" spans="1:91" s="7" customFormat="1" ht="37.5" customHeight="1">
      <c r="A55" s="88" t="s">
        <v>79</v>
      </c>
      <c r="B55" s="89"/>
      <c r="C55" s="90"/>
      <c r="D55" s="345" t="s">
        <v>80</v>
      </c>
      <c r="E55" s="345"/>
      <c r="F55" s="345"/>
      <c r="G55" s="345"/>
      <c r="H55" s="345"/>
      <c r="I55" s="91"/>
      <c r="J55" s="345" t="s">
        <v>81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70">
        <f>'SO 01.1 01.3 - Revitaliza...'!J30</f>
        <v>0</v>
      </c>
      <c r="AH55" s="371"/>
      <c r="AI55" s="371"/>
      <c r="AJ55" s="371"/>
      <c r="AK55" s="371"/>
      <c r="AL55" s="371"/>
      <c r="AM55" s="371"/>
      <c r="AN55" s="370">
        <f t="shared" si="0"/>
        <v>0</v>
      </c>
      <c r="AO55" s="371"/>
      <c r="AP55" s="371"/>
      <c r="AQ55" s="92" t="s">
        <v>82</v>
      </c>
      <c r="AR55" s="93"/>
      <c r="AS55" s="94">
        <v>0</v>
      </c>
      <c r="AT55" s="95">
        <f t="shared" si="1"/>
        <v>0</v>
      </c>
      <c r="AU55" s="96">
        <f>'SO 01.1 01.3 - Revitaliza...'!P86</f>
        <v>0</v>
      </c>
      <c r="AV55" s="95">
        <f>'SO 01.1 01.3 - Revitaliza...'!J33</f>
        <v>0</v>
      </c>
      <c r="AW55" s="95">
        <f>'SO 01.1 01.3 - Revitaliza...'!J34</f>
        <v>0</v>
      </c>
      <c r="AX55" s="95">
        <f>'SO 01.1 01.3 - Revitaliza...'!J35</f>
        <v>0</v>
      </c>
      <c r="AY55" s="95">
        <f>'SO 01.1 01.3 - Revitaliza...'!J36</f>
        <v>0</v>
      </c>
      <c r="AZ55" s="95">
        <f>'SO 01.1 01.3 - Revitaliza...'!F33</f>
        <v>0</v>
      </c>
      <c r="BA55" s="95">
        <f>'SO 01.1 01.3 - Revitaliza...'!F34</f>
        <v>0</v>
      </c>
      <c r="BB55" s="95">
        <f>'SO 01.1 01.3 - Revitaliza...'!F35</f>
        <v>0</v>
      </c>
      <c r="BC55" s="95">
        <f>'SO 01.1 01.3 - Revitaliza...'!F36</f>
        <v>0</v>
      </c>
      <c r="BD55" s="97">
        <f>'SO 01.1 01.3 - Revitaliza...'!F37</f>
        <v>0</v>
      </c>
      <c r="BT55" s="98" t="s">
        <v>83</v>
      </c>
      <c r="BV55" s="98" t="s">
        <v>77</v>
      </c>
      <c r="BW55" s="98" t="s">
        <v>84</v>
      </c>
      <c r="BX55" s="98" t="s">
        <v>5</v>
      </c>
      <c r="CL55" s="98" t="s">
        <v>19</v>
      </c>
      <c r="CM55" s="98" t="s">
        <v>85</v>
      </c>
    </row>
    <row r="56" spans="1:91" s="7" customFormat="1" ht="24.75" customHeight="1">
      <c r="A56" s="88" t="s">
        <v>79</v>
      </c>
      <c r="B56" s="89"/>
      <c r="C56" s="90"/>
      <c r="D56" s="345" t="s">
        <v>86</v>
      </c>
      <c r="E56" s="345"/>
      <c r="F56" s="345"/>
      <c r="G56" s="345"/>
      <c r="H56" s="345"/>
      <c r="I56" s="91"/>
      <c r="J56" s="345" t="s">
        <v>87</v>
      </c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5"/>
      <c r="AG56" s="370">
        <f>'SO 01.2 - Rekonstrukce mo...'!J30</f>
        <v>0</v>
      </c>
      <c r="AH56" s="371"/>
      <c r="AI56" s="371"/>
      <c r="AJ56" s="371"/>
      <c r="AK56" s="371"/>
      <c r="AL56" s="371"/>
      <c r="AM56" s="371"/>
      <c r="AN56" s="370">
        <f t="shared" si="0"/>
        <v>0</v>
      </c>
      <c r="AO56" s="371"/>
      <c r="AP56" s="371"/>
      <c r="AQ56" s="92" t="s">
        <v>82</v>
      </c>
      <c r="AR56" s="93"/>
      <c r="AS56" s="94">
        <v>0</v>
      </c>
      <c r="AT56" s="95">
        <f t="shared" si="1"/>
        <v>0</v>
      </c>
      <c r="AU56" s="96">
        <f>'SO 01.2 - Rekonstrukce mo...'!P90</f>
        <v>0</v>
      </c>
      <c r="AV56" s="95">
        <f>'SO 01.2 - Rekonstrukce mo...'!J33</f>
        <v>0</v>
      </c>
      <c r="AW56" s="95">
        <f>'SO 01.2 - Rekonstrukce mo...'!J34</f>
        <v>0</v>
      </c>
      <c r="AX56" s="95">
        <f>'SO 01.2 - Rekonstrukce mo...'!J35</f>
        <v>0</v>
      </c>
      <c r="AY56" s="95">
        <f>'SO 01.2 - Rekonstrukce mo...'!J36</f>
        <v>0</v>
      </c>
      <c r="AZ56" s="95">
        <f>'SO 01.2 - Rekonstrukce mo...'!F33</f>
        <v>0</v>
      </c>
      <c r="BA56" s="95">
        <f>'SO 01.2 - Rekonstrukce mo...'!F34</f>
        <v>0</v>
      </c>
      <c r="BB56" s="95">
        <f>'SO 01.2 - Rekonstrukce mo...'!F35</f>
        <v>0</v>
      </c>
      <c r="BC56" s="95">
        <f>'SO 01.2 - Rekonstrukce mo...'!F36</f>
        <v>0</v>
      </c>
      <c r="BD56" s="97">
        <f>'SO 01.2 - Rekonstrukce mo...'!F37</f>
        <v>0</v>
      </c>
      <c r="BT56" s="98" t="s">
        <v>83</v>
      </c>
      <c r="BV56" s="98" t="s">
        <v>77</v>
      </c>
      <c r="BW56" s="98" t="s">
        <v>88</v>
      </c>
      <c r="BX56" s="98" t="s">
        <v>5</v>
      </c>
      <c r="CL56" s="98" t="s">
        <v>19</v>
      </c>
      <c r="CM56" s="98" t="s">
        <v>85</v>
      </c>
    </row>
    <row r="57" spans="1:91" s="7" customFormat="1" ht="24.75" customHeight="1">
      <c r="A57" s="88" t="s">
        <v>79</v>
      </c>
      <c r="B57" s="89"/>
      <c r="C57" s="90"/>
      <c r="D57" s="345" t="s">
        <v>89</v>
      </c>
      <c r="E57" s="345"/>
      <c r="F57" s="345"/>
      <c r="G57" s="345"/>
      <c r="H57" s="345"/>
      <c r="I57" s="91"/>
      <c r="J57" s="345" t="s">
        <v>90</v>
      </c>
      <c r="K57" s="345"/>
      <c r="L57" s="345"/>
      <c r="M57" s="345"/>
      <c r="N57" s="345"/>
      <c r="O57" s="345"/>
      <c r="P57" s="345"/>
      <c r="Q57" s="345"/>
      <c r="R57" s="345"/>
      <c r="S57" s="345"/>
      <c r="T57" s="345"/>
      <c r="U57" s="345"/>
      <c r="V57" s="345"/>
      <c r="W57" s="345"/>
      <c r="X57" s="345"/>
      <c r="Y57" s="345"/>
      <c r="Z57" s="345"/>
      <c r="AA57" s="345"/>
      <c r="AB57" s="345"/>
      <c r="AC57" s="345"/>
      <c r="AD57" s="345"/>
      <c r="AE57" s="345"/>
      <c r="AF57" s="345"/>
      <c r="AG57" s="370">
        <f>'SO 01.4. - Vegetační úpra...'!J30</f>
        <v>0</v>
      </c>
      <c r="AH57" s="371"/>
      <c r="AI57" s="371"/>
      <c r="AJ57" s="371"/>
      <c r="AK57" s="371"/>
      <c r="AL57" s="371"/>
      <c r="AM57" s="371"/>
      <c r="AN57" s="370">
        <f t="shared" si="0"/>
        <v>0</v>
      </c>
      <c r="AO57" s="371"/>
      <c r="AP57" s="371"/>
      <c r="AQ57" s="92" t="s">
        <v>82</v>
      </c>
      <c r="AR57" s="93"/>
      <c r="AS57" s="94">
        <v>0</v>
      </c>
      <c r="AT57" s="95">
        <f t="shared" si="1"/>
        <v>0</v>
      </c>
      <c r="AU57" s="96">
        <f>'SO 01.4. - Vegetační úpra...'!P82</f>
        <v>0</v>
      </c>
      <c r="AV57" s="95">
        <f>'SO 01.4. - Vegetační úpra...'!J33</f>
        <v>0</v>
      </c>
      <c r="AW57" s="95">
        <f>'SO 01.4. - Vegetační úpra...'!J34</f>
        <v>0</v>
      </c>
      <c r="AX57" s="95">
        <f>'SO 01.4. - Vegetační úpra...'!J35</f>
        <v>0</v>
      </c>
      <c r="AY57" s="95">
        <f>'SO 01.4. - Vegetační úpra...'!J36</f>
        <v>0</v>
      </c>
      <c r="AZ57" s="95">
        <f>'SO 01.4. - Vegetační úpra...'!F33</f>
        <v>0</v>
      </c>
      <c r="BA57" s="95">
        <f>'SO 01.4. - Vegetační úpra...'!F34</f>
        <v>0</v>
      </c>
      <c r="BB57" s="95">
        <f>'SO 01.4. - Vegetační úpra...'!F35</f>
        <v>0</v>
      </c>
      <c r="BC57" s="95">
        <f>'SO 01.4. - Vegetační úpra...'!F36</f>
        <v>0</v>
      </c>
      <c r="BD57" s="97">
        <f>'SO 01.4. - Vegetační úpra...'!F37</f>
        <v>0</v>
      </c>
      <c r="BT57" s="98" t="s">
        <v>83</v>
      </c>
      <c r="BV57" s="98" t="s">
        <v>77</v>
      </c>
      <c r="BW57" s="98" t="s">
        <v>91</v>
      </c>
      <c r="BX57" s="98" t="s">
        <v>5</v>
      </c>
      <c r="CL57" s="98" t="s">
        <v>19</v>
      </c>
      <c r="CM57" s="98" t="s">
        <v>85</v>
      </c>
    </row>
    <row r="58" spans="1:91" s="7" customFormat="1" ht="24.75" customHeight="1">
      <c r="A58" s="88" t="s">
        <v>79</v>
      </c>
      <c r="B58" s="89"/>
      <c r="C58" s="90"/>
      <c r="D58" s="345" t="s">
        <v>92</v>
      </c>
      <c r="E58" s="345"/>
      <c r="F58" s="345"/>
      <c r="G58" s="345"/>
      <c r="H58" s="345"/>
      <c r="I58" s="91"/>
      <c r="J58" s="345" t="s">
        <v>93</v>
      </c>
      <c r="K58" s="345"/>
      <c r="L58" s="345"/>
      <c r="M58" s="345"/>
      <c r="N58" s="345"/>
      <c r="O58" s="345"/>
      <c r="P58" s="345"/>
      <c r="Q58" s="345"/>
      <c r="R58" s="345"/>
      <c r="S58" s="345"/>
      <c r="T58" s="345"/>
      <c r="U58" s="345"/>
      <c r="V58" s="345"/>
      <c r="W58" s="345"/>
      <c r="X58" s="345"/>
      <c r="Y58" s="345"/>
      <c r="Z58" s="345"/>
      <c r="AA58" s="345"/>
      <c r="AB58" s="345"/>
      <c r="AC58" s="345"/>
      <c r="AD58" s="345"/>
      <c r="AE58" s="345"/>
      <c r="AF58" s="345"/>
      <c r="AG58" s="370">
        <f>'SO 01.5 - Křížení inženýr...'!J30</f>
        <v>0</v>
      </c>
      <c r="AH58" s="371"/>
      <c r="AI58" s="371"/>
      <c r="AJ58" s="371"/>
      <c r="AK58" s="371"/>
      <c r="AL58" s="371"/>
      <c r="AM58" s="371"/>
      <c r="AN58" s="370">
        <f t="shared" si="0"/>
        <v>0</v>
      </c>
      <c r="AO58" s="371"/>
      <c r="AP58" s="371"/>
      <c r="AQ58" s="92" t="s">
        <v>82</v>
      </c>
      <c r="AR58" s="93"/>
      <c r="AS58" s="94">
        <v>0</v>
      </c>
      <c r="AT58" s="95">
        <f t="shared" si="1"/>
        <v>0</v>
      </c>
      <c r="AU58" s="96">
        <f>'SO 01.5 - Křížení inženýr...'!P86</f>
        <v>0</v>
      </c>
      <c r="AV58" s="95">
        <f>'SO 01.5 - Křížení inženýr...'!J33</f>
        <v>0</v>
      </c>
      <c r="AW58" s="95">
        <f>'SO 01.5 - Křížení inženýr...'!J34</f>
        <v>0</v>
      </c>
      <c r="AX58" s="95">
        <f>'SO 01.5 - Křížení inženýr...'!J35</f>
        <v>0</v>
      </c>
      <c r="AY58" s="95">
        <f>'SO 01.5 - Křížení inženýr...'!J36</f>
        <v>0</v>
      </c>
      <c r="AZ58" s="95">
        <f>'SO 01.5 - Křížení inženýr...'!F33</f>
        <v>0</v>
      </c>
      <c r="BA58" s="95">
        <f>'SO 01.5 - Křížení inženýr...'!F34</f>
        <v>0</v>
      </c>
      <c r="BB58" s="95">
        <f>'SO 01.5 - Křížení inženýr...'!F35</f>
        <v>0</v>
      </c>
      <c r="BC58" s="95">
        <f>'SO 01.5 - Křížení inženýr...'!F36</f>
        <v>0</v>
      </c>
      <c r="BD58" s="97">
        <f>'SO 01.5 - Křížení inženýr...'!F37</f>
        <v>0</v>
      </c>
      <c r="BT58" s="98" t="s">
        <v>83</v>
      </c>
      <c r="BV58" s="98" t="s">
        <v>77</v>
      </c>
      <c r="BW58" s="98" t="s">
        <v>94</v>
      </c>
      <c r="BX58" s="98" t="s">
        <v>5</v>
      </c>
      <c r="CL58" s="98" t="s">
        <v>19</v>
      </c>
      <c r="CM58" s="98" t="s">
        <v>85</v>
      </c>
    </row>
    <row r="59" spans="1:91" s="7" customFormat="1" ht="24.75" customHeight="1">
      <c r="A59" s="88" t="s">
        <v>79</v>
      </c>
      <c r="B59" s="89"/>
      <c r="C59" s="90"/>
      <c r="D59" s="345" t="s">
        <v>95</v>
      </c>
      <c r="E59" s="345"/>
      <c r="F59" s="345"/>
      <c r="G59" s="345"/>
      <c r="H59" s="345"/>
      <c r="I59" s="91"/>
      <c r="J59" s="345" t="s">
        <v>96</v>
      </c>
      <c r="K59" s="345"/>
      <c r="L59" s="345"/>
      <c r="M59" s="345"/>
      <c r="N59" s="345"/>
      <c r="O59" s="345"/>
      <c r="P59" s="345"/>
      <c r="Q59" s="345"/>
      <c r="R59" s="345"/>
      <c r="S59" s="345"/>
      <c r="T59" s="345"/>
      <c r="U59" s="345"/>
      <c r="V59" s="345"/>
      <c r="W59" s="345"/>
      <c r="X59" s="345"/>
      <c r="Y59" s="345"/>
      <c r="Z59" s="345"/>
      <c r="AA59" s="345"/>
      <c r="AB59" s="345"/>
      <c r="AC59" s="345"/>
      <c r="AD59" s="345"/>
      <c r="AE59" s="345"/>
      <c r="AF59" s="345"/>
      <c r="AG59" s="370">
        <f>'SO 02.1 - Revitalizace Šv...'!J30</f>
        <v>0</v>
      </c>
      <c r="AH59" s="371"/>
      <c r="AI59" s="371"/>
      <c r="AJ59" s="371"/>
      <c r="AK59" s="371"/>
      <c r="AL59" s="371"/>
      <c r="AM59" s="371"/>
      <c r="AN59" s="370">
        <f t="shared" si="0"/>
        <v>0</v>
      </c>
      <c r="AO59" s="371"/>
      <c r="AP59" s="371"/>
      <c r="AQ59" s="92" t="s">
        <v>82</v>
      </c>
      <c r="AR59" s="93"/>
      <c r="AS59" s="94">
        <v>0</v>
      </c>
      <c r="AT59" s="95">
        <f t="shared" si="1"/>
        <v>0</v>
      </c>
      <c r="AU59" s="96">
        <f>'SO 02.1 - Revitalizace Šv...'!P87</f>
        <v>0</v>
      </c>
      <c r="AV59" s="95">
        <f>'SO 02.1 - Revitalizace Šv...'!J33</f>
        <v>0</v>
      </c>
      <c r="AW59" s="95">
        <f>'SO 02.1 - Revitalizace Šv...'!J34</f>
        <v>0</v>
      </c>
      <c r="AX59" s="95">
        <f>'SO 02.1 - Revitalizace Šv...'!J35</f>
        <v>0</v>
      </c>
      <c r="AY59" s="95">
        <f>'SO 02.1 - Revitalizace Šv...'!J36</f>
        <v>0</v>
      </c>
      <c r="AZ59" s="95">
        <f>'SO 02.1 - Revitalizace Šv...'!F33</f>
        <v>0</v>
      </c>
      <c r="BA59" s="95">
        <f>'SO 02.1 - Revitalizace Šv...'!F34</f>
        <v>0</v>
      </c>
      <c r="BB59" s="95">
        <f>'SO 02.1 - Revitalizace Šv...'!F35</f>
        <v>0</v>
      </c>
      <c r="BC59" s="95">
        <f>'SO 02.1 - Revitalizace Šv...'!F36</f>
        <v>0</v>
      </c>
      <c r="BD59" s="97">
        <f>'SO 02.1 - Revitalizace Šv...'!F37</f>
        <v>0</v>
      </c>
      <c r="BT59" s="98" t="s">
        <v>83</v>
      </c>
      <c r="BV59" s="98" t="s">
        <v>77</v>
      </c>
      <c r="BW59" s="98" t="s">
        <v>97</v>
      </c>
      <c r="BX59" s="98" t="s">
        <v>5</v>
      </c>
      <c r="CL59" s="98" t="s">
        <v>19</v>
      </c>
      <c r="CM59" s="98" t="s">
        <v>85</v>
      </c>
    </row>
    <row r="60" spans="1:91" s="7" customFormat="1" ht="24.75" customHeight="1">
      <c r="A60" s="88" t="s">
        <v>79</v>
      </c>
      <c r="B60" s="89"/>
      <c r="C60" s="90"/>
      <c r="D60" s="345" t="s">
        <v>98</v>
      </c>
      <c r="E60" s="345"/>
      <c r="F60" s="345"/>
      <c r="G60" s="345"/>
      <c r="H60" s="345"/>
      <c r="I60" s="91"/>
      <c r="J60" s="345" t="s">
        <v>99</v>
      </c>
      <c r="K60" s="345"/>
      <c r="L60" s="345"/>
      <c r="M60" s="345"/>
      <c r="N60" s="345"/>
      <c r="O60" s="345"/>
      <c r="P60" s="345"/>
      <c r="Q60" s="345"/>
      <c r="R60" s="345"/>
      <c r="S60" s="345"/>
      <c r="T60" s="345"/>
      <c r="U60" s="345"/>
      <c r="V60" s="345"/>
      <c r="W60" s="345"/>
      <c r="X60" s="345"/>
      <c r="Y60" s="345"/>
      <c r="Z60" s="345"/>
      <c r="AA60" s="345"/>
      <c r="AB60" s="345"/>
      <c r="AC60" s="345"/>
      <c r="AD60" s="345"/>
      <c r="AE60" s="345"/>
      <c r="AF60" s="345"/>
      <c r="AG60" s="370">
        <f>'SO 02.2 - Rekonstrukce mo...'!J30</f>
        <v>0</v>
      </c>
      <c r="AH60" s="371"/>
      <c r="AI60" s="371"/>
      <c r="AJ60" s="371"/>
      <c r="AK60" s="371"/>
      <c r="AL60" s="371"/>
      <c r="AM60" s="371"/>
      <c r="AN60" s="370">
        <f t="shared" si="0"/>
        <v>0</v>
      </c>
      <c r="AO60" s="371"/>
      <c r="AP60" s="371"/>
      <c r="AQ60" s="92" t="s">
        <v>82</v>
      </c>
      <c r="AR60" s="93"/>
      <c r="AS60" s="94">
        <v>0</v>
      </c>
      <c r="AT60" s="95">
        <f t="shared" si="1"/>
        <v>0</v>
      </c>
      <c r="AU60" s="96">
        <f>'SO 02.2 - Rekonstrukce mo...'!P90</f>
        <v>0</v>
      </c>
      <c r="AV60" s="95">
        <f>'SO 02.2 - Rekonstrukce mo...'!J33</f>
        <v>0</v>
      </c>
      <c r="AW60" s="95">
        <f>'SO 02.2 - Rekonstrukce mo...'!J34</f>
        <v>0</v>
      </c>
      <c r="AX60" s="95">
        <f>'SO 02.2 - Rekonstrukce mo...'!J35</f>
        <v>0</v>
      </c>
      <c r="AY60" s="95">
        <f>'SO 02.2 - Rekonstrukce mo...'!J36</f>
        <v>0</v>
      </c>
      <c r="AZ60" s="95">
        <f>'SO 02.2 - Rekonstrukce mo...'!F33</f>
        <v>0</v>
      </c>
      <c r="BA60" s="95">
        <f>'SO 02.2 - Rekonstrukce mo...'!F34</f>
        <v>0</v>
      </c>
      <c r="BB60" s="95">
        <f>'SO 02.2 - Rekonstrukce mo...'!F35</f>
        <v>0</v>
      </c>
      <c r="BC60" s="95">
        <f>'SO 02.2 - Rekonstrukce mo...'!F36</f>
        <v>0</v>
      </c>
      <c r="BD60" s="97">
        <f>'SO 02.2 - Rekonstrukce mo...'!F37</f>
        <v>0</v>
      </c>
      <c r="BT60" s="98" t="s">
        <v>83</v>
      </c>
      <c r="BV60" s="98" t="s">
        <v>77</v>
      </c>
      <c r="BW60" s="98" t="s">
        <v>100</v>
      </c>
      <c r="BX60" s="98" t="s">
        <v>5</v>
      </c>
      <c r="CL60" s="98" t="s">
        <v>19</v>
      </c>
      <c r="CM60" s="98" t="s">
        <v>85</v>
      </c>
    </row>
    <row r="61" spans="1:91" s="7" customFormat="1" ht="24.75" customHeight="1">
      <c r="A61" s="88" t="s">
        <v>79</v>
      </c>
      <c r="B61" s="89"/>
      <c r="C61" s="90"/>
      <c r="D61" s="345" t="s">
        <v>101</v>
      </c>
      <c r="E61" s="345"/>
      <c r="F61" s="345"/>
      <c r="G61" s="345"/>
      <c r="H61" s="345"/>
      <c r="I61" s="91"/>
      <c r="J61" s="345" t="s">
        <v>102</v>
      </c>
      <c r="K61" s="345"/>
      <c r="L61" s="345"/>
      <c r="M61" s="345"/>
      <c r="N61" s="345"/>
      <c r="O61" s="345"/>
      <c r="P61" s="345"/>
      <c r="Q61" s="345"/>
      <c r="R61" s="345"/>
      <c r="S61" s="345"/>
      <c r="T61" s="345"/>
      <c r="U61" s="345"/>
      <c r="V61" s="345"/>
      <c r="W61" s="345"/>
      <c r="X61" s="345"/>
      <c r="Y61" s="345"/>
      <c r="Z61" s="345"/>
      <c r="AA61" s="345"/>
      <c r="AB61" s="345"/>
      <c r="AC61" s="345"/>
      <c r="AD61" s="345"/>
      <c r="AE61" s="345"/>
      <c r="AF61" s="345"/>
      <c r="AG61" s="370">
        <f>'SO 02.3 - Vegetační úprav...'!J30</f>
        <v>0</v>
      </c>
      <c r="AH61" s="371"/>
      <c r="AI61" s="371"/>
      <c r="AJ61" s="371"/>
      <c r="AK61" s="371"/>
      <c r="AL61" s="371"/>
      <c r="AM61" s="371"/>
      <c r="AN61" s="370">
        <f t="shared" si="0"/>
        <v>0</v>
      </c>
      <c r="AO61" s="371"/>
      <c r="AP61" s="371"/>
      <c r="AQ61" s="92" t="s">
        <v>82</v>
      </c>
      <c r="AR61" s="93"/>
      <c r="AS61" s="94">
        <v>0</v>
      </c>
      <c r="AT61" s="95">
        <f t="shared" si="1"/>
        <v>0</v>
      </c>
      <c r="AU61" s="96">
        <f>'SO 02.3 - Vegetační úprav...'!P81</f>
        <v>0</v>
      </c>
      <c r="AV61" s="95">
        <f>'SO 02.3 - Vegetační úprav...'!J33</f>
        <v>0</v>
      </c>
      <c r="AW61" s="95">
        <f>'SO 02.3 - Vegetační úprav...'!J34</f>
        <v>0</v>
      </c>
      <c r="AX61" s="95">
        <f>'SO 02.3 - Vegetační úprav...'!J35</f>
        <v>0</v>
      </c>
      <c r="AY61" s="95">
        <f>'SO 02.3 - Vegetační úprav...'!J36</f>
        <v>0</v>
      </c>
      <c r="AZ61" s="95">
        <f>'SO 02.3 - Vegetační úprav...'!F33</f>
        <v>0</v>
      </c>
      <c r="BA61" s="95">
        <f>'SO 02.3 - Vegetační úprav...'!F34</f>
        <v>0</v>
      </c>
      <c r="BB61" s="95">
        <f>'SO 02.3 - Vegetační úprav...'!F35</f>
        <v>0</v>
      </c>
      <c r="BC61" s="95">
        <f>'SO 02.3 - Vegetační úprav...'!F36</f>
        <v>0</v>
      </c>
      <c r="BD61" s="97">
        <f>'SO 02.3 - Vegetační úprav...'!F37</f>
        <v>0</v>
      </c>
      <c r="BT61" s="98" t="s">
        <v>83</v>
      </c>
      <c r="BV61" s="98" t="s">
        <v>77</v>
      </c>
      <c r="BW61" s="98" t="s">
        <v>103</v>
      </c>
      <c r="BX61" s="98" t="s">
        <v>5</v>
      </c>
      <c r="CL61" s="98" t="s">
        <v>19</v>
      </c>
      <c r="CM61" s="98" t="s">
        <v>85</v>
      </c>
    </row>
    <row r="62" spans="1:91" s="7" customFormat="1" ht="16.5" customHeight="1">
      <c r="A62" s="88" t="s">
        <v>79</v>
      </c>
      <c r="B62" s="89"/>
      <c r="C62" s="90"/>
      <c r="D62" s="345" t="s">
        <v>104</v>
      </c>
      <c r="E62" s="345"/>
      <c r="F62" s="345"/>
      <c r="G62" s="345"/>
      <c r="H62" s="345"/>
      <c r="I62" s="91"/>
      <c r="J62" s="345" t="s">
        <v>105</v>
      </c>
      <c r="K62" s="345"/>
      <c r="L62" s="345"/>
      <c r="M62" s="345"/>
      <c r="N62" s="345"/>
      <c r="O62" s="345"/>
      <c r="P62" s="345"/>
      <c r="Q62" s="345"/>
      <c r="R62" s="345"/>
      <c r="S62" s="345"/>
      <c r="T62" s="345"/>
      <c r="U62" s="345"/>
      <c r="V62" s="345"/>
      <c r="W62" s="345"/>
      <c r="X62" s="345"/>
      <c r="Y62" s="345"/>
      <c r="Z62" s="345"/>
      <c r="AA62" s="345"/>
      <c r="AB62" s="345"/>
      <c r="AC62" s="345"/>
      <c r="AD62" s="345"/>
      <c r="AE62" s="345"/>
      <c r="AF62" s="345"/>
      <c r="AG62" s="370">
        <f>'SO 03 - Betonový most do ...'!J30</f>
        <v>0</v>
      </c>
      <c r="AH62" s="371"/>
      <c r="AI62" s="371"/>
      <c r="AJ62" s="371"/>
      <c r="AK62" s="371"/>
      <c r="AL62" s="371"/>
      <c r="AM62" s="371"/>
      <c r="AN62" s="370">
        <f t="shared" si="0"/>
        <v>0</v>
      </c>
      <c r="AO62" s="371"/>
      <c r="AP62" s="371"/>
      <c r="AQ62" s="92" t="s">
        <v>82</v>
      </c>
      <c r="AR62" s="93"/>
      <c r="AS62" s="94">
        <v>0</v>
      </c>
      <c r="AT62" s="95">
        <f t="shared" si="1"/>
        <v>0</v>
      </c>
      <c r="AU62" s="96">
        <f>'SO 03 - Betonový most do ...'!P92</f>
        <v>0</v>
      </c>
      <c r="AV62" s="95">
        <f>'SO 03 - Betonový most do ...'!J33</f>
        <v>0</v>
      </c>
      <c r="AW62" s="95">
        <f>'SO 03 - Betonový most do ...'!J34</f>
        <v>0</v>
      </c>
      <c r="AX62" s="95">
        <f>'SO 03 - Betonový most do ...'!J35</f>
        <v>0</v>
      </c>
      <c r="AY62" s="95">
        <f>'SO 03 - Betonový most do ...'!J36</f>
        <v>0</v>
      </c>
      <c r="AZ62" s="95">
        <f>'SO 03 - Betonový most do ...'!F33</f>
        <v>0</v>
      </c>
      <c r="BA62" s="95">
        <f>'SO 03 - Betonový most do ...'!F34</f>
        <v>0</v>
      </c>
      <c r="BB62" s="95">
        <f>'SO 03 - Betonový most do ...'!F35</f>
        <v>0</v>
      </c>
      <c r="BC62" s="95">
        <f>'SO 03 - Betonový most do ...'!F36</f>
        <v>0</v>
      </c>
      <c r="BD62" s="97">
        <f>'SO 03 - Betonový most do ...'!F37</f>
        <v>0</v>
      </c>
      <c r="BT62" s="98" t="s">
        <v>83</v>
      </c>
      <c r="BV62" s="98" t="s">
        <v>77</v>
      </c>
      <c r="BW62" s="98" t="s">
        <v>106</v>
      </c>
      <c r="BX62" s="98" t="s">
        <v>5</v>
      </c>
      <c r="CL62" s="98" t="s">
        <v>19</v>
      </c>
      <c r="CM62" s="98" t="s">
        <v>85</v>
      </c>
    </row>
    <row r="63" spans="1:91" s="7" customFormat="1" ht="24.75" customHeight="1">
      <c r="A63" s="88" t="s">
        <v>79</v>
      </c>
      <c r="B63" s="89"/>
      <c r="C63" s="90"/>
      <c r="D63" s="345" t="s">
        <v>107</v>
      </c>
      <c r="E63" s="345"/>
      <c r="F63" s="345"/>
      <c r="G63" s="345"/>
      <c r="H63" s="345"/>
      <c r="I63" s="91"/>
      <c r="J63" s="345" t="s">
        <v>108</v>
      </c>
      <c r="K63" s="345"/>
      <c r="L63" s="345"/>
      <c r="M63" s="345"/>
      <c r="N63" s="345"/>
      <c r="O63" s="345"/>
      <c r="P63" s="345"/>
      <c r="Q63" s="345"/>
      <c r="R63" s="345"/>
      <c r="S63" s="345"/>
      <c r="T63" s="345"/>
      <c r="U63" s="345"/>
      <c r="V63" s="345"/>
      <c r="W63" s="345"/>
      <c r="X63" s="345"/>
      <c r="Y63" s="345"/>
      <c r="Z63" s="345"/>
      <c r="AA63" s="345"/>
      <c r="AB63" s="345"/>
      <c r="AC63" s="345"/>
      <c r="AD63" s="345"/>
      <c r="AE63" s="345"/>
      <c r="AF63" s="345"/>
      <c r="AG63" s="370">
        <f>'SO 04 - Lávka pro pěší a ...'!J30</f>
        <v>0</v>
      </c>
      <c r="AH63" s="371"/>
      <c r="AI63" s="371"/>
      <c r="AJ63" s="371"/>
      <c r="AK63" s="371"/>
      <c r="AL63" s="371"/>
      <c r="AM63" s="371"/>
      <c r="AN63" s="370">
        <f t="shared" si="0"/>
        <v>0</v>
      </c>
      <c r="AO63" s="371"/>
      <c r="AP63" s="371"/>
      <c r="AQ63" s="92" t="s">
        <v>82</v>
      </c>
      <c r="AR63" s="93"/>
      <c r="AS63" s="94">
        <v>0</v>
      </c>
      <c r="AT63" s="95">
        <f t="shared" si="1"/>
        <v>0</v>
      </c>
      <c r="AU63" s="96">
        <f>'SO 04 - Lávka pro pěší a ...'!P87</f>
        <v>0</v>
      </c>
      <c r="AV63" s="95">
        <f>'SO 04 - Lávka pro pěší a ...'!J33</f>
        <v>0</v>
      </c>
      <c r="AW63" s="95">
        <f>'SO 04 - Lávka pro pěší a ...'!J34</f>
        <v>0</v>
      </c>
      <c r="AX63" s="95">
        <f>'SO 04 - Lávka pro pěší a ...'!J35</f>
        <v>0</v>
      </c>
      <c r="AY63" s="95">
        <f>'SO 04 - Lávka pro pěší a ...'!J36</f>
        <v>0</v>
      </c>
      <c r="AZ63" s="95">
        <f>'SO 04 - Lávka pro pěší a ...'!F33</f>
        <v>0</v>
      </c>
      <c r="BA63" s="95">
        <f>'SO 04 - Lávka pro pěší a ...'!F34</f>
        <v>0</v>
      </c>
      <c r="BB63" s="95">
        <f>'SO 04 - Lávka pro pěší a ...'!F35</f>
        <v>0</v>
      </c>
      <c r="BC63" s="95">
        <f>'SO 04 - Lávka pro pěší a ...'!F36</f>
        <v>0</v>
      </c>
      <c r="BD63" s="97">
        <f>'SO 04 - Lávka pro pěší a ...'!F37</f>
        <v>0</v>
      </c>
      <c r="BT63" s="98" t="s">
        <v>83</v>
      </c>
      <c r="BV63" s="98" t="s">
        <v>77</v>
      </c>
      <c r="BW63" s="98" t="s">
        <v>109</v>
      </c>
      <c r="BX63" s="98" t="s">
        <v>5</v>
      </c>
      <c r="CL63" s="98" t="s">
        <v>19</v>
      </c>
      <c r="CM63" s="98" t="s">
        <v>85</v>
      </c>
    </row>
    <row r="64" spans="1:91" s="7" customFormat="1" ht="16.5" customHeight="1">
      <c r="A64" s="88" t="s">
        <v>79</v>
      </c>
      <c r="B64" s="89"/>
      <c r="C64" s="90"/>
      <c r="D64" s="345" t="s">
        <v>110</v>
      </c>
      <c r="E64" s="345"/>
      <c r="F64" s="345"/>
      <c r="G64" s="345"/>
      <c r="H64" s="345"/>
      <c r="I64" s="91"/>
      <c r="J64" s="345" t="s">
        <v>111</v>
      </c>
      <c r="K64" s="345"/>
      <c r="L64" s="345"/>
      <c r="M64" s="345"/>
      <c r="N64" s="345"/>
      <c r="O64" s="345"/>
      <c r="P64" s="345"/>
      <c r="Q64" s="345"/>
      <c r="R64" s="345"/>
      <c r="S64" s="345"/>
      <c r="T64" s="345"/>
      <c r="U64" s="345"/>
      <c r="V64" s="345"/>
      <c r="W64" s="345"/>
      <c r="X64" s="345"/>
      <c r="Y64" s="345"/>
      <c r="Z64" s="345"/>
      <c r="AA64" s="345"/>
      <c r="AB64" s="345"/>
      <c r="AC64" s="345"/>
      <c r="AD64" s="345"/>
      <c r="AE64" s="345"/>
      <c r="AF64" s="345"/>
      <c r="AG64" s="370">
        <f>'SO 05 - Lávka pro pěší a ...'!J30</f>
        <v>0</v>
      </c>
      <c r="AH64" s="371"/>
      <c r="AI64" s="371"/>
      <c r="AJ64" s="371"/>
      <c r="AK64" s="371"/>
      <c r="AL64" s="371"/>
      <c r="AM64" s="371"/>
      <c r="AN64" s="370">
        <f t="shared" si="0"/>
        <v>0</v>
      </c>
      <c r="AO64" s="371"/>
      <c r="AP64" s="371"/>
      <c r="AQ64" s="92" t="s">
        <v>82</v>
      </c>
      <c r="AR64" s="93"/>
      <c r="AS64" s="94">
        <v>0</v>
      </c>
      <c r="AT64" s="95">
        <f t="shared" si="1"/>
        <v>0</v>
      </c>
      <c r="AU64" s="96">
        <f>'SO 05 - Lávka pro pěší a ...'!P87</f>
        <v>0</v>
      </c>
      <c r="AV64" s="95">
        <f>'SO 05 - Lávka pro pěší a ...'!J33</f>
        <v>0</v>
      </c>
      <c r="AW64" s="95">
        <f>'SO 05 - Lávka pro pěší a ...'!J34</f>
        <v>0</v>
      </c>
      <c r="AX64" s="95">
        <f>'SO 05 - Lávka pro pěší a ...'!J35</f>
        <v>0</v>
      </c>
      <c r="AY64" s="95">
        <f>'SO 05 - Lávka pro pěší a ...'!J36</f>
        <v>0</v>
      </c>
      <c r="AZ64" s="95">
        <f>'SO 05 - Lávka pro pěší a ...'!F33</f>
        <v>0</v>
      </c>
      <c r="BA64" s="95">
        <f>'SO 05 - Lávka pro pěší a ...'!F34</f>
        <v>0</v>
      </c>
      <c r="BB64" s="95">
        <f>'SO 05 - Lávka pro pěší a ...'!F35</f>
        <v>0</v>
      </c>
      <c r="BC64" s="95">
        <f>'SO 05 - Lávka pro pěší a ...'!F36</f>
        <v>0</v>
      </c>
      <c r="BD64" s="97">
        <f>'SO 05 - Lávka pro pěší a ...'!F37</f>
        <v>0</v>
      </c>
      <c r="BT64" s="98" t="s">
        <v>83</v>
      </c>
      <c r="BV64" s="98" t="s">
        <v>77</v>
      </c>
      <c r="BW64" s="98" t="s">
        <v>112</v>
      </c>
      <c r="BX64" s="98" t="s">
        <v>5</v>
      </c>
      <c r="CL64" s="98" t="s">
        <v>19</v>
      </c>
      <c r="CM64" s="98" t="s">
        <v>85</v>
      </c>
    </row>
    <row r="65" spans="1:91" s="7" customFormat="1" ht="24.75" customHeight="1">
      <c r="A65" s="88" t="s">
        <v>79</v>
      </c>
      <c r="B65" s="89"/>
      <c r="C65" s="90"/>
      <c r="D65" s="345" t="s">
        <v>113</v>
      </c>
      <c r="E65" s="345"/>
      <c r="F65" s="345"/>
      <c r="G65" s="345"/>
      <c r="H65" s="345"/>
      <c r="I65" s="91"/>
      <c r="J65" s="345" t="s">
        <v>114</v>
      </c>
      <c r="K65" s="345"/>
      <c r="L65" s="345"/>
      <c r="M65" s="345"/>
      <c r="N65" s="345"/>
      <c r="O65" s="345"/>
      <c r="P65" s="345"/>
      <c r="Q65" s="345"/>
      <c r="R65" s="345"/>
      <c r="S65" s="345"/>
      <c r="T65" s="345"/>
      <c r="U65" s="345"/>
      <c r="V65" s="345"/>
      <c r="W65" s="345"/>
      <c r="X65" s="345"/>
      <c r="Y65" s="345"/>
      <c r="Z65" s="345"/>
      <c r="AA65" s="345"/>
      <c r="AB65" s="345"/>
      <c r="AC65" s="345"/>
      <c r="AD65" s="345"/>
      <c r="AE65" s="345"/>
      <c r="AF65" s="345"/>
      <c r="AG65" s="370">
        <f>'VRN-TOK - Vedlejší rozpoč...'!J30</f>
        <v>0</v>
      </c>
      <c r="AH65" s="371"/>
      <c r="AI65" s="371"/>
      <c r="AJ65" s="371"/>
      <c r="AK65" s="371"/>
      <c r="AL65" s="371"/>
      <c r="AM65" s="371"/>
      <c r="AN65" s="370">
        <f t="shared" si="0"/>
        <v>0</v>
      </c>
      <c r="AO65" s="371"/>
      <c r="AP65" s="371"/>
      <c r="AQ65" s="92" t="s">
        <v>82</v>
      </c>
      <c r="AR65" s="93"/>
      <c r="AS65" s="94">
        <v>0</v>
      </c>
      <c r="AT65" s="95">
        <f t="shared" si="1"/>
        <v>0</v>
      </c>
      <c r="AU65" s="96">
        <f>'VRN-TOK - Vedlejší rozpoč...'!P81</f>
        <v>0</v>
      </c>
      <c r="AV65" s="95">
        <f>'VRN-TOK - Vedlejší rozpoč...'!J33</f>
        <v>0</v>
      </c>
      <c r="AW65" s="95">
        <f>'VRN-TOK - Vedlejší rozpoč...'!J34</f>
        <v>0</v>
      </c>
      <c r="AX65" s="95">
        <f>'VRN-TOK - Vedlejší rozpoč...'!J35</f>
        <v>0</v>
      </c>
      <c r="AY65" s="95">
        <f>'VRN-TOK - Vedlejší rozpoč...'!J36</f>
        <v>0</v>
      </c>
      <c r="AZ65" s="95">
        <f>'VRN-TOK - Vedlejší rozpoč...'!F33</f>
        <v>0</v>
      </c>
      <c r="BA65" s="95">
        <f>'VRN-TOK - Vedlejší rozpoč...'!F34</f>
        <v>0</v>
      </c>
      <c r="BB65" s="95">
        <f>'VRN-TOK - Vedlejší rozpoč...'!F35</f>
        <v>0</v>
      </c>
      <c r="BC65" s="95">
        <f>'VRN-TOK - Vedlejší rozpoč...'!F36</f>
        <v>0</v>
      </c>
      <c r="BD65" s="97">
        <f>'VRN-TOK - Vedlejší rozpoč...'!F37</f>
        <v>0</v>
      </c>
      <c r="BT65" s="98" t="s">
        <v>83</v>
      </c>
      <c r="BV65" s="98" t="s">
        <v>77</v>
      </c>
      <c r="BW65" s="98" t="s">
        <v>115</v>
      </c>
      <c r="BX65" s="98" t="s">
        <v>5</v>
      </c>
      <c r="CL65" s="98" t="s">
        <v>19</v>
      </c>
      <c r="CM65" s="98" t="s">
        <v>85</v>
      </c>
    </row>
    <row r="66" spans="1:91" s="7" customFormat="1" ht="24.75" customHeight="1">
      <c r="A66" s="88" t="s">
        <v>79</v>
      </c>
      <c r="B66" s="89"/>
      <c r="C66" s="90"/>
      <c r="D66" s="345" t="s">
        <v>116</v>
      </c>
      <c r="E66" s="345"/>
      <c r="F66" s="345"/>
      <c r="G66" s="345"/>
      <c r="H66" s="345"/>
      <c r="I66" s="91"/>
      <c r="J66" s="345" t="s">
        <v>117</v>
      </c>
      <c r="K66" s="345"/>
      <c r="L66" s="345"/>
      <c r="M66" s="345"/>
      <c r="N66" s="345"/>
      <c r="O66" s="345"/>
      <c r="P66" s="345"/>
      <c r="Q66" s="345"/>
      <c r="R66" s="345"/>
      <c r="S66" s="345"/>
      <c r="T66" s="345"/>
      <c r="U66" s="345"/>
      <c r="V66" s="345"/>
      <c r="W66" s="345"/>
      <c r="X66" s="345"/>
      <c r="Y66" s="345"/>
      <c r="Z66" s="345"/>
      <c r="AA66" s="345"/>
      <c r="AB66" s="345"/>
      <c r="AC66" s="345"/>
      <c r="AD66" s="345"/>
      <c r="AE66" s="345"/>
      <c r="AF66" s="345"/>
      <c r="AG66" s="370">
        <f>'01 - IO 01 Zkapacitnění k...'!J30</f>
        <v>0</v>
      </c>
      <c r="AH66" s="371"/>
      <c r="AI66" s="371"/>
      <c r="AJ66" s="371"/>
      <c r="AK66" s="371"/>
      <c r="AL66" s="371"/>
      <c r="AM66" s="371"/>
      <c r="AN66" s="370">
        <f t="shared" si="0"/>
        <v>0</v>
      </c>
      <c r="AO66" s="371"/>
      <c r="AP66" s="371"/>
      <c r="AQ66" s="92" t="s">
        <v>82</v>
      </c>
      <c r="AR66" s="93"/>
      <c r="AS66" s="94">
        <v>0</v>
      </c>
      <c r="AT66" s="95">
        <f t="shared" si="1"/>
        <v>0</v>
      </c>
      <c r="AU66" s="96">
        <f>'01 - IO 01 Zkapacitnění k...'!P90</f>
        <v>0</v>
      </c>
      <c r="AV66" s="95">
        <f>'01 - IO 01 Zkapacitnění k...'!J33</f>
        <v>0</v>
      </c>
      <c r="AW66" s="95">
        <f>'01 - IO 01 Zkapacitnění k...'!J34</f>
        <v>0</v>
      </c>
      <c r="AX66" s="95">
        <f>'01 - IO 01 Zkapacitnění k...'!J35</f>
        <v>0</v>
      </c>
      <c r="AY66" s="95">
        <f>'01 - IO 01 Zkapacitnění k...'!J36</f>
        <v>0</v>
      </c>
      <c r="AZ66" s="95">
        <f>'01 - IO 01 Zkapacitnění k...'!F33</f>
        <v>0</v>
      </c>
      <c r="BA66" s="95">
        <f>'01 - IO 01 Zkapacitnění k...'!F34</f>
        <v>0</v>
      </c>
      <c r="BB66" s="95">
        <f>'01 - IO 01 Zkapacitnění k...'!F35</f>
        <v>0</v>
      </c>
      <c r="BC66" s="95">
        <f>'01 - IO 01 Zkapacitnění k...'!F36</f>
        <v>0</v>
      </c>
      <c r="BD66" s="97">
        <f>'01 - IO 01 Zkapacitnění k...'!F37</f>
        <v>0</v>
      </c>
      <c r="BT66" s="98" t="s">
        <v>83</v>
      </c>
      <c r="BV66" s="98" t="s">
        <v>77</v>
      </c>
      <c r="BW66" s="98" t="s">
        <v>118</v>
      </c>
      <c r="BX66" s="98" t="s">
        <v>5</v>
      </c>
      <c r="CL66" s="98" t="s">
        <v>119</v>
      </c>
      <c r="CM66" s="98" t="s">
        <v>85</v>
      </c>
    </row>
    <row r="67" spans="1:91" s="7" customFormat="1" ht="16.5" customHeight="1">
      <c r="A67" s="88" t="s">
        <v>79</v>
      </c>
      <c r="B67" s="89"/>
      <c r="C67" s="90"/>
      <c r="D67" s="345" t="s">
        <v>120</v>
      </c>
      <c r="E67" s="345"/>
      <c r="F67" s="345"/>
      <c r="G67" s="345"/>
      <c r="H67" s="345"/>
      <c r="I67" s="91"/>
      <c r="J67" s="345" t="s">
        <v>121</v>
      </c>
      <c r="K67" s="345"/>
      <c r="L67" s="345"/>
      <c r="M67" s="345"/>
      <c r="N67" s="345"/>
      <c r="O67" s="345"/>
      <c r="P67" s="345"/>
      <c r="Q67" s="345"/>
      <c r="R67" s="345"/>
      <c r="S67" s="345"/>
      <c r="T67" s="345"/>
      <c r="U67" s="345"/>
      <c r="V67" s="345"/>
      <c r="W67" s="345"/>
      <c r="X67" s="345"/>
      <c r="Y67" s="345"/>
      <c r="Z67" s="345"/>
      <c r="AA67" s="345"/>
      <c r="AB67" s="345"/>
      <c r="AC67" s="345"/>
      <c r="AD67" s="345"/>
      <c r="AE67" s="345"/>
      <c r="AF67" s="345"/>
      <c r="AG67" s="370">
        <f>'02 - IO 09 Rušená kanalizace'!J30</f>
        <v>0</v>
      </c>
      <c r="AH67" s="371"/>
      <c r="AI67" s="371"/>
      <c r="AJ67" s="371"/>
      <c r="AK67" s="371"/>
      <c r="AL67" s="371"/>
      <c r="AM67" s="371"/>
      <c r="AN67" s="370">
        <f t="shared" si="0"/>
        <v>0</v>
      </c>
      <c r="AO67" s="371"/>
      <c r="AP67" s="371"/>
      <c r="AQ67" s="92" t="s">
        <v>82</v>
      </c>
      <c r="AR67" s="93"/>
      <c r="AS67" s="94">
        <v>0</v>
      </c>
      <c r="AT67" s="95">
        <f t="shared" si="1"/>
        <v>0</v>
      </c>
      <c r="AU67" s="96">
        <f>'02 - IO 09 Rušená kanalizace'!P88</f>
        <v>0</v>
      </c>
      <c r="AV67" s="95">
        <f>'02 - IO 09 Rušená kanalizace'!J33</f>
        <v>0</v>
      </c>
      <c r="AW67" s="95">
        <f>'02 - IO 09 Rušená kanalizace'!J34</f>
        <v>0</v>
      </c>
      <c r="AX67" s="95">
        <f>'02 - IO 09 Rušená kanalizace'!J35</f>
        <v>0</v>
      </c>
      <c r="AY67" s="95">
        <f>'02 - IO 09 Rušená kanalizace'!J36</f>
        <v>0</v>
      </c>
      <c r="AZ67" s="95">
        <f>'02 - IO 09 Rušená kanalizace'!F33</f>
        <v>0</v>
      </c>
      <c r="BA67" s="95">
        <f>'02 - IO 09 Rušená kanalizace'!F34</f>
        <v>0</v>
      </c>
      <c r="BB67" s="95">
        <f>'02 - IO 09 Rušená kanalizace'!F35</f>
        <v>0</v>
      </c>
      <c r="BC67" s="95">
        <f>'02 - IO 09 Rušená kanalizace'!F36</f>
        <v>0</v>
      </c>
      <c r="BD67" s="97">
        <f>'02 - IO 09 Rušená kanalizace'!F37</f>
        <v>0</v>
      </c>
      <c r="BT67" s="98" t="s">
        <v>83</v>
      </c>
      <c r="BV67" s="98" t="s">
        <v>77</v>
      </c>
      <c r="BW67" s="98" t="s">
        <v>122</v>
      </c>
      <c r="BX67" s="98" t="s">
        <v>5</v>
      </c>
      <c r="CL67" s="98" t="s">
        <v>119</v>
      </c>
      <c r="CM67" s="98" t="s">
        <v>85</v>
      </c>
    </row>
    <row r="68" spans="1:91" s="7" customFormat="1" ht="16.5" customHeight="1">
      <c r="A68" s="88" t="s">
        <v>79</v>
      </c>
      <c r="B68" s="89"/>
      <c r="C68" s="90"/>
      <c r="D68" s="345" t="s">
        <v>123</v>
      </c>
      <c r="E68" s="345"/>
      <c r="F68" s="345"/>
      <c r="G68" s="345"/>
      <c r="H68" s="345"/>
      <c r="I68" s="91"/>
      <c r="J68" s="345" t="s">
        <v>124</v>
      </c>
      <c r="K68" s="345"/>
      <c r="L68" s="345"/>
      <c r="M68" s="345"/>
      <c r="N68" s="345"/>
      <c r="O68" s="345"/>
      <c r="P68" s="345"/>
      <c r="Q68" s="345"/>
      <c r="R68" s="345"/>
      <c r="S68" s="345"/>
      <c r="T68" s="345"/>
      <c r="U68" s="345"/>
      <c r="V68" s="345"/>
      <c r="W68" s="345"/>
      <c r="X68" s="345"/>
      <c r="Y68" s="345"/>
      <c r="Z68" s="345"/>
      <c r="AA68" s="345"/>
      <c r="AB68" s="345"/>
      <c r="AC68" s="345"/>
      <c r="AD68" s="345"/>
      <c r="AE68" s="345"/>
      <c r="AF68" s="345"/>
      <c r="AG68" s="370">
        <f>'03 - Soupis vedlejších a ...'!J30</f>
        <v>0</v>
      </c>
      <c r="AH68" s="371"/>
      <c r="AI68" s="371"/>
      <c r="AJ68" s="371"/>
      <c r="AK68" s="371"/>
      <c r="AL68" s="371"/>
      <c r="AM68" s="371"/>
      <c r="AN68" s="370">
        <f t="shared" si="0"/>
        <v>0</v>
      </c>
      <c r="AO68" s="371"/>
      <c r="AP68" s="371"/>
      <c r="AQ68" s="92" t="s">
        <v>82</v>
      </c>
      <c r="AR68" s="93"/>
      <c r="AS68" s="99">
        <v>0</v>
      </c>
      <c r="AT68" s="100">
        <f t="shared" si="1"/>
        <v>0</v>
      </c>
      <c r="AU68" s="101">
        <f>'03 - Soupis vedlejších a ...'!P81</f>
        <v>0</v>
      </c>
      <c r="AV68" s="100">
        <f>'03 - Soupis vedlejších a ...'!J33</f>
        <v>0</v>
      </c>
      <c r="AW68" s="100">
        <f>'03 - Soupis vedlejších a ...'!J34</f>
        <v>0</v>
      </c>
      <c r="AX68" s="100">
        <f>'03 - Soupis vedlejších a ...'!J35</f>
        <v>0</v>
      </c>
      <c r="AY68" s="100">
        <f>'03 - Soupis vedlejších a ...'!J36</f>
        <v>0</v>
      </c>
      <c r="AZ68" s="100">
        <f>'03 - Soupis vedlejších a ...'!F33</f>
        <v>0</v>
      </c>
      <c r="BA68" s="100">
        <f>'03 - Soupis vedlejších a ...'!F34</f>
        <v>0</v>
      </c>
      <c r="BB68" s="100">
        <f>'03 - Soupis vedlejších a ...'!F35</f>
        <v>0</v>
      </c>
      <c r="BC68" s="100">
        <f>'03 - Soupis vedlejších a ...'!F36</f>
        <v>0</v>
      </c>
      <c r="BD68" s="102">
        <f>'03 - Soupis vedlejších a ...'!F37</f>
        <v>0</v>
      </c>
      <c r="BT68" s="98" t="s">
        <v>83</v>
      </c>
      <c r="BV68" s="98" t="s">
        <v>77</v>
      </c>
      <c r="BW68" s="98" t="s">
        <v>125</v>
      </c>
      <c r="BX68" s="98" t="s">
        <v>5</v>
      </c>
      <c r="CL68" s="98" t="s">
        <v>119</v>
      </c>
      <c r="CM68" s="98" t="s">
        <v>85</v>
      </c>
    </row>
    <row r="69" spans="1:91" s="2" customFormat="1" ht="30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41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</row>
    <row r="70" spans="1:91" s="2" customFormat="1" ht="6.9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41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</row>
  </sheetData>
  <sheetProtection algorithmName="SHA-512" hashValue="EMBwhJ35bYOeK0u6+s3pFrIlzNel66JWykcy2wsHfn5AIPVerz1bdpK+VKfo73/E7aWjtxBYzSnJgujyRoxOXw==" saltValue="mFTkcBcoPAbP/ioLPI/12zPMeyyDd1vXzje6zmOchC5pXDDG6jiKk3hBpSwEG54sB3oXwykYSSqTU+gJLP+Exg==" spinCount="100000" sheet="1" objects="1" scenarios="1" formatColumns="0" formatRows="0"/>
  <mergeCells count="94">
    <mergeCell ref="AN67:AP67"/>
    <mergeCell ref="AG67:AM67"/>
    <mergeCell ref="AN68:AP68"/>
    <mergeCell ref="AG68:AM68"/>
    <mergeCell ref="AN54:AP54"/>
    <mergeCell ref="AS49:AT51"/>
    <mergeCell ref="AN65:AP65"/>
    <mergeCell ref="AG65:AM65"/>
    <mergeCell ref="AN66:AP66"/>
    <mergeCell ref="AG66:AM66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56:AM56"/>
    <mergeCell ref="AG58:AM58"/>
    <mergeCell ref="AM47:AN47"/>
    <mergeCell ref="AM49:AP49"/>
    <mergeCell ref="AM50:AP50"/>
    <mergeCell ref="AN63:AP63"/>
    <mergeCell ref="AN57:AP57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D67:H67"/>
    <mergeCell ref="J67:AF67"/>
    <mergeCell ref="D68:H68"/>
    <mergeCell ref="J68:AF68"/>
    <mergeCell ref="AG54:AM54"/>
    <mergeCell ref="AG64:AM64"/>
    <mergeCell ref="L45:AO45"/>
    <mergeCell ref="D65:H65"/>
    <mergeCell ref="J65:AF65"/>
    <mergeCell ref="D66:H66"/>
    <mergeCell ref="J66:AF66"/>
    <mergeCell ref="AN64:AP64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SO 01.1 01.3 - Revitaliza...'!C2" display="/" xr:uid="{00000000-0004-0000-0000-000000000000}"/>
    <hyperlink ref="A56" location="'SO 01.2 - Rekonstrukce mo...'!C2" display="/" xr:uid="{00000000-0004-0000-0000-000001000000}"/>
    <hyperlink ref="A57" location="'SO 01.4. - Vegetační úpra...'!C2" display="/" xr:uid="{00000000-0004-0000-0000-000002000000}"/>
    <hyperlink ref="A58" location="'SO 01.5 - Křížení inženýr...'!C2" display="/" xr:uid="{00000000-0004-0000-0000-000003000000}"/>
    <hyperlink ref="A59" location="'SO 02.1 - Revitalizace Šv...'!C2" display="/" xr:uid="{00000000-0004-0000-0000-000004000000}"/>
    <hyperlink ref="A60" location="'SO 02.2 - Rekonstrukce mo...'!C2" display="/" xr:uid="{00000000-0004-0000-0000-000005000000}"/>
    <hyperlink ref="A61" location="'SO 02.3 - Vegetační úprav...'!C2" display="/" xr:uid="{00000000-0004-0000-0000-000006000000}"/>
    <hyperlink ref="A62" location="'SO 03 - Betonový most do ...'!C2" display="/" xr:uid="{00000000-0004-0000-0000-000007000000}"/>
    <hyperlink ref="A63" location="'SO 04 - Lávka pro pěší a ...'!C2" display="/" xr:uid="{00000000-0004-0000-0000-000008000000}"/>
    <hyperlink ref="A64" location="'SO 05 - Lávka pro pěší a ...'!C2" display="/" xr:uid="{00000000-0004-0000-0000-000009000000}"/>
    <hyperlink ref="A65" location="'VRN-TOK - Vedlejší rozpoč...'!C2" display="/" xr:uid="{00000000-0004-0000-0000-00000A000000}"/>
    <hyperlink ref="A66" location="'01 - IO 01 Zkapacitnění k...'!C2" display="/" xr:uid="{00000000-0004-0000-0000-00000B000000}"/>
    <hyperlink ref="A67" location="'02 - IO 09 Rušená kanalizace'!C2" display="/" xr:uid="{00000000-0004-0000-0000-00000C000000}"/>
    <hyperlink ref="A68" location="'03 - Soupis vedlejších a ...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21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109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1578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1436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>00274101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Město Přelouč</v>
      </c>
      <c r="F15" s="36"/>
      <c r="G15" s="36"/>
      <c r="H15" s="36"/>
      <c r="I15" s="107" t="s">
        <v>29</v>
      </c>
      <c r="J15" s="109" t="str">
        <f>IF('Rekapitulace stavby'!AN11="","",'Rekapitulace stavby'!AN11)</f>
        <v>CZ00274101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19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19</v>
      </c>
      <c r="F24" s="36"/>
      <c r="G24" s="36"/>
      <c r="H24" s="36"/>
      <c r="I24" s="107" t="s">
        <v>29</v>
      </c>
      <c r="J24" s="109" t="s">
        <v>36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ROUND(J87,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ROUND((SUM(BE87:BE210)),  2)</f>
        <v>0</v>
      </c>
      <c r="G33" s="36"/>
      <c r="H33" s="36"/>
      <c r="I33" s="120">
        <v>0.21</v>
      </c>
      <c r="J33" s="119">
        <f>ROUND(((SUM(BE87:BE210))*I33),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ROUND((SUM(BF87:BF210)),  2)</f>
        <v>0</v>
      </c>
      <c r="G34" s="36"/>
      <c r="H34" s="36"/>
      <c r="I34" s="120">
        <v>0.15</v>
      </c>
      <c r="J34" s="119">
        <f>ROUND(((SUM(BF87:BF210))*I34),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ROUND((SUM(BG87:BG210)),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ROUND((SUM(BH87:BH210)),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ROUND((SUM(BI87:BI210)),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SO 04 - Lávka pro pěší a cyklisty, ř. km  0.493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/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/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133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95" customHeight="1">
      <c r="B61" s="142"/>
      <c r="C61" s="143"/>
      <c r="D61" s="144" t="s">
        <v>134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95" customHeight="1">
      <c r="B62" s="142"/>
      <c r="C62" s="143"/>
      <c r="D62" s="144" t="s">
        <v>136</v>
      </c>
      <c r="E62" s="145"/>
      <c r="F62" s="145"/>
      <c r="G62" s="145"/>
      <c r="H62" s="145"/>
      <c r="I62" s="145"/>
      <c r="J62" s="146">
        <f>J101</f>
        <v>0</v>
      </c>
      <c r="K62" s="143"/>
      <c r="L62" s="147"/>
    </row>
    <row r="63" spans="1:47" s="10" customFormat="1" ht="19.95" customHeight="1">
      <c r="B63" s="142"/>
      <c r="C63" s="143"/>
      <c r="D63" s="144" t="s">
        <v>1438</v>
      </c>
      <c r="E63" s="145"/>
      <c r="F63" s="145"/>
      <c r="G63" s="145"/>
      <c r="H63" s="145"/>
      <c r="I63" s="145"/>
      <c r="J63" s="146">
        <f>J139</f>
        <v>0</v>
      </c>
      <c r="K63" s="143"/>
      <c r="L63" s="147"/>
    </row>
    <row r="64" spans="1:47" s="10" customFormat="1" ht="19.95" customHeight="1">
      <c r="B64" s="142"/>
      <c r="C64" s="143"/>
      <c r="D64" s="144" t="s">
        <v>139</v>
      </c>
      <c r="E64" s="145"/>
      <c r="F64" s="145"/>
      <c r="G64" s="145"/>
      <c r="H64" s="145"/>
      <c r="I64" s="145"/>
      <c r="J64" s="146">
        <f>J169</f>
        <v>0</v>
      </c>
      <c r="K64" s="143"/>
      <c r="L64" s="147"/>
    </row>
    <row r="65" spans="1:31" s="9" customFormat="1" ht="24.9" customHeight="1">
      <c r="B65" s="136"/>
      <c r="C65" s="137"/>
      <c r="D65" s="138" t="s">
        <v>414</v>
      </c>
      <c r="E65" s="139"/>
      <c r="F65" s="139"/>
      <c r="G65" s="139"/>
      <c r="H65" s="139"/>
      <c r="I65" s="139"/>
      <c r="J65" s="140">
        <f>J172</f>
        <v>0</v>
      </c>
      <c r="K65" s="137"/>
      <c r="L65" s="141"/>
    </row>
    <row r="66" spans="1:31" s="10" customFormat="1" ht="19.95" customHeight="1">
      <c r="B66" s="142"/>
      <c r="C66" s="143"/>
      <c r="D66" s="144" t="s">
        <v>1439</v>
      </c>
      <c r="E66" s="145"/>
      <c r="F66" s="145"/>
      <c r="G66" s="145"/>
      <c r="H66" s="145"/>
      <c r="I66" s="145"/>
      <c r="J66" s="146">
        <f>J173</f>
        <v>0</v>
      </c>
      <c r="K66" s="143"/>
      <c r="L66" s="147"/>
    </row>
    <row r="67" spans="1:31" s="10" customFormat="1" ht="19.95" customHeight="1">
      <c r="B67" s="142"/>
      <c r="C67" s="143"/>
      <c r="D67" s="144" t="s">
        <v>1440</v>
      </c>
      <c r="E67" s="145"/>
      <c r="F67" s="145"/>
      <c r="G67" s="145"/>
      <c r="H67" s="145"/>
      <c r="I67" s="145"/>
      <c r="J67" s="146">
        <f>J193</f>
        <v>0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" customHeight="1">
      <c r="A74" s="36"/>
      <c r="B74" s="37"/>
      <c r="C74" s="25" t="s">
        <v>140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90" t="str">
        <f>E7</f>
        <v>006 - Revitalizace Švarcavy</v>
      </c>
      <c r="F77" s="391"/>
      <c r="G77" s="391"/>
      <c r="H77" s="391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127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47" t="str">
        <f>E9</f>
        <v>SO 04 - Lávka pro pěší a cyklisty, ř. km  0.493</v>
      </c>
      <c r="F79" s="392"/>
      <c r="G79" s="392"/>
      <c r="H79" s="392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 xml:space="preserve"> </v>
      </c>
      <c r="G81" s="38"/>
      <c r="H81" s="38"/>
      <c r="I81" s="31" t="s">
        <v>23</v>
      </c>
      <c r="J81" s="61" t="str">
        <f>IF(J12="","",J12)</f>
        <v>1. 11. 2021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15" customHeight="1">
      <c r="A83" s="36"/>
      <c r="B83" s="37"/>
      <c r="C83" s="31" t="s">
        <v>25</v>
      </c>
      <c r="D83" s="38"/>
      <c r="E83" s="38"/>
      <c r="F83" s="29" t="str">
        <f>E15</f>
        <v>Město Přelouč</v>
      </c>
      <c r="G83" s="38"/>
      <c r="H83" s="38"/>
      <c r="I83" s="31" t="s">
        <v>33</v>
      </c>
      <c r="J83" s="34" t="str">
        <f>E21</f>
        <v/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15" customHeight="1">
      <c r="A84" s="36"/>
      <c r="B84" s="37"/>
      <c r="C84" s="31" t="s">
        <v>31</v>
      </c>
      <c r="D84" s="38"/>
      <c r="E84" s="38"/>
      <c r="F84" s="29" t="str">
        <f>IF(E18="","",E18)</f>
        <v>Vyplň údaj</v>
      </c>
      <c r="G84" s="38"/>
      <c r="H84" s="38"/>
      <c r="I84" s="31" t="s">
        <v>38</v>
      </c>
      <c r="J84" s="34" t="str">
        <f>E24</f>
        <v/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141</v>
      </c>
      <c r="D86" s="151" t="s">
        <v>60</v>
      </c>
      <c r="E86" s="151" t="s">
        <v>56</v>
      </c>
      <c r="F86" s="151" t="s">
        <v>57</v>
      </c>
      <c r="G86" s="151" t="s">
        <v>142</v>
      </c>
      <c r="H86" s="151" t="s">
        <v>143</v>
      </c>
      <c r="I86" s="151" t="s">
        <v>144</v>
      </c>
      <c r="J86" s="151" t="s">
        <v>131</v>
      </c>
      <c r="K86" s="152" t="s">
        <v>145</v>
      </c>
      <c r="L86" s="153"/>
      <c r="M86" s="70" t="s">
        <v>19</v>
      </c>
      <c r="N86" s="71" t="s">
        <v>45</v>
      </c>
      <c r="O86" s="71" t="s">
        <v>146</v>
      </c>
      <c r="P86" s="71" t="s">
        <v>147</v>
      </c>
      <c r="Q86" s="71" t="s">
        <v>148</v>
      </c>
      <c r="R86" s="71" t="s">
        <v>149</v>
      </c>
      <c r="S86" s="71" t="s">
        <v>150</v>
      </c>
      <c r="T86" s="72" t="s">
        <v>151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8" customHeight="1">
      <c r="A87" s="36"/>
      <c r="B87" s="37"/>
      <c r="C87" s="77" t="s">
        <v>152</v>
      </c>
      <c r="D87" s="38"/>
      <c r="E87" s="38"/>
      <c r="F87" s="38"/>
      <c r="G87" s="38"/>
      <c r="H87" s="38"/>
      <c r="I87" s="38"/>
      <c r="J87" s="154">
        <f>BK87</f>
        <v>0</v>
      </c>
      <c r="K87" s="38"/>
      <c r="L87" s="41"/>
      <c r="M87" s="73"/>
      <c r="N87" s="155"/>
      <c r="O87" s="74"/>
      <c r="P87" s="156">
        <f>P88+P172</f>
        <v>0</v>
      </c>
      <c r="Q87" s="74"/>
      <c r="R87" s="156">
        <f>R88+R172</f>
        <v>78.003699969861984</v>
      </c>
      <c r="S87" s="74"/>
      <c r="T87" s="157">
        <f>T88+T172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74</v>
      </c>
      <c r="AU87" s="19" t="s">
        <v>132</v>
      </c>
      <c r="BK87" s="158">
        <f>BK88+BK172</f>
        <v>0</v>
      </c>
    </row>
    <row r="88" spans="1:65" s="12" customFormat="1" ht="25.95" customHeight="1">
      <c r="B88" s="159"/>
      <c r="C88" s="160"/>
      <c r="D88" s="161" t="s">
        <v>74</v>
      </c>
      <c r="E88" s="162" t="s">
        <v>153</v>
      </c>
      <c r="F88" s="162" t="s">
        <v>154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P89+P101+P139+P169</f>
        <v>0</v>
      </c>
      <c r="Q88" s="167"/>
      <c r="R88" s="168">
        <f>R89+R101+R139+R169</f>
        <v>76.497668500799989</v>
      </c>
      <c r="S88" s="167"/>
      <c r="T88" s="169">
        <f>T89+T101+T139+T169</f>
        <v>0</v>
      </c>
      <c r="AR88" s="170" t="s">
        <v>83</v>
      </c>
      <c r="AT88" s="171" t="s">
        <v>74</v>
      </c>
      <c r="AU88" s="171" t="s">
        <v>75</v>
      </c>
      <c r="AY88" s="170" t="s">
        <v>155</v>
      </c>
      <c r="BK88" s="172">
        <f>BK89+BK101+BK139+BK169</f>
        <v>0</v>
      </c>
    </row>
    <row r="89" spans="1:65" s="12" customFormat="1" ht="22.8" customHeight="1">
      <c r="B89" s="159"/>
      <c r="C89" s="160"/>
      <c r="D89" s="161" t="s">
        <v>74</v>
      </c>
      <c r="E89" s="173" t="s">
        <v>83</v>
      </c>
      <c r="F89" s="173" t="s">
        <v>156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SUM(P90:P100)</f>
        <v>0</v>
      </c>
      <c r="Q89" s="167"/>
      <c r="R89" s="168">
        <f>SUM(R90:R100)</f>
        <v>0</v>
      </c>
      <c r="S89" s="167"/>
      <c r="T89" s="169">
        <f>SUM(T90:T100)</f>
        <v>0</v>
      </c>
      <c r="AR89" s="170" t="s">
        <v>83</v>
      </c>
      <c r="AT89" s="171" t="s">
        <v>74</v>
      </c>
      <c r="AU89" s="171" t="s">
        <v>83</v>
      </c>
      <c r="AY89" s="170" t="s">
        <v>155</v>
      </c>
      <c r="BK89" s="172">
        <f>SUM(BK90:BK100)</f>
        <v>0</v>
      </c>
    </row>
    <row r="90" spans="1:65" s="2" customFormat="1" ht="16.5" customHeight="1">
      <c r="A90" s="36"/>
      <c r="B90" s="37"/>
      <c r="C90" s="175" t="s">
        <v>83</v>
      </c>
      <c r="D90" s="175" t="s">
        <v>157</v>
      </c>
      <c r="E90" s="176" t="s">
        <v>1441</v>
      </c>
      <c r="F90" s="177" t="s">
        <v>1442</v>
      </c>
      <c r="G90" s="178" t="s">
        <v>183</v>
      </c>
      <c r="H90" s="179">
        <v>67.317999999999998</v>
      </c>
      <c r="I90" s="180"/>
      <c r="J90" s="181">
        <f>ROUND(I90*H90,2)</f>
        <v>0</v>
      </c>
      <c r="K90" s="177" t="s">
        <v>1443</v>
      </c>
      <c r="L90" s="41"/>
      <c r="M90" s="182" t="s">
        <v>19</v>
      </c>
      <c r="N90" s="183" t="s">
        <v>46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161</v>
      </c>
      <c r="AT90" s="186" t="s">
        <v>157</v>
      </c>
      <c r="AU90" s="186" t="s">
        <v>85</v>
      </c>
      <c r="AY90" s="19" t="s">
        <v>155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83</v>
      </c>
      <c r="BK90" s="187">
        <f>ROUND(I90*H90,2)</f>
        <v>0</v>
      </c>
      <c r="BL90" s="19" t="s">
        <v>161</v>
      </c>
      <c r="BM90" s="186" t="s">
        <v>85</v>
      </c>
    </row>
    <row r="91" spans="1:65" s="13" customFormat="1" ht="10.199999999999999">
      <c r="B91" s="193"/>
      <c r="C91" s="194"/>
      <c r="D91" s="188" t="s">
        <v>165</v>
      </c>
      <c r="E91" s="195" t="s">
        <v>19</v>
      </c>
      <c r="F91" s="196" t="s">
        <v>1579</v>
      </c>
      <c r="G91" s="194"/>
      <c r="H91" s="197">
        <v>67.317999999999998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165</v>
      </c>
      <c r="AU91" s="203" t="s">
        <v>85</v>
      </c>
      <c r="AV91" s="13" t="s">
        <v>85</v>
      </c>
      <c r="AW91" s="13" t="s">
        <v>37</v>
      </c>
      <c r="AX91" s="13" t="s">
        <v>75</v>
      </c>
      <c r="AY91" s="203" t="s">
        <v>155</v>
      </c>
    </row>
    <row r="92" spans="1:65" s="14" customFormat="1" ht="10.199999999999999">
      <c r="B92" s="206"/>
      <c r="C92" s="207"/>
      <c r="D92" s="188" t="s">
        <v>165</v>
      </c>
      <c r="E92" s="208" t="s">
        <v>19</v>
      </c>
      <c r="F92" s="209" t="s">
        <v>206</v>
      </c>
      <c r="G92" s="207"/>
      <c r="H92" s="210">
        <v>67.317999999999998</v>
      </c>
      <c r="I92" s="211"/>
      <c r="J92" s="207"/>
      <c r="K92" s="207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165</v>
      </c>
      <c r="AU92" s="216" t="s">
        <v>85</v>
      </c>
      <c r="AV92" s="14" t="s">
        <v>161</v>
      </c>
      <c r="AW92" s="14" t="s">
        <v>37</v>
      </c>
      <c r="AX92" s="14" t="s">
        <v>83</v>
      </c>
      <c r="AY92" s="216" t="s">
        <v>155</v>
      </c>
    </row>
    <row r="93" spans="1:65" s="2" customFormat="1" ht="16.5" customHeight="1">
      <c r="A93" s="36"/>
      <c r="B93" s="37"/>
      <c r="C93" s="175" t="s">
        <v>85</v>
      </c>
      <c r="D93" s="175" t="s">
        <v>157</v>
      </c>
      <c r="E93" s="176" t="s">
        <v>1445</v>
      </c>
      <c r="F93" s="177" t="s">
        <v>1446</v>
      </c>
      <c r="G93" s="178" t="s">
        <v>183</v>
      </c>
      <c r="H93" s="179">
        <v>67.317999999999998</v>
      </c>
      <c r="I93" s="180"/>
      <c r="J93" s="181">
        <f>ROUND(I93*H93,2)</f>
        <v>0</v>
      </c>
      <c r="K93" s="177" t="s">
        <v>1443</v>
      </c>
      <c r="L93" s="41"/>
      <c r="M93" s="182" t="s">
        <v>19</v>
      </c>
      <c r="N93" s="183" t="s">
        <v>46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161</v>
      </c>
      <c r="AT93" s="186" t="s">
        <v>157</v>
      </c>
      <c r="AU93" s="186" t="s">
        <v>85</v>
      </c>
      <c r="AY93" s="19" t="s">
        <v>155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83</v>
      </c>
      <c r="BK93" s="187">
        <f>ROUND(I93*H93,2)</f>
        <v>0</v>
      </c>
      <c r="BL93" s="19" t="s">
        <v>161</v>
      </c>
      <c r="BM93" s="186" t="s">
        <v>161</v>
      </c>
    </row>
    <row r="94" spans="1:65" s="2" customFormat="1" ht="16.5" customHeight="1">
      <c r="A94" s="36"/>
      <c r="B94" s="37"/>
      <c r="C94" s="175" t="s">
        <v>175</v>
      </c>
      <c r="D94" s="175" t="s">
        <v>157</v>
      </c>
      <c r="E94" s="176" t="s">
        <v>1447</v>
      </c>
      <c r="F94" s="177" t="s">
        <v>1448</v>
      </c>
      <c r="G94" s="178" t="s">
        <v>183</v>
      </c>
      <c r="H94" s="179">
        <v>23.725999999999999</v>
      </c>
      <c r="I94" s="180"/>
      <c r="J94" s="181">
        <f>ROUND(I94*H94,2)</f>
        <v>0</v>
      </c>
      <c r="K94" s="177" t="s">
        <v>1443</v>
      </c>
      <c r="L94" s="41"/>
      <c r="M94" s="182" t="s">
        <v>19</v>
      </c>
      <c r="N94" s="183" t="s">
        <v>46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161</v>
      </c>
      <c r="AT94" s="186" t="s">
        <v>157</v>
      </c>
      <c r="AU94" s="186" t="s">
        <v>85</v>
      </c>
      <c r="AY94" s="19" t="s">
        <v>155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83</v>
      </c>
      <c r="BK94" s="187">
        <f>ROUND(I94*H94,2)</f>
        <v>0</v>
      </c>
      <c r="BL94" s="19" t="s">
        <v>161</v>
      </c>
      <c r="BM94" s="186" t="s">
        <v>193</v>
      </c>
    </row>
    <row r="95" spans="1:65" s="13" customFormat="1" ht="10.199999999999999">
      <c r="B95" s="193"/>
      <c r="C95" s="194"/>
      <c r="D95" s="188" t="s">
        <v>165</v>
      </c>
      <c r="E95" s="195" t="s">
        <v>19</v>
      </c>
      <c r="F95" s="196" t="s">
        <v>1580</v>
      </c>
      <c r="G95" s="194"/>
      <c r="H95" s="197">
        <v>23.725999999999999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165</v>
      </c>
      <c r="AU95" s="203" t="s">
        <v>85</v>
      </c>
      <c r="AV95" s="13" t="s">
        <v>85</v>
      </c>
      <c r="AW95" s="13" t="s">
        <v>37</v>
      </c>
      <c r="AX95" s="13" t="s">
        <v>75</v>
      </c>
      <c r="AY95" s="203" t="s">
        <v>155</v>
      </c>
    </row>
    <row r="96" spans="1:65" s="14" customFormat="1" ht="10.199999999999999">
      <c r="B96" s="206"/>
      <c r="C96" s="207"/>
      <c r="D96" s="188" t="s">
        <v>165</v>
      </c>
      <c r="E96" s="208" t="s">
        <v>19</v>
      </c>
      <c r="F96" s="209" t="s">
        <v>206</v>
      </c>
      <c r="G96" s="207"/>
      <c r="H96" s="210">
        <v>23.725999999999999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165</v>
      </c>
      <c r="AU96" s="216" t="s">
        <v>85</v>
      </c>
      <c r="AV96" s="14" t="s">
        <v>161</v>
      </c>
      <c r="AW96" s="14" t="s">
        <v>37</v>
      </c>
      <c r="AX96" s="14" t="s">
        <v>83</v>
      </c>
      <c r="AY96" s="216" t="s">
        <v>155</v>
      </c>
    </row>
    <row r="97" spans="1:65" s="2" customFormat="1" ht="24.15" customHeight="1">
      <c r="A97" s="36"/>
      <c r="B97" s="37"/>
      <c r="C97" s="175" t="s">
        <v>161</v>
      </c>
      <c r="D97" s="175" t="s">
        <v>157</v>
      </c>
      <c r="E97" s="176" t="s">
        <v>1450</v>
      </c>
      <c r="F97" s="177" t="s">
        <v>523</v>
      </c>
      <c r="G97" s="178" t="s">
        <v>183</v>
      </c>
      <c r="H97" s="179">
        <v>43.591999999999999</v>
      </c>
      <c r="I97" s="180"/>
      <c r="J97" s="181">
        <f>ROUND(I97*H97,2)</f>
        <v>0</v>
      </c>
      <c r="K97" s="177" t="s">
        <v>170</v>
      </c>
      <c r="L97" s="41"/>
      <c r="M97" s="182" t="s">
        <v>19</v>
      </c>
      <c r="N97" s="183" t="s">
        <v>46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161</v>
      </c>
      <c r="AT97" s="186" t="s">
        <v>157</v>
      </c>
      <c r="AU97" s="186" t="s">
        <v>85</v>
      </c>
      <c r="AY97" s="19" t="s">
        <v>155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83</v>
      </c>
      <c r="BK97" s="187">
        <f>ROUND(I97*H97,2)</f>
        <v>0</v>
      </c>
      <c r="BL97" s="19" t="s">
        <v>161</v>
      </c>
      <c r="BM97" s="186" t="s">
        <v>207</v>
      </c>
    </row>
    <row r="98" spans="1:65" s="2" customFormat="1" ht="10.199999999999999">
      <c r="A98" s="36"/>
      <c r="B98" s="37"/>
      <c r="C98" s="38"/>
      <c r="D98" s="204" t="s">
        <v>172</v>
      </c>
      <c r="E98" s="38"/>
      <c r="F98" s="205" t="s">
        <v>1451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172</v>
      </c>
      <c r="AU98" s="19" t="s">
        <v>85</v>
      </c>
    </row>
    <row r="99" spans="1:65" s="13" customFormat="1" ht="10.199999999999999">
      <c r="B99" s="193"/>
      <c r="C99" s="194"/>
      <c r="D99" s="188" t="s">
        <v>165</v>
      </c>
      <c r="E99" s="195" t="s">
        <v>19</v>
      </c>
      <c r="F99" s="196" t="s">
        <v>1581</v>
      </c>
      <c r="G99" s="194"/>
      <c r="H99" s="197">
        <v>43.591999999999999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165</v>
      </c>
      <c r="AU99" s="203" t="s">
        <v>85</v>
      </c>
      <c r="AV99" s="13" t="s">
        <v>85</v>
      </c>
      <c r="AW99" s="13" t="s">
        <v>37</v>
      </c>
      <c r="AX99" s="13" t="s">
        <v>75</v>
      </c>
      <c r="AY99" s="203" t="s">
        <v>155</v>
      </c>
    </row>
    <row r="100" spans="1:65" s="14" customFormat="1" ht="10.199999999999999">
      <c r="B100" s="206"/>
      <c r="C100" s="207"/>
      <c r="D100" s="188" t="s">
        <v>165</v>
      </c>
      <c r="E100" s="208" t="s">
        <v>19</v>
      </c>
      <c r="F100" s="209" t="s">
        <v>206</v>
      </c>
      <c r="G100" s="207"/>
      <c r="H100" s="210">
        <v>43.591999999999999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165</v>
      </c>
      <c r="AU100" s="216" t="s">
        <v>85</v>
      </c>
      <c r="AV100" s="14" t="s">
        <v>161</v>
      </c>
      <c r="AW100" s="14" t="s">
        <v>37</v>
      </c>
      <c r="AX100" s="14" t="s">
        <v>83</v>
      </c>
      <c r="AY100" s="216" t="s">
        <v>155</v>
      </c>
    </row>
    <row r="101" spans="1:65" s="12" customFormat="1" ht="22.8" customHeight="1">
      <c r="B101" s="159"/>
      <c r="C101" s="160"/>
      <c r="D101" s="161" t="s">
        <v>74</v>
      </c>
      <c r="E101" s="173" t="s">
        <v>85</v>
      </c>
      <c r="F101" s="173" t="s">
        <v>320</v>
      </c>
      <c r="G101" s="160"/>
      <c r="H101" s="160"/>
      <c r="I101" s="163"/>
      <c r="J101" s="174">
        <f>BK101</f>
        <v>0</v>
      </c>
      <c r="K101" s="160"/>
      <c r="L101" s="165"/>
      <c r="M101" s="166"/>
      <c r="N101" s="167"/>
      <c r="O101" s="167"/>
      <c r="P101" s="168">
        <f>SUM(P102:P138)</f>
        <v>0</v>
      </c>
      <c r="Q101" s="167"/>
      <c r="R101" s="168">
        <f>SUM(R102:R138)</f>
        <v>76.347692700799982</v>
      </c>
      <c r="S101" s="167"/>
      <c r="T101" s="169">
        <f>SUM(T102:T138)</f>
        <v>0</v>
      </c>
      <c r="AR101" s="170" t="s">
        <v>83</v>
      </c>
      <c r="AT101" s="171" t="s">
        <v>74</v>
      </c>
      <c r="AU101" s="171" t="s">
        <v>83</v>
      </c>
      <c r="AY101" s="170" t="s">
        <v>155</v>
      </c>
      <c r="BK101" s="172">
        <f>SUM(BK102:BK138)</f>
        <v>0</v>
      </c>
    </row>
    <row r="102" spans="1:65" s="2" customFormat="1" ht="16.5" customHeight="1">
      <c r="A102" s="36"/>
      <c r="B102" s="37"/>
      <c r="C102" s="175" t="s">
        <v>187</v>
      </c>
      <c r="D102" s="175" t="s">
        <v>157</v>
      </c>
      <c r="E102" s="176" t="s">
        <v>1458</v>
      </c>
      <c r="F102" s="177" t="s">
        <v>1459</v>
      </c>
      <c r="G102" s="178" t="s">
        <v>169</v>
      </c>
      <c r="H102" s="179">
        <v>19.8</v>
      </c>
      <c r="I102" s="180"/>
      <c r="J102" s="181">
        <f>ROUND(I102*H102,2)</f>
        <v>0</v>
      </c>
      <c r="K102" s="177" t="s">
        <v>170</v>
      </c>
      <c r="L102" s="41"/>
      <c r="M102" s="182" t="s">
        <v>19</v>
      </c>
      <c r="N102" s="183" t="s">
        <v>46</v>
      </c>
      <c r="O102" s="66"/>
      <c r="P102" s="184">
        <f>O102*H102</f>
        <v>0</v>
      </c>
      <c r="Q102" s="184">
        <v>0.22797600000000001</v>
      </c>
      <c r="R102" s="184">
        <f>Q102*H102</f>
        <v>4.5139248000000007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161</v>
      </c>
      <c r="AT102" s="186" t="s">
        <v>157</v>
      </c>
      <c r="AU102" s="186" t="s">
        <v>85</v>
      </c>
      <c r="AY102" s="19" t="s">
        <v>155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83</v>
      </c>
      <c r="BK102" s="187">
        <f>ROUND(I102*H102,2)</f>
        <v>0</v>
      </c>
      <c r="BL102" s="19" t="s">
        <v>161</v>
      </c>
      <c r="BM102" s="186" t="s">
        <v>220</v>
      </c>
    </row>
    <row r="103" spans="1:65" s="2" customFormat="1" ht="10.199999999999999">
      <c r="A103" s="36"/>
      <c r="B103" s="37"/>
      <c r="C103" s="38"/>
      <c r="D103" s="204" t="s">
        <v>172</v>
      </c>
      <c r="E103" s="38"/>
      <c r="F103" s="205" t="s">
        <v>1460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172</v>
      </c>
      <c r="AU103" s="19" t="s">
        <v>85</v>
      </c>
    </row>
    <row r="104" spans="1:65" s="13" customFormat="1" ht="10.199999999999999">
      <c r="B104" s="193"/>
      <c r="C104" s="194"/>
      <c r="D104" s="188" t="s">
        <v>165</v>
      </c>
      <c r="E104" s="195" t="s">
        <v>19</v>
      </c>
      <c r="F104" s="196" t="s">
        <v>1582</v>
      </c>
      <c r="G104" s="194"/>
      <c r="H104" s="197">
        <v>8.4600000000000009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165</v>
      </c>
      <c r="AU104" s="203" t="s">
        <v>85</v>
      </c>
      <c r="AV104" s="13" t="s">
        <v>85</v>
      </c>
      <c r="AW104" s="13" t="s">
        <v>37</v>
      </c>
      <c r="AX104" s="13" t="s">
        <v>75</v>
      </c>
      <c r="AY104" s="203" t="s">
        <v>155</v>
      </c>
    </row>
    <row r="105" spans="1:65" s="13" customFormat="1" ht="10.199999999999999">
      <c r="B105" s="193"/>
      <c r="C105" s="194"/>
      <c r="D105" s="188" t="s">
        <v>165</v>
      </c>
      <c r="E105" s="195" t="s">
        <v>19</v>
      </c>
      <c r="F105" s="196" t="s">
        <v>1582</v>
      </c>
      <c r="G105" s="194"/>
      <c r="H105" s="197">
        <v>8.4600000000000009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165</v>
      </c>
      <c r="AU105" s="203" t="s">
        <v>85</v>
      </c>
      <c r="AV105" s="13" t="s">
        <v>85</v>
      </c>
      <c r="AW105" s="13" t="s">
        <v>37</v>
      </c>
      <c r="AX105" s="13" t="s">
        <v>75</v>
      </c>
      <c r="AY105" s="203" t="s">
        <v>155</v>
      </c>
    </row>
    <row r="106" spans="1:65" s="13" customFormat="1" ht="10.199999999999999">
      <c r="B106" s="193"/>
      <c r="C106" s="194"/>
      <c r="D106" s="188" t="s">
        <v>165</v>
      </c>
      <c r="E106" s="195" t="s">
        <v>19</v>
      </c>
      <c r="F106" s="196" t="s">
        <v>1583</v>
      </c>
      <c r="G106" s="194"/>
      <c r="H106" s="197">
        <v>2.88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165</v>
      </c>
      <c r="AU106" s="203" t="s">
        <v>85</v>
      </c>
      <c r="AV106" s="13" t="s">
        <v>85</v>
      </c>
      <c r="AW106" s="13" t="s">
        <v>37</v>
      </c>
      <c r="AX106" s="13" t="s">
        <v>75</v>
      </c>
      <c r="AY106" s="203" t="s">
        <v>155</v>
      </c>
    </row>
    <row r="107" spans="1:65" s="14" customFormat="1" ht="10.199999999999999">
      <c r="B107" s="206"/>
      <c r="C107" s="207"/>
      <c r="D107" s="188" t="s">
        <v>165</v>
      </c>
      <c r="E107" s="208" t="s">
        <v>19</v>
      </c>
      <c r="F107" s="209" t="s">
        <v>206</v>
      </c>
      <c r="G107" s="207"/>
      <c r="H107" s="210">
        <v>19.8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165</v>
      </c>
      <c r="AU107" s="216" t="s">
        <v>85</v>
      </c>
      <c r="AV107" s="14" t="s">
        <v>161</v>
      </c>
      <c r="AW107" s="14" t="s">
        <v>37</v>
      </c>
      <c r="AX107" s="14" t="s">
        <v>83</v>
      </c>
      <c r="AY107" s="216" t="s">
        <v>155</v>
      </c>
    </row>
    <row r="108" spans="1:65" s="2" customFormat="1" ht="24.15" customHeight="1">
      <c r="A108" s="36"/>
      <c r="B108" s="37"/>
      <c r="C108" s="175" t="s">
        <v>193</v>
      </c>
      <c r="D108" s="175" t="s">
        <v>157</v>
      </c>
      <c r="E108" s="176" t="s">
        <v>571</v>
      </c>
      <c r="F108" s="177" t="s">
        <v>572</v>
      </c>
      <c r="G108" s="178" t="s">
        <v>183</v>
      </c>
      <c r="H108" s="179">
        <v>27.805</v>
      </c>
      <c r="I108" s="180"/>
      <c r="J108" s="181">
        <f>ROUND(I108*H108,2)</f>
        <v>0</v>
      </c>
      <c r="K108" s="177" t="s">
        <v>170</v>
      </c>
      <c r="L108" s="41"/>
      <c r="M108" s="182" t="s">
        <v>19</v>
      </c>
      <c r="N108" s="183" t="s">
        <v>46</v>
      </c>
      <c r="O108" s="66"/>
      <c r="P108" s="184">
        <f>O108*H108</f>
        <v>0</v>
      </c>
      <c r="Q108" s="184">
        <v>2.5262479999999998</v>
      </c>
      <c r="R108" s="184">
        <f>Q108*H108</f>
        <v>70.24232563999999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161</v>
      </c>
      <c r="AT108" s="186" t="s">
        <v>157</v>
      </c>
      <c r="AU108" s="186" t="s">
        <v>85</v>
      </c>
      <c r="AY108" s="19" t="s">
        <v>155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83</v>
      </c>
      <c r="BK108" s="187">
        <f>ROUND(I108*H108,2)</f>
        <v>0</v>
      </c>
      <c r="BL108" s="19" t="s">
        <v>161</v>
      </c>
      <c r="BM108" s="186" t="s">
        <v>234</v>
      </c>
    </row>
    <row r="109" spans="1:65" s="2" customFormat="1" ht="10.199999999999999">
      <c r="A109" s="36"/>
      <c r="B109" s="37"/>
      <c r="C109" s="38"/>
      <c r="D109" s="204" t="s">
        <v>172</v>
      </c>
      <c r="E109" s="38"/>
      <c r="F109" s="205" t="s">
        <v>574</v>
      </c>
      <c r="G109" s="38"/>
      <c r="H109" s="38"/>
      <c r="I109" s="190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172</v>
      </c>
      <c r="AU109" s="19" t="s">
        <v>85</v>
      </c>
    </row>
    <row r="110" spans="1:65" s="13" customFormat="1" ht="10.199999999999999">
      <c r="B110" s="193"/>
      <c r="C110" s="194"/>
      <c r="D110" s="188" t="s">
        <v>165</v>
      </c>
      <c r="E110" s="195" t="s">
        <v>19</v>
      </c>
      <c r="F110" s="196" t="s">
        <v>1584</v>
      </c>
      <c r="G110" s="194"/>
      <c r="H110" s="197">
        <v>26.161000000000001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165</v>
      </c>
      <c r="AU110" s="203" t="s">
        <v>85</v>
      </c>
      <c r="AV110" s="13" t="s">
        <v>85</v>
      </c>
      <c r="AW110" s="13" t="s">
        <v>37</v>
      </c>
      <c r="AX110" s="13" t="s">
        <v>75</v>
      </c>
      <c r="AY110" s="203" t="s">
        <v>155</v>
      </c>
    </row>
    <row r="111" spans="1:65" s="13" customFormat="1" ht="10.199999999999999">
      <c r="B111" s="193"/>
      <c r="C111" s="194"/>
      <c r="D111" s="188" t="s">
        <v>165</v>
      </c>
      <c r="E111" s="195" t="s">
        <v>19</v>
      </c>
      <c r="F111" s="196" t="s">
        <v>1585</v>
      </c>
      <c r="G111" s="194"/>
      <c r="H111" s="197">
        <v>1.6439999999999999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165</v>
      </c>
      <c r="AU111" s="203" t="s">
        <v>85</v>
      </c>
      <c r="AV111" s="13" t="s">
        <v>85</v>
      </c>
      <c r="AW111" s="13" t="s">
        <v>37</v>
      </c>
      <c r="AX111" s="13" t="s">
        <v>75</v>
      </c>
      <c r="AY111" s="203" t="s">
        <v>155</v>
      </c>
    </row>
    <row r="112" spans="1:65" s="14" customFormat="1" ht="10.199999999999999">
      <c r="B112" s="206"/>
      <c r="C112" s="207"/>
      <c r="D112" s="188" t="s">
        <v>165</v>
      </c>
      <c r="E112" s="208" t="s">
        <v>19</v>
      </c>
      <c r="F112" s="209" t="s">
        <v>206</v>
      </c>
      <c r="G112" s="207"/>
      <c r="H112" s="210">
        <v>27.805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165</v>
      </c>
      <c r="AU112" s="216" t="s">
        <v>85</v>
      </c>
      <c r="AV112" s="14" t="s">
        <v>161</v>
      </c>
      <c r="AW112" s="14" t="s">
        <v>37</v>
      </c>
      <c r="AX112" s="14" t="s">
        <v>83</v>
      </c>
      <c r="AY112" s="216" t="s">
        <v>155</v>
      </c>
    </row>
    <row r="113" spans="1:65" s="2" customFormat="1" ht="16.5" customHeight="1">
      <c r="A113" s="36"/>
      <c r="B113" s="37"/>
      <c r="C113" s="175" t="s">
        <v>199</v>
      </c>
      <c r="D113" s="175" t="s">
        <v>157</v>
      </c>
      <c r="E113" s="176" t="s">
        <v>577</v>
      </c>
      <c r="F113" s="177" t="s">
        <v>578</v>
      </c>
      <c r="G113" s="178" t="s">
        <v>169</v>
      </c>
      <c r="H113" s="179">
        <v>61.573999999999998</v>
      </c>
      <c r="I113" s="180"/>
      <c r="J113" s="181">
        <f>ROUND(I113*H113,2)</f>
        <v>0</v>
      </c>
      <c r="K113" s="177" t="s">
        <v>170</v>
      </c>
      <c r="L113" s="41"/>
      <c r="M113" s="182" t="s">
        <v>19</v>
      </c>
      <c r="N113" s="183" t="s">
        <v>46</v>
      </c>
      <c r="O113" s="66"/>
      <c r="P113" s="184">
        <f>O113*H113</f>
        <v>0</v>
      </c>
      <c r="Q113" s="184">
        <v>1.4357E-3</v>
      </c>
      <c r="R113" s="184">
        <f>Q113*H113</f>
        <v>8.8401791800000004E-2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161</v>
      </c>
      <c r="AT113" s="186" t="s">
        <v>157</v>
      </c>
      <c r="AU113" s="186" t="s">
        <v>85</v>
      </c>
      <c r="AY113" s="19" t="s">
        <v>155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83</v>
      </c>
      <c r="BK113" s="187">
        <f>ROUND(I113*H113,2)</f>
        <v>0</v>
      </c>
      <c r="BL113" s="19" t="s">
        <v>161</v>
      </c>
      <c r="BM113" s="186" t="s">
        <v>248</v>
      </c>
    </row>
    <row r="114" spans="1:65" s="2" customFormat="1" ht="10.199999999999999">
      <c r="A114" s="36"/>
      <c r="B114" s="37"/>
      <c r="C114" s="38"/>
      <c r="D114" s="204" t="s">
        <v>172</v>
      </c>
      <c r="E114" s="38"/>
      <c r="F114" s="205" t="s">
        <v>580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172</v>
      </c>
      <c r="AU114" s="19" t="s">
        <v>85</v>
      </c>
    </row>
    <row r="115" spans="1:65" s="13" customFormat="1" ht="10.199999999999999">
      <c r="B115" s="193"/>
      <c r="C115" s="194"/>
      <c r="D115" s="188" t="s">
        <v>165</v>
      </c>
      <c r="E115" s="195" t="s">
        <v>19</v>
      </c>
      <c r="F115" s="196" t="s">
        <v>1586</v>
      </c>
      <c r="G115" s="194"/>
      <c r="H115" s="197">
        <v>42.57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165</v>
      </c>
      <c r="AU115" s="203" t="s">
        <v>85</v>
      </c>
      <c r="AV115" s="13" t="s">
        <v>85</v>
      </c>
      <c r="AW115" s="13" t="s">
        <v>37</v>
      </c>
      <c r="AX115" s="13" t="s">
        <v>75</v>
      </c>
      <c r="AY115" s="203" t="s">
        <v>155</v>
      </c>
    </row>
    <row r="116" spans="1:65" s="13" customFormat="1" ht="10.199999999999999">
      <c r="B116" s="193"/>
      <c r="C116" s="194"/>
      <c r="D116" s="188" t="s">
        <v>165</v>
      </c>
      <c r="E116" s="195" t="s">
        <v>19</v>
      </c>
      <c r="F116" s="196" t="s">
        <v>1587</v>
      </c>
      <c r="G116" s="194"/>
      <c r="H116" s="197">
        <v>6.4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165</v>
      </c>
      <c r="AU116" s="203" t="s">
        <v>85</v>
      </c>
      <c r="AV116" s="13" t="s">
        <v>85</v>
      </c>
      <c r="AW116" s="13" t="s">
        <v>37</v>
      </c>
      <c r="AX116" s="13" t="s">
        <v>75</v>
      </c>
      <c r="AY116" s="203" t="s">
        <v>155</v>
      </c>
    </row>
    <row r="117" spans="1:65" s="13" customFormat="1" ht="10.199999999999999">
      <c r="B117" s="193"/>
      <c r="C117" s="194"/>
      <c r="D117" s="188" t="s">
        <v>165</v>
      </c>
      <c r="E117" s="195" t="s">
        <v>19</v>
      </c>
      <c r="F117" s="196" t="s">
        <v>1588</v>
      </c>
      <c r="G117" s="194"/>
      <c r="H117" s="197">
        <v>12.603999999999999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165</v>
      </c>
      <c r="AU117" s="203" t="s">
        <v>85</v>
      </c>
      <c r="AV117" s="13" t="s">
        <v>85</v>
      </c>
      <c r="AW117" s="13" t="s">
        <v>37</v>
      </c>
      <c r="AX117" s="13" t="s">
        <v>75</v>
      </c>
      <c r="AY117" s="203" t="s">
        <v>155</v>
      </c>
    </row>
    <row r="118" spans="1:65" s="14" customFormat="1" ht="10.199999999999999">
      <c r="B118" s="206"/>
      <c r="C118" s="207"/>
      <c r="D118" s="188" t="s">
        <v>165</v>
      </c>
      <c r="E118" s="208" t="s">
        <v>19</v>
      </c>
      <c r="F118" s="209" t="s">
        <v>206</v>
      </c>
      <c r="G118" s="207"/>
      <c r="H118" s="210">
        <v>61.573999999999998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165</v>
      </c>
      <c r="AU118" s="216" t="s">
        <v>85</v>
      </c>
      <c r="AV118" s="14" t="s">
        <v>161</v>
      </c>
      <c r="AW118" s="14" t="s">
        <v>37</v>
      </c>
      <c r="AX118" s="14" t="s">
        <v>83</v>
      </c>
      <c r="AY118" s="216" t="s">
        <v>155</v>
      </c>
    </row>
    <row r="119" spans="1:65" s="2" customFormat="1" ht="16.5" customHeight="1">
      <c r="A119" s="36"/>
      <c r="B119" s="37"/>
      <c r="C119" s="175" t="s">
        <v>207</v>
      </c>
      <c r="D119" s="175" t="s">
        <v>157</v>
      </c>
      <c r="E119" s="176" t="s">
        <v>584</v>
      </c>
      <c r="F119" s="177" t="s">
        <v>585</v>
      </c>
      <c r="G119" s="178" t="s">
        <v>169</v>
      </c>
      <c r="H119" s="179">
        <v>61.573999999999998</v>
      </c>
      <c r="I119" s="180"/>
      <c r="J119" s="181">
        <f>ROUND(I119*H119,2)</f>
        <v>0</v>
      </c>
      <c r="K119" s="177" t="s">
        <v>170</v>
      </c>
      <c r="L119" s="41"/>
      <c r="M119" s="182" t="s">
        <v>19</v>
      </c>
      <c r="N119" s="183" t="s">
        <v>46</v>
      </c>
      <c r="O119" s="66"/>
      <c r="P119" s="184">
        <f>O119*H119</f>
        <v>0</v>
      </c>
      <c r="Q119" s="184">
        <v>3.6000000000000001E-5</v>
      </c>
      <c r="R119" s="184">
        <f>Q119*H119</f>
        <v>2.2166640000000001E-3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161</v>
      </c>
      <c r="AT119" s="186" t="s">
        <v>157</v>
      </c>
      <c r="AU119" s="186" t="s">
        <v>85</v>
      </c>
      <c r="AY119" s="19" t="s">
        <v>155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83</v>
      </c>
      <c r="BK119" s="187">
        <f>ROUND(I119*H119,2)</f>
        <v>0</v>
      </c>
      <c r="BL119" s="19" t="s">
        <v>161</v>
      </c>
      <c r="BM119" s="186" t="s">
        <v>257</v>
      </c>
    </row>
    <row r="120" spans="1:65" s="2" customFormat="1" ht="10.199999999999999">
      <c r="A120" s="36"/>
      <c r="B120" s="37"/>
      <c r="C120" s="38"/>
      <c r="D120" s="204" t="s">
        <v>172</v>
      </c>
      <c r="E120" s="38"/>
      <c r="F120" s="205" t="s">
        <v>587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172</v>
      </c>
      <c r="AU120" s="19" t="s">
        <v>85</v>
      </c>
    </row>
    <row r="121" spans="1:65" s="2" customFormat="1" ht="16.5" customHeight="1">
      <c r="A121" s="36"/>
      <c r="B121" s="37"/>
      <c r="C121" s="175" t="s">
        <v>214</v>
      </c>
      <c r="D121" s="175" t="s">
        <v>157</v>
      </c>
      <c r="E121" s="176" t="s">
        <v>1468</v>
      </c>
      <c r="F121" s="177" t="s">
        <v>1469</v>
      </c>
      <c r="G121" s="178" t="s">
        <v>169</v>
      </c>
      <c r="H121" s="179">
        <v>36.218000000000004</v>
      </c>
      <c r="I121" s="180"/>
      <c r="J121" s="181">
        <f>ROUND(I121*H121,2)</f>
        <v>0</v>
      </c>
      <c r="K121" s="177" t="s">
        <v>170</v>
      </c>
      <c r="L121" s="41"/>
      <c r="M121" s="182" t="s">
        <v>19</v>
      </c>
      <c r="N121" s="183" t="s">
        <v>46</v>
      </c>
      <c r="O121" s="66"/>
      <c r="P121" s="184">
        <f>O121*H121</f>
        <v>0</v>
      </c>
      <c r="Q121" s="184">
        <v>2.5000000000000001E-3</v>
      </c>
      <c r="R121" s="184">
        <f>Q121*H121</f>
        <v>9.0545000000000014E-2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161</v>
      </c>
      <c r="AT121" s="186" t="s">
        <v>157</v>
      </c>
      <c r="AU121" s="186" t="s">
        <v>85</v>
      </c>
      <c r="AY121" s="19" t="s">
        <v>155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83</v>
      </c>
      <c r="BK121" s="187">
        <f>ROUND(I121*H121,2)</f>
        <v>0</v>
      </c>
      <c r="BL121" s="19" t="s">
        <v>161</v>
      </c>
      <c r="BM121" s="186" t="s">
        <v>267</v>
      </c>
    </row>
    <row r="122" spans="1:65" s="2" customFormat="1" ht="10.199999999999999">
      <c r="A122" s="36"/>
      <c r="B122" s="37"/>
      <c r="C122" s="38"/>
      <c r="D122" s="204" t="s">
        <v>172</v>
      </c>
      <c r="E122" s="38"/>
      <c r="F122" s="205" t="s">
        <v>1470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172</v>
      </c>
      <c r="AU122" s="19" t="s">
        <v>85</v>
      </c>
    </row>
    <row r="123" spans="1:65" s="13" customFormat="1" ht="10.199999999999999">
      <c r="B123" s="193"/>
      <c r="C123" s="194"/>
      <c r="D123" s="188" t="s">
        <v>165</v>
      </c>
      <c r="E123" s="195" t="s">
        <v>19</v>
      </c>
      <c r="F123" s="196" t="s">
        <v>1589</v>
      </c>
      <c r="G123" s="194"/>
      <c r="H123" s="197">
        <v>24.338000000000001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165</v>
      </c>
      <c r="AU123" s="203" t="s">
        <v>85</v>
      </c>
      <c r="AV123" s="13" t="s">
        <v>85</v>
      </c>
      <c r="AW123" s="13" t="s">
        <v>37</v>
      </c>
      <c r="AX123" s="13" t="s">
        <v>75</v>
      </c>
      <c r="AY123" s="203" t="s">
        <v>155</v>
      </c>
    </row>
    <row r="124" spans="1:65" s="13" customFormat="1" ht="10.199999999999999">
      <c r="B124" s="193"/>
      <c r="C124" s="194"/>
      <c r="D124" s="188" t="s">
        <v>165</v>
      </c>
      <c r="E124" s="195" t="s">
        <v>19</v>
      </c>
      <c r="F124" s="196" t="s">
        <v>1587</v>
      </c>
      <c r="G124" s="194"/>
      <c r="H124" s="197">
        <v>6.4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165</v>
      </c>
      <c r="AU124" s="203" t="s">
        <v>85</v>
      </c>
      <c r="AV124" s="13" t="s">
        <v>85</v>
      </c>
      <c r="AW124" s="13" t="s">
        <v>37</v>
      </c>
      <c r="AX124" s="13" t="s">
        <v>75</v>
      </c>
      <c r="AY124" s="203" t="s">
        <v>155</v>
      </c>
    </row>
    <row r="125" spans="1:65" s="13" customFormat="1" ht="10.199999999999999">
      <c r="B125" s="193"/>
      <c r="C125" s="194"/>
      <c r="D125" s="188" t="s">
        <v>165</v>
      </c>
      <c r="E125" s="195" t="s">
        <v>19</v>
      </c>
      <c r="F125" s="196" t="s">
        <v>1590</v>
      </c>
      <c r="G125" s="194"/>
      <c r="H125" s="197">
        <v>5.48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165</v>
      </c>
      <c r="AU125" s="203" t="s">
        <v>85</v>
      </c>
      <c r="AV125" s="13" t="s">
        <v>85</v>
      </c>
      <c r="AW125" s="13" t="s">
        <v>37</v>
      </c>
      <c r="AX125" s="13" t="s">
        <v>75</v>
      </c>
      <c r="AY125" s="203" t="s">
        <v>155</v>
      </c>
    </row>
    <row r="126" spans="1:65" s="14" customFormat="1" ht="10.199999999999999">
      <c r="B126" s="206"/>
      <c r="C126" s="207"/>
      <c r="D126" s="188" t="s">
        <v>165</v>
      </c>
      <c r="E126" s="208" t="s">
        <v>19</v>
      </c>
      <c r="F126" s="209" t="s">
        <v>206</v>
      </c>
      <c r="G126" s="207"/>
      <c r="H126" s="210">
        <v>36.218000000000004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165</v>
      </c>
      <c r="AU126" s="216" t="s">
        <v>85</v>
      </c>
      <c r="AV126" s="14" t="s">
        <v>161</v>
      </c>
      <c r="AW126" s="14" t="s">
        <v>37</v>
      </c>
      <c r="AX126" s="14" t="s">
        <v>83</v>
      </c>
      <c r="AY126" s="216" t="s">
        <v>155</v>
      </c>
    </row>
    <row r="127" spans="1:65" s="2" customFormat="1" ht="21.75" customHeight="1">
      <c r="A127" s="36"/>
      <c r="B127" s="37"/>
      <c r="C127" s="175" t="s">
        <v>220</v>
      </c>
      <c r="D127" s="175" t="s">
        <v>157</v>
      </c>
      <c r="E127" s="176" t="s">
        <v>588</v>
      </c>
      <c r="F127" s="177" t="s">
        <v>589</v>
      </c>
      <c r="G127" s="178" t="s">
        <v>298</v>
      </c>
      <c r="H127" s="179">
        <v>0.70299999999999996</v>
      </c>
      <c r="I127" s="180"/>
      <c r="J127" s="181">
        <f>ROUND(I127*H127,2)</f>
        <v>0</v>
      </c>
      <c r="K127" s="177" t="s">
        <v>170</v>
      </c>
      <c r="L127" s="41"/>
      <c r="M127" s="182" t="s">
        <v>19</v>
      </c>
      <c r="N127" s="183" t="s">
        <v>46</v>
      </c>
      <c r="O127" s="66"/>
      <c r="P127" s="184">
        <f>O127*H127</f>
        <v>0</v>
      </c>
      <c r="Q127" s="184">
        <v>1.038303</v>
      </c>
      <c r="R127" s="184">
        <f>Q127*H127</f>
        <v>0.72992700899999996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161</v>
      </c>
      <c r="AT127" s="186" t="s">
        <v>157</v>
      </c>
      <c r="AU127" s="186" t="s">
        <v>85</v>
      </c>
      <c r="AY127" s="19" t="s">
        <v>155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83</v>
      </c>
      <c r="BK127" s="187">
        <f>ROUND(I127*H127,2)</f>
        <v>0</v>
      </c>
      <c r="BL127" s="19" t="s">
        <v>161</v>
      </c>
      <c r="BM127" s="186" t="s">
        <v>278</v>
      </c>
    </row>
    <row r="128" spans="1:65" s="2" customFormat="1" ht="10.199999999999999">
      <c r="A128" s="36"/>
      <c r="B128" s="37"/>
      <c r="C128" s="38"/>
      <c r="D128" s="204" t="s">
        <v>172</v>
      </c>
      <c r="E128" s="38"/>
      <c r="F128" s="205" t="s">
        <v>591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172</v>
      </c>
      <c r="AU128" s="19" t="s">
        <v>85</v>
      </c>
    </row>
    <row r="129" spans="1:65" s="13" customFormat="1" ht="10.199999999999999">
      <c r="B129" s="193"/>
      <c r="C129" s="194"/>
      <c r="D129" s="188" t="s">
        <v>165</v>
      </c>
      <c r="E129" s="195" t="s">
        <v>19</v>
      </c>
      <c r="F129" s="196" t="s">
        <v>1591</v>
      </c>
      <c r="G129" s="194"/>
      <c r="H129" s="197">
        <v>0.70299999999999996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165</v>
      </c>
      <c r="AU129" s="203" t="s">
        <v>85</v>
      </c>
      <c r="AV129" s="13" t="s">
        <v>85</v>
      </c>
      <c r="AW129" s="13" t="s">
        <v>37</v>
      </c>
      <c r="AX129" s="13" t="s">
        <v>75</v>
      </c>
      <c r="AY129" s="203" t="s">
        <v>155</v>
      </c>
    </row>
    <row r="130" spans="1:65" s="14" customFormat="1" ht="10.199999999999999">
      <c r="B130" s="206"/>
      <c r="C130" s="207"/>
      <c r="D130" s="188" t="s">
        <v>165</v>
      </c>
      <c r="E130" s="208" t="s">
        <v>19</v>
      </c>
      <c r="F130" s="209" t="s">
        <v>206</v>
      </c>
      <c r="G130" s="207"/>
      <c r="H130" s="210">
        <v>0.70299999999999996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165</v>
      </c>
      <c r="AU130" s="216" t="s">
        <v>85</v>
      </c>
      <c r="AV130" s="14" t="s">
        <v>161</v>
      </c>
      <c r="AW130" s="14" t="s">
        <v>37</v>
      </c>
      <c r="AX130" s="14" t="s">
        <v>83</v>
      </c>
      <c r="AY130" s="216" t="s">
        <v>155</v>
      </c>
    </row>
    <row r="131" spans="1:65" s="2" customFormat="1" ht="21.75" customHeight="1">
      <c r="A131" s="36"/>
      <c r="B131" s="37"/>
      <c r="C131" s="175" t="s">
        <v>226</v>
      </c>
      <c r="D131" s="175" t="s">
        <v>157</v>
      </c>
      <c r="E131" s="176" t="s">
        <v>1592</v>
      </c>
      <c r="F131" s="177" t="s">
        <v>1593</v>
      </c>
      <c r="G131" s="178" t="s">
        <v>298</v>
      </c>
      <c r="H131" s="179">
        <v>0.64200000000000002</v>
      </c>
      <c r="I131" s="180"/>
      <c r="J131" s="181">
        <f>ROUND(I131*H131,2)</f>
        <v>0</v>
      </c>
      <c r="K131" s="177" t="s">
        <v>170</v>
      </c>
      <c r="L131" s="41"/>
      <c r="M131" s="182" t="s">
        <v>19</v>
      </c>
      <c r="N131" s="183" t="s">
        <v>46</v>
      </c>
      <c r="O131" s="66"/>
      <c r="P131" s="184">
        <f>O131*H131</f>
        <v>0</v>
      </c>
      <c r="Q131" s="184">
        <v>1.0597380000000001</v>
      </c>
      <c r="R131" s="184">
        <f>Q131*H131</f>
        <v>0.68035179600000006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161</v>
      </c>
      <c r="AT131" s="186" t="s">
        <v>157</v>
      </c>
      <c r="AU131" s="186" t="s">
        <v>85</v>
      </c>
      <c r="AY131" s="19" t="s">
        <v>155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83</v>
      </c>
      <c r="BK131" s="187">
        <f>ROUND(I131*H131,2)</f>
        <v>0</v>
      </c>
      <c r="BL131" s="19" t="s">
        <v>161</v>
      </c>
      <c r="BM131" s="186" t="s">
        <v>289</v>
      </c>
    </row>
    <row r="132" spans="1:65" s="2" customFormat="1" ht="10.199999999999999">
      <c r="A132" s="36"/>
      <c r="B132" s="37"/>
      <c r="C132" s="38"/>
      <c r="D132" s="204" t="s">
        <v>172</v>
      </c>
      <c r="E132" s="38"/>
      <c r="F132" s="205" t="s">
        <v>1594</v>
      </c>
      <c r="G132" s="38"/>
      <c r="H132" s="38"/>
      <c r="I132" s="190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172</v>
      </c>
      <c r="AU132" s="19" t="s">
        <v>85</v>
      </c>
    </row>
    <row r="133" spans="1:65" s="13" customFormat="1" ht="10.199999999999999">
      <c r="B133" s="193"/>
      <c r="C133" s="194"/>
      <c r="D133" s="188" t="s">
        <v>165</v>
      </c>
      <c r="E133" s="195" t="s">
        <v>19</v>
      </c>
      <c r="F133" s="196" t="s">
        <v>1595</v>
      </c>
      <c r="G133" s="194"/>
      <c r="H133" s="197">
        <v>0.64200000000000002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165</v>
      </c>
      <c r="AU133" s="203" t="s">
        <v>85</v>
      </c>
      <c r="AV133" s="13" t="s">
        <v>85</v>
      </c>
      <c r="AW133" s="13" t="s">
        <v>37</v>
      </c>
      <c r="AX133" s="13" t="s">
        <v>75</v>
      </c>
      <c r="AY133" s="203" t="s">
        <v>155</v>
      </c>
    </row>
    <row r="134" spans="1:65" s="14" customFormat="1" ht="10.199999999999999">
      <c r="B134" s="206"/>
      <c r="C134" s="207"/>
      <c r="D134" s="188" t="s">
        <v>165</v>
      </c>
      <c r="E134" s="208" t="s">
        <v>19</v>
      </c>
      <c r="F134" s="209" t="s">
        <v>206</v>
      </c>
      <c r="G134" s="207"/>
      <c r="H134" s="210">
        <v>0.64200000000000002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165</v>
      </c>
      <c r="AU134" s="216" t="s">
        <v>85</v>
      </c>
      <c r="AV134" s="14" t="s">
        <v>161</v>
      </c>
      <c r="AW134" s="14" t="s">
        <v>37</v>
      </c>
      <c r="AX134" s="14" t="s">
        <v>83</v>
      </c>
      <c r="AY134" s="216" t="s">
        <v>155</v>
      </c>
    </row>
    <row r="135" spans="1:65" s="2" customFormat="1" ht="24.15" customHeight="1">
      <c r="A135" s="36"/>
      <c r="B135" s="37"/>
      <c r="C135" s="175" t="s">
        <v>234</v>
      </c>
      <c r="D135" s="175" t="s">
        <v>157</v>
      </c>
      <c r="E135" s="176" t="s">
        <v>934</v>
      </c>
      <c r="F135" s="177" t="s">
        <v>935</v>
      </c>
      <c r="G135" s="178" t="s">
        <v>298</v>
      </c>
      <c r="H135" s="179">
        <v>1.7430000000000001</v>
      </c>
      <c r="I135" s="180"/>
      <c r="J135" s="181">
        <f>ROUND(I135*H135,2)</f>
        <v>0</v>
      </c>
      <c r="K135" s="177" t="s">
        <v>170</v>
      </c>
      <c r="L135" s="41"/>
      <c r="M135" s="182" t="s">
        <v>19</v>
      </c>
      <c r="N135" s="183" t="s">
        <v>46</v>
      </c>
      <c r="O135" s="66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161</v>
      </c>
      <c r="AT135" s="186" t="s">
        <v>157</v>
      </c>
      <c r="AU135" s="186" t="s">
        <v>85</v>
      </c>
      <c r="AY135" s="19" t="s">
        <v>155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83</v>
      </c>
      <c r="BK135" s="187">
        <f>ROUND(I135*H135,2)</f>
        <v>0</v>
      </c>
      <c r="BL135" s="19" t="s">
        <v>161</v>
      </c>
      <c r="BM135" s="186" t="s">
        <v>302</v>
      </c>
    </row>
    <row r="136" spans="1:65" s="2" customFormat="1" ht="10.199999999999999">
      <c r="A136" s="36"/>
      <c r="B136" s="37"/>
      <c r="C136" s="38"/>
      <c r="D136" s="204" t="s">
        <v>172</v>
      </c>
      <c r="E136" s="38"/>
      <c r="F136" s="205" t="s">
        <v>937</v>
      </c>
      <c r="G136" s="38"/>
      <c r="H136" s="38"/>
      <c r="I136" s="190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172</v>
      </c>
      <c r="AU136" s="19" t="s">
        <v>85</v>
      </c>
    </row>
    <row r="137" spans="1:65" s="2" customFormat="1" ht="24.15" customHeight="1">
      <c r="A137" s="36"/>
      <c r="B137" s="37"/>
      <c r="C137" s="175" t="s">
        <v>241</v>
      </c>
      <c r="D137" s="175" t="s">
        <v>157</v>
      </c>
      <c r="E137" s="176" t="s">
        <v>934</v>
      </c>
      <c r="F137" s="177" t="s">
        <v>935</v>
      </c>
      <c r="G137" s="178" t="s">
        <v>298</v>
      </c>
      <c r="H137" s="179">
        <v>0.13900000000000001</v>
      </c>
      <c r="I137" s="180"/>
      <c r="J137" s="181">
        <f>ROUND(I137*H137,2)</f>
        <v>0</v>
      </c>
      <c r="K137" s="177" t="s">
        <v>170</v>
      </c>
      <c r="L137" s="41"/>
      <c r="M137" s="182" t="s">
        <v>19</v>
      </c>
      <c r="N137" s="183" t="s">
        <v>46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161</v>
      </c>
      <c r="AT137" s="186" t="s">
        <v>157</v>
      </c>
      <c r="AU137" s="186" t="s">
        <v>85</v>
      </c>
      <c r="AY137" s="19" t="s">
        <v>155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83</v>
      </c>
      <c r="BK137" s="187">
        <f>ROUND(I137*H137,2)</f>
        <v>0</v>
      </c>
      <c r="BL137" s="19" t="s">
        <v>161</v>
      </c>
      <c r="BM137" s="186" t="s">
        <v>314</v>
      </c>
    </row>
    <row r="138" spans="1:65" s="2" customFormat="1" ht="10.199999999999999">
      <c r="A138" s="36"/>
      <c r="B138" s="37"/>
      <c r="C138" s="38"/>
      <c r="D138" s="204" t="s">
        <v>172</v>
      </c>
      <c r="E138" s="38"/>
      <c r="F138" s="205" t="s">
        <v>937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172</v>
      </c>
      <c r="AU138" s="19" t="s">
        <v>85</v>
      </c>
    </row>
    <row r="139" spans="1:65" s="12" customFormat="1" ht="22.8" customHeight="1">
      <c r="B139" s="159"/>
      <c r="C139" s="160"/>
      <c r="D139" s="161" t="s">
        <v>74</v>
      </c>
      <c r="E139" s="173" t="s">
        <v>214</v>
      </c>
      <c r="F139" s="173" t="s">
        <v>1493</v>
      </c>
      <c r="G139" s="160"/>
      <c r="H139" s="160"/>
      <c r="I139" s="163"/>
      <c r="J139" s="174">
        <f>BK139</f>
        <v>0</v>
      </c>
      <c r="K139" s="160"/>
      <c r="L139" s="165"/>
      <c r="M139" s="166"/>
      <c r="N139" s="167"/>
      <c r="O139" s="167"/>
      <c r="P139" s="168">
        <f>SUM(P140:P168)</f>
        <v>0</v>
      </c>
      <c r="Q139" s="167"/>
      <c r="R139" s="168">
        <f>SUM(R140:R168)</f>
        <v>0.14997580000000002</v>
      </c>
      <c r="S139" s="167"/>
      <c r="T139" s="169">
        <f>SUM(T140:T168)</f>
        <v>0</v>
      </c>
      <c r="AR139" s="170" t="s">
        <v>83</v>
      </c>
      <c r="AT139" s="171" t="s">
        <v>74</v>
      </c>
      <c r="AU139" s="171" t="s">
        <v>83</v>
      </c>
      <c r="AY139" s="170" t="s">
        <v>155</v>
      </c>
      <c r="BK139" s="172">
        <f>SUM(BK140:BK168)</f>
        <v>0</v>
      </c>
    </row>
    <row r="140" spans="1:65" s="2" customFormat="1" ht="16.5" customHeight="1">
      <c r="A140" s="36"/>
      <c r="B140" s="37"/>
      <c r="C140" s="175" t="s">
        <v>248</v>
      </c>
      <c r="D140" s="175" t="s">
        <v>157</v>
      </c>
      <c r="E140" s="176" t="s">
        <v>1596</v>
      </c>
      <c r="F140" s="177" t="s">
        <v>1597</v>
      </c>
      <c r="G140" s="178" t="s">
        <v>1120</v>
      </c>
      <c r="H140" s="179">
        <v>1</v>
      </c>
      <c r="I140" s="180"/>
      <c r="J140" s="181">
        <f>ROUND(I140*H140,2)</f>
        <v>0</v>
      </c>
      <c r="K140" s="177" t="s">
        <v>19</v>
      </c>
      <c r="L140" s="41"/>
      <c r="M140" s="182" t="s">
        <v>19</v>
      </c>
      <c r="N140" s="183" t="s">
        <v>46</v>
      </c>
      <c r="O140" s="66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161</v>
      </c>
      <c r="AT140" s="186" t="s">
        <v>157</v>
      </c>
      <c r="AU140" s="186" t="s">
        <v>85</v>
      </c>
      <c r="AY140" s="19" t="s">
        <v>155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9" t="s">
        <v>83</v>
      </c>
      <c r="BK140" s="187">
        <f>ROUND(I140*H140,2)</f>
        <v>0</v>
      </c>
      <c r="BL140" s="19" t="s">
        <v>161</v>
      </c>
      <c r="BM140" s="186" t="s">
        <v>336</v>
      </c>
    </row>
    <row r="141" spans="1:65" s="2" customFormat="1" ht="19.2">
      <c r="A141" s="36"/>
      <c r="B141" s="37"/>
      <c r="C141" s="38"/>
      <c r="D141" s="188" t="s">
        <v>163</v>
      </c>
      <c r="E141" s="38"/>
      <c r="F141" s="189" t="s">
        <v>1598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163</v>
      </c>
      <c r="AU141" s="19" t="s">
        <v>85</v>
      </c>
    </row>
    <row r="142" spans="1:65" s="2" customFormat="1" ht="24.15" customHeight="1">
      <c r="A142" s="36"/>
      <c r="B142" s="37"/>
      <c r="C142" s="175" t="s">
        <v>8</v>
      </c>
      <c r="D142" s="175" t="s">
        <v>157</v>
      </c>
      <c r="E142" s="176" t="s">
        <v>1599</v>
      </c>
      <c r="F142" s="177" t="s">
        <v>1600</v>
      </c>
      <c r="G142" s="178" t="s">
        <v>298</v>
      </c>
      <c r="H142" s="179">
        <v>1.919</v>
      </c>
      <c r="I142" s="180"/>
      <c r="J142" s="181">
        <f>ROUND(I142*H142,2)</f>
        <v>0</v>
      </c>
      <c r="K142" s="177" t="s">
        <v>170</v>
      </c>
      <c r="L142" s="41"/>
      <c r="M142" s="182" t="s">
        <v>19</v>
      </c>
      <c r="N142" s="183" t="s">
        <v>46</v>
      </c>
      <c r="O142" s="66"/>
      <c r="P142" s="184">
        <f>O142*H142</f>
        <v>0</v>
      </c>
      <c r="Q142" s="184">
        <v>4.4999999999999998E-2</v>
      </c>
      <c r="R142" s="184">
        <f>Q142*H142</f>
        <v>8.6355000000000001E-2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161</v>
      </c>
      <c r="AT142" s="186" t="s">
        <v>157</v>
      </c>
      <c r="AU142" s="186" t="s">
        <v>85</v>
      </c>
      <c r="AY142" s="19" t="s">
        <v>155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83</v>
      </c>
      <c r="BK142" s="187">
        <f>ROUND(I142*H142,2)</f>
        <v>0</v>
      </c>
      <c r="BL142" s="19" t="s">
        <v>161</v>
      </c>
      <c r="BM142" s="186" t="s">
        <v>355</v>
      </c>
    </row>
    <row r="143" spans="1:65" s="2" customFormat="1" ht="10.199999999999999">
      <c r="A143" s="36"/>
      <c r="B143" s="37"/>
      <c r="C143" s="38"/>
      <c r="D143" s="204" t="s">
        <v>172</v>
      </c>
      <c r="E143" s="38"/>
      <c r="F143" s="205" t="s">
        <v>1601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172</v>
      </c>
      <c r="AU143" s="19" t="s">
        <v>85</v>
      </c>
    </row>
    <row r="144" spans="1:65" s="13" customFormat="1" ht="10.199999999999999">
      <c r="B144" s="193"/>
      <c r="C144" s="194"/>
      <c r="D144" s="188" t="s">
        <v>165</v>
      </c>
      <c r="E144" s="195" t="s">
        <v>19</v>
      </c>
      <c r="F144" s="196" t="s">
        <v>1602</v>
      </c>
      <c r="G144" s="194"/>
      <c r="H144" s="197">
        <v>1.919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165</v>
      </c>
      <c r="AU144" s="203" t="s">
        <v>85</v>
      </c>
      <c r="AV144" s="13" t="s">
        <v>85</v>
      </c>
      <c r="AW144" s="13" t="s">
        <v>37</v>
      </c>
      <c r="AX144" s="13" t="s">
        <v>75</v>
      </c>
      <c r="AY144" s="203" t="s">
        <v>155</v>
      </c>
    </row>
    <row r="145" spans="1:65" s="14" customFormat="1" ht="10.199999999999999">
      <c r="B145" s="206"/>
      <c r="C145" s="207"/>
      <c r="D145" s="188" t="s">
        <v>165</v>
      </c>
      <c r="E145" s="208" t="s">
        <v>19</v>
      </c>
      <c r="F145" s="209" t="s">
        <v>206</v>
      </c>
      <c r="G145" s="207"/>
      <c r="H145" s="210">
        <v>1.919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165</v>
      </c>
      <c r="AU145" s="216" t="s">
        <v>85</v>
      </c>
      <c r="AV145" s="14" t="s">
        <v>161</v>
      </c>
      <c r="AW145" s="14" t="s">
        <v>37</v>
      </c>
      <c r="AX145" s="14" t="s">
        <v>83</v>
      </c>
      <c r="AY145" s="216" t="s">
        <v>155</v>
      </c>
    </row>
    <row r="146" spans="1:65" s="2" customFormat="1" ht="16.5" customHeight="1">
      <c r="A146" s="36"/>
      <c r="B146" s="37"/>
      <c r="C146" s="175" t="s">
        <v>257</v>
      </c>
      <c r="D146" s="175" t="s">
        <v>157</v>
      </c>
      <c r="E146" s="176" t="s">
        <v>1494</v>
      </c>
      <c r="F146" s="177" t="s">
        <v>1495</v>
      </c>
      <c r="G146" s="178" t="s">
        <v>178</v>
      </c>
      <c r="H146" s="179">
        <v>1</v>
      </c>
      <c r="I146" s="180"/>
      <c r="J146" s="181">
        <f>ROUND(I146*H146,2)</f>
        <v>0</v>
      </c>
      <c r="K146" s="177" t="s">
        <v>170</v>
      </c>
      <c r="L146" s="41"/>
      <c r="M146" s="182" t="s">
        <v>19</v>
      </c>
      <c r="N146" s="183" t="s">
        <v>46</v>
      </c>
      <c r="O146" s="66"/>
      <c r="P146" s="184">
        <f>O146*H146</f>
        <v>0</v>
      </c>
      <c r="Q146" s="184">
        <v>6.8499999999999995E-4</v>
      </c>
      <c r="R146" s="184">
        <f>Q146*H146</f>
        <v>6.8499999999999995E-4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161</v>
      </c>
      <c r="AT146" s="186" t="s">
        <v>157</v>
      </c>
      <c r="AU146" s="186" t="s">
        <v>85</v>
      </c>
      <c r="AY146" s="19" t="s">
        <v>155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83</v>
      </c>
      <c r="BK146" s="187">
        <f>ROUND(I146*H146,2)</f>
        <v>0</v>
      </c>
      <c r="BL146" s="19" t="s">
        <v>161</v>
      </c>
      <c r="BM146" s="186" t="s">
        <v>368</v>
      </c>
    </row>
    <row r="147" spans="1:65" s="2" customFormat="1" ht="10.199999999999999">
      <c r="A147" s="36"/>
      <c r="B147" s="37"/>
      <c r="C147" s="38"/>
      <c r="D147" s="204" t="s">
        <v>172</v>
      </c>
      <c r="E147" s="38"/>
      <c r="F147" s="205" t="s">
        <v>1496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172</v>
      </c>
      <c r="AU147" s="19" t="s">
        <v>85</v>
      </c>
    </row>
    <row r="148" spans="1:65" s="2" customFormat="1" ht="16.5" customHeight="1">
      <c r="A148" s="36"/>
      <c r="B148" s="37"/>
      <c r="C148" s="217" t="s">
        <v>262</v>
      </c>
      <c r="D148" s="217" t="s">
        <v>227</v>
      </c>
      <c r="E148" s="218" t="s">
        <v>1497</v>
      </c>
      <c r="F148" s="219" t="s">
        <v>1498</v>
      </c>
      <c r="G148" s="220" t="s">
        <v>1120</v>
      </c>
      <c r="H148" s="221">
        <v>1</v>
      </c>
      <c r="I148" s="222"/>
      <c r="J148" s="223">
        <f>ROUND(I148*H148,2)</f>
        <v>0</v>
      </c>
      <c r="K148" s="219" t="s">
        <v>19</v>
      </c>
      <c r="L148" s="224"/>
      <c r="M148" s="225" t="s">
        <v>19</v>
      </c>
      <c r="N148" s="226" t="s">
        <v>46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207</v>
      </c>
      <c r="AT148" s="186" t="s">
        <v>227</v>
      </c>
      <c r="AU148" s="186" t="s">
        <v>85</v>
      </c>
      <c r="AY148" s="19" t="s">
        <v>155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83</v>
      </c>
      <c r="BK148" s="187">
        <f>ROUND(I148*H148,2)</f>
        <v>0</v>
      </c>
      <c r="BL148" s="19" t="s">
        <v>161</v>
      </c>
      <c r="BM148" s="186" t="s">
        <v>379</v>
      </c>
    </row>
    <row r="149" spans="1:65" s="2" customFormat="1" ht="21.75" customHeight="1">
      <c r="A149" s="36"/>
      <c r="B149" s="37"/>
      <c r="C149" s="175" t="s">
        <v>267</v>
      </c>
      <c r="D149" s="175" t="s">
        <v>157</v>
      </c>
      <c r="E149" s="176" t="s">
        <v>1454</v>
      </c>
      <c r="F149" s="177" t="s">
        <v>1455</v>
      </c>
      <c r="G149" s="178" t="s">
        <v>169</v>
      </c>
      <c r="H149" s="179">
        <v>0.504</v>
      </c>
      <c r="I149" s="180"/>
      <c r="J149" s="181">
        <f>ROUND(I149*H149,2)</f>
        <v>0</v>
      </c>
      <c r="K149" s="177" t="s">
        <v>170</v>
      </c>
      <c r="L149" s="41"/>
      <c r="M149" s="182" t="s">
        <v>19</v>
      </c>
      <c r="N149" s="183" t="s">
        <v>46</v>
      </c>
      <c r="O149" s="66"/>
      <c r="P149" s="184">
        <f>O149*H149</f>
        <v>0</v>
      </c>
      <c r="Q149" s="184">
        <v>2.2655000000000002E-2</v>
      </c>
      <c r="R149" s="184">
        <f>Q149*H149</f>
        <v>1.141812E-2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161</v>
      </c>
      <c r="AT149" s="186" t="s">
        <v>157</v>
      </c>
      <c r="AU149" s="186" t="s">
        <v>85</v>
      </c>
      <c r="AY149" s="19" t="s">
        <v>155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83</v>
      </c>
      <c r="BK149" s="187">
        <f>ROUND(I149*H149,2)</f>
        <v>0</v>
      </c>
      <c r="BL149" s="19" t="s">
        <v>161</v>
      </c>
      <c r="BM149" s="186" t="s">
        <v>397</v>
      </c>
    </row>
    <row r="150" spans="1:65" s="2" customFormat="1" ht="10.199999999999999">
      <c r="A150" s="36"/>
      <c r="B150" s="37"/>
      <c r="C150" s="38"/>
      <c r="D150" s="204" t="s">
        <v>172</v>
      </c>
      <c r="E150" s="38"/>
      <c r="F150" s="205" t="s">
        <v>1456</v>
      </c>
      <c r="G150" s="38"/>
      <c r="H150" s="38"/>
      <c r="I150" s="190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172</v>
      </c>
      <c r="AU150" s="19" t="s">
        <v>85</v>
      </c>
    </row>
    <row r="151" spans="1:65" s="13" customFormat="1" ht="10.199999999999999">
      <c r="B151" s="193"/>
      <c r="C151" s="194"/>
      <c r="D151" s="188" t="s">
        <v>165</v>
      </c>
      <c r="E151" s="195" t="s">
        <v>19</v>
      </c>
      <c r="F151" s="196" t="s">
        <v>1603</v>
      </c>
      <c r="G151" s="194"/>
      <c r="H151" s="197">
        <v>0.504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165</v>
      </c>
      <c r="AU151" s="203" t="s">
        <v>85</v>
      </c>
      <c r="AV151" s="13" t="s">
        <v>85</v>
      </c>
      <c r="AW151" s="13" t="s">
        <v>37</v>
      </c>
      <c r="AX151" s="13" t="s">
        <v>75</v>
      </c>
      <c r="AY151" s="203" t="s">
        <v>155</v>
      </c>
    </row>
    <row r="152" spans="1:65" s="14" customFormat="1" ht="10.199999999999999">
      <c r="B152" s="206"/>
      <c r="C152" s="207"/>
      <c r="D152" s="188" t="s">
        <v>165</v>
      </c>
      <c r="E152" s="208" t="s">
        <v>19</v>
      </c>
      <c r="F152" s="209" t="s">
        <v>206</v>
      </c>
      <c r="G152" s="207"/>
      <c r="H152" s="210">
        <v>0.504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165</v>
      </c>
      <c r="AU152" s="216" t="s">
        <v>85</v>
      </c>
      <c r="AV152" s="14" t="s">
        <v>161</v>
      </c>
      <c r="AW152" s="14" t="s">
        <v>37</v>
      </c>
      <c r="AX152" s="14" t="s">
        <v>83</v>
      </c>
      <c r="AY152" s="216" t="s">
        <v>155</v>
      </c>
    </row>
    <row r="153" spans="1:65" s="2" customFormat="1" ht="21.75" customHeight="1">
      <c r="A153" s="36"/>
      <c r="B153" s="37"/>
      <c r="C153" s="175" t="s">
        <v>272</v>
      </c>
      <c r="D153" s="175" t="s">
        <v>157</v>
      </c>
      <c r="E153" s="176" t="s">
        <v>1604</v>
      </c>
      <c r="F153" s="177" t="s">
        <v>1605</v>
      </c>
      <c r="G153" s="178" t="s">
        <v>169</v>
      </c>
      <c r="H153" s="179">
        <v>1.512</v>
      </c>
      <c r="I153" s="180"/>
      <c r="J153" s="181">
        <f>ROUND(I153*H153,2)</f>
        <v>0</v>
      </c>
      <c r="K153" s="177" t="s">
        <v>170</v>
      </c>
      <c r="L153" s="41"/>
      <c r="M153" s="182" t="s">
        <v>19</v>
      </c>
      <c r="N153" s="183" t="s">
        <v>46</v>
      </c>
      <c r="O153" s="66"/>
      <c r="P153" s="184">
        <f>O153*H153</f>
        <v>0</v>
      </c>
      <c r="Q153" s="184">
        <v>2.2655000000000002E-2</v>
      </c>
      <c r="R153" s="184">
        <f>Q153*H153</f>
        <v>3.4254360000000005E-2</v>
      </c>
      <c r="S153" s="184">
        <v>0</v>
      </c>
      <c r="T153" s="18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6" t="s">
        <v>161</v>
      </c>
      <c r="AT153" s="186" t="s">
        <v>157</v>
      </c>
      <c r="AU153" s="186" t="s">
        <v>85</v>
      </c>
      <c r="AY153" s="19" t="s">
        <v>155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83</v>
      </c>
      <c r="BK153" s="187">
        <f>ROUND(I153*H153,2)</f>
        <v>0</v>
      </c>
      <c r="BL153" s="19" t="s">
        <v>161</v>
      </c>
      <c r="BM153" s="186" t="s">
        <v>321</v>
      </c>
    </row>
    <row r="154" spans="1:65" s="2" customFormat="1" ht="10.199999999999999">
      <c r="A154" s="36"/>
      <c r="B154" s="37"/>
      <c r="C154" s="38"/>
      <c r="D154" s="204" t="s">
        <v>172</v>
      </c>
      <c r="E154" s="38"/>
      <c r="F154" s="205" t="s">
        <v>1606</v>
      </c>
      <c r="G154" s="38"/>
      <c r="H154" s="38"/>
      <c r="I154" s="190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172</v>
      </c>
      <c r="AU154" s="19" t="s">
        <v>85</v>
      </c>
    </row>
    <row r="155" spans="1:65" s="13" customFormat="1" ht="10.199999999999999">
      <c r="B155" s="193"/>
      <c r="C155" s="194"/>
      <c r="D155" s="188" t="s">
        <v>165</v>
      </c>
      <c r="E155" s="195" t="s">
        <v>19</v>
      </c>
      <c r="F155" s="196" t="s">
        <v>1607</v>
      </c>
      <c r="G155" s="194"/>
      <c r="H155" s="197">
        <v>1.512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165</v>
      </c>
      <c r="AU155" s="203" t="s">
        <v>85</v>
      </c>
      <c r="AV155" s="13" t="s">
        <v>85</v>
      </c>
      <c r="AW155" s="13" t="s">
        <v>37</v>
      </c>
      <c r="AX155" s="13" t="s">
        <v>75</v>
      </c>
      <c r="AY155" s="203" t="s">
        <v>155</v>
      </c>
    </row>
    <row r="156" spans="1:65" s="14" customFormat="1" ht="10.199999999999999">
      <c r="B156" s="206"/>
      <c r="C156" s="207"/>
      <c r="D156" s="188" t="s">
        <v>165</v>
      </c>
      <c r="E156" s="208" t="s">
        <v>19</v>
      </c>
      <c r="F156" s="209" t="s">
        <v>206</v>
      </c>
      <c r="G156" s="207"/>
      <c r="H156" s="210">
        <v>1.512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165</v>
      </c>
      <c r="AU156" s="216" t="s">
        <v>85</v>
      </c>
      <c r="AV156" s="14" t="s">
        <v>161</v>
      </c>
      <c r="AW156" s="14" t="s">
        <v>37</v>
      </c>
      <c r="AX156" s="14" t="s">
        <v>83</v>
      </c>
      <c r="AY156" s="216" t="s">
        <v>155</v>
      </c>
    </row>
    <row r="157" spans="1:65" s="2" customFormat="1" ht="24.15" customHeight="1">
      <c r="A157" s="36"/>
      <c r="B157" s="37"/>
      <c r="C157" s="175" t="s">
        <v>278</v>
      </c>
      <c r="D157" s="175" t="s">
        <v>157</v>
      </c>
      <c r="E157" s="176" t="s">
        <v>1608</v>
      </c>
      <c r="F157" s="177" t="s">
        <v>1609</v>
      </c>
      <c r="G157" s="178" t="s">
        <v>178</v>
      </c>
      <c r="H157" s="179">
        <v>12</v>
      </c>
      <c r="I157" s="180"/>
      <c r="J157" s="181">
        <f>ROUND(I157*H157,2)</f>
        <v>0</v>
      </c>
      <c r="K157" s="177" t="s">
        <v>170</v>
      </c>
      <c r="L157" s="41"/>
      <c r="M157" s="182" t="s">
        <v>19</v>
      </c>
      <c r="N157" s="183" t="s">
        <v>46</v>
      </c>
      <c r="O157" s="66"/>
      <c r="P157" s="184">
        <f>O157*H157</f>
        <v>0</v>
      </c>
      <c r="Q157" s="184">
        <v>1.0686E-4</v>
      </c>
      <c r="R157" s="184">
        <f>Q157*H157</f>
        <v>1.28232E-3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161</v>
      </c>
      <c r="AT157" s="186" t="s">
        <v>157</v>
      </c>
      <c r="AU157" s="186" t="s">
        <v>85</v>
      </c>
      <c r="AY157" s="19" t="s">
        <v>155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83</v>
      </c>
      <c r="BK157" s="187">
        <f>ROUND(I157*H157,2)</f>
        <v>0</v>
      </c>
      <c r="BL157" s="19" t="s">
        <v>161</v>
      </c>
      <c r="BM157" s="186" t="s">
        <v>623</v>
      </c>
    </row>
    <row r="158" spans="1:65" s="2" customFormat="1" ht="10.199999999999999">
      <c r="A158" s="36"/>
      <c r="B158" s="37"/>
      <c r="C158" s="38"/>
      <c r="D158" s="204" t="s">
        <v>172</v>
      </c>
      <c r="E158" s="38"/>
      <c r="F158" s="205" t="s">
        <v>1610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172</v>
      </c>
      <c r="AU158" s="19" t="s">
        <v>85</v>
      </c>
    </row>
    <row r="159" spans="1:65" s="13" customFormat="1" ht="10.199999999999999">
      <c r="B159" s="193"/>
      <c r="C159" s="194"/>
      <c r="D159" s="188" t="s">
        <v>165</v>
      </c>
      <c r="E159" s="195" t="s">
        <v>19</v>
      </c>
      <c r="F159" s="196" t="s">
        <v>1611</v>
      </c>
      <c r="G159" s="194"/>
      <c r="H159" s="197">
        <v>12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165</v>
      </c>
      <c r="AU159" s="203" t="s">
        <v>85</v>
      </c>
      <c r="AV159" s="13" t="s">
        <v>85</v>
      </c>
      <c r="AW159" s="13" t="s">
        <v>37</v>
      </c>
      <c r="AX159" s="13" t="s">
        <v>75</v>
      </c>
      <c r="AY159" s="203" t="s">
        <v>155</v>
      </c>
    </row>
    <row r="160" spans="1:65" s="14" customFormat="1" ht="10.199999999999999">
      <c r="B160" s="206"/>
      <c r="C160" s="207"/>
      <c r="D160" s="188" t="s">
        <v>165</v>
      </c>
      <c r="E160" s="208" t="s">
        <v>19</v>
      </c>
      <c r="F160" s="209" t="s">
        <v>206</v>
      </c>
      <c r="G160" s="207"/>
      <c r="H160" s="210">
        <v>12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165</v>
      </c>
      <c r="AU160" s="216" t="s">
        <v>85</v>
      </c>
      <c r="AV160" s="14" t="s">
        <v>161</v>
      </c>
      <c r="AW160" s="14" t="s">
        <v>37</v>
      </c>
      <c r="AX160" s="14" t="s">
        <v>83</v>
      </c>
      <c r="AY160" s="216" t="s">
        <v>155</v>
      </c>
    </row>
    <row r="161" spans="1:65" s="2" customFormat="1" ht="21.75" customHeight="1">
      <c r="A161" s="36"/>
      <c r="B161" s="37"/>
      <c r="C161" s="175" t="s">
        <v>7</v>
      </c>
      <c r="D161" s="175" t="s">
        <v>157</v>
      </c>
      <c r="E161" s="176" t="s">
        <v>1511</v>
      </c>
      <c r="F161" s="177" t="s">
        <v>1512</v>
      </c>
      <c r="G161" s="178" t="s">
        <v>178</v>
      </c>
      <c r="H161" s="179">
        <v>12</v>
      </c>
      <c r="I161" s="180"/>
      <c r="J161" s="181">
        <f>ROUND(I161*H161,2)</f>
        <v>0</v>
      </c>
      <c r="K161" s="177" t="s">
        <v>170</v>
      </c>
      <c r="L161" s="41"/>
      <c r="M161" s="182" t="s">
        <v>19</v>
      </c>
      <c r="N161" s="183" t="s">
        <v>46</v>
      </c>
      <c r="O161" s="66"/>
      <c r="P161" s="184">
        <f>O161*H161</f>
        <v>0</v>
      </c>
      <c r="Q161" s="184">
        <v>5.5999999999999995E-4</v>
      </c>
      <c r="R161" s="184">
        <f>Q161*H161</f>
        <v>6.7199999999999994E-3</v>
      </c>
      <c r="S161" s="184">
        <v>0</v>
      </c>
      <c r="T161" s="18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6" t="s">
        <v>161</v>
      </c>
      <c r="AT161" s="186" t="s">
        <v>157</v>
      </c>
      <c r="AU161" s="186" t="s">
        <v>85</v>
      </c>
      <c r="AY161" s="19" t="s">
        <v>155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9" t="s">
        <v>83</v>
      </c>
      <c r="BK161" s="187">
        <f>ROUND(I161*H161,2)</f>
        <v>0</v>
      </c>
      <c r="BL161" s="19" t="s">
        <v>161</v>
      </c>
      <c r="BM161" s="186" t="s">
        <v>638</v>
      </c>
    </row>
    <row r="162" spans="1:65" s="2" customFormat="1" ht="10.199999999999999">
      <c r="A162" s="36"/>
      <c r="B162" s="37"/>
      <c r="C162" s="38"/>
      <c r="D162" s="204" t="s">
        <v>172</v>
      </c>
      <c r="E162" s="38"/>
      <c r="F162" s="205" t="s">
        <v>1513</v>
      </c>
      <c r="G162" s="38"/>
      <c r="H162" s="38"/>
      <c r="I162" s="190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172</v>
      </c>
      <c r="AU162" s="19" t="s">
        <v>85</v>
      </c>
    </row>
    <row r="163" spans="1:65" s="13" customFormat="1" ht="10.199999999999999">
      <c r="B163" s="193"/>
      <c r="C163" s="194"/>
      <c r="D163" s="188" t="s">
        <v>165</v>
      </c>
      <c r="E163" s="195" t="s">
        <v>19</v>
      </c>
      <c r="F163" s="196" t="s">
        <v>234</v>
      </c>
      <c r="G163" s="194"/>
      <c r="H163" s="197">
        <v>12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165</v>
      </c>
      <c r="AU163" s="203" t="s">
        <v>85</v>
      </c>
      <c r="AV163" s="13" t="s">
        <v>85</v>
      </c>
      <c r="AW163" s="13" t="s">
        <v>37</v>
      </c>
      <c r="AX163" s="13" t="s">
        <v>75</v>
      </c>
      <c r="AY163" s="203" t="s">
        <v>155</v>
      </c>
    </row>
    <row r="164" spans="1:65" s="14" customFormat="1" ht="10.199999999999999">
      <c r="B164" s="206"/>
      <c r="C164" s="207"/>
      <c r="D164" s="188" t="s">
        <v>165</v>
      </c>
      <c r="E164" s="208" t="s">
        <v>19</v>
      </c>
      <c r="F164" s="209" t="s">
        <v>206</v>
      </c>
      <c r="G164" s="207"/>
      <c r="H164" s="210">
        <v>12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165</v>
      </c>
      <c r="AU164" s="216" t="s">
        <v>85</v>
      </c>
      <c r="AV164" s="14" t="s">
        <v>161</v>
      </c>
      <c r="AW164" s="14" t="s">
        <v>37</v>
      </c>
      <c r="AX164" s="14" t="s">
        <v>83</v>
      </c>
      <c r="AY164" s="216" t="s">
        <v>155</v>
      </c>
    </row>
    <row r="165" spans="1:65" s="2" customFormat="1" ht="24.15" customHeight="1">
      <c r="A165" s="36"/>
      <c r="B165" s="37"/>
      <c r="C165" s="175" t="s">
        <v>289</v>
      </c>
      <c r="D165" s="175" t="s">
        <v>157</v>
      </c>
      <c r="E165" s="176" t="s">
        <v>1514</v>
      </c>
      <c r="F165" s="177" t="s">
        <v>1515</v>
      </c>
      <c r="G165" s="178" t="s">
        <v>169</v>
      </c>
      <c r="H165" s="179">
        <v>44.1</v>
      </c>
      <c r="I165" s="180"/>
      <c r="J165" s="181">
        <f>ROUND(I165*H165,2)</f>
        <v>0</v>
      </c>
      <c r="K165" s="177" t="s">
        <v>170</v>
      </c>
      <c r="L165" s="41"/>
      <c r="M165" s="182" t="s">
        <v>19</v>
      </c>
      <c r="N165" s="183" t="s">
        <v>46</v>
      </c>
      <c r="O165" s="66"/>
      <c r="P165" s="184">
        <f>O165*H165</f>
        <v>0</v>
      </c>
      <c r="Q165" s="184">
        <v>2.1000000000000001E-4</v>
      </c>
      <c r="R165" s="184">
        <f>Q165*H165</f>
        <v>9.2610000000000001E-3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161</v>
      </c>
      <c r="AT165" s="186" t="s">
        <v>157</v>
      </c>
      <c r="AU165" s="186" t="s">
        <v>85</v>
      </c>
      <c r="AY165" s="19" t="s">
        <v>155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83</v>
      </c>
      <c r="BK165" s="187">
        <f>ROUND(I165*H165,2)</f>
        <v>0</v>
      </c>
      <c r="BL165" s="19" t="s">
        <v>161</v>
      </c>
      <c r="BM165" s="186" t="s">
        <v>650</v>
      </c>
    </row>
    <row r="166" spans="1:65" s="2" customFormat="1" ht="10.199999999999999">
      <c r="A166" s="36"/>
      <c r="B166" s="37"/>
      <c r="C166" s="38"/>
      <c r="D166" s="204" t="s">
        <v>172</v>
      </c>
      <c r="E166" s="38"/>
      <c r="F166" s="205" t="s">
        <v>1516</v>
      </c>
      <c r="G166" s="38"/>
      <c r="H166" s="38"/>
      <c r="I166" s="190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172</v>
      </c>
      <c r="AU166" s="19" t="s">
        <v>85</v>
      </c>
    </row>
    <row r="167" spans="1:65" s="13" customFormat="1" ht="10.199999999999999">
      <c r="B167" s="193"/>
      <c r="C167" s="194"/>
      <c r="D167" s="188" t="s">
        <v>165</v>
      </c>
      <c r="E167" s="195" t="s">
        <v>19</v>
      </c>
      <c r="F167" s="196" t="s">
        <v>1612</v>
      </c>
      <c r="G167" s="194"/>
      <c r="H167" s="197">
        <v>44.1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165</v>
      </c>
      <c r="AU167" s="203" t="s">
        <v>85</v>
      </c>
      <c r="AV167" s="13" t="s">
        <v>85</v>
      </c>
      <c r="AW167" s="13" t="s">
        <v>37</v>
      </c>
      <c r="AX167" s="13" t="s">
        <v>75</v>
      </c>
      <c r="AY167" s="203" t="s">
        <v>155</v>
      </c>
    </row>
    <row r="168" spans="1:65" s="14" customFormat="1" ht="10.199999999999999">
      <c r="B168" s="206"/>
      <c r="C168" s="207"/>
      <c r="D168" s="188" t="s">
        <v>165</v>
      </c>
      <c r="E168" s="208" t="s">
        <v>19</v>
      </c>
      <c r="F168" s="209" t="s">
        <v>206</v>
      </c>
      <c r="G168" s="207"/>
      <c r="H168" s="210">
        <v>44.1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165</v>
      </c>
      <c r="AU168" s="216" t="s">
        <v>85</v>
      </c>
      <c r="AV168" s="14" t="s">
        <v>161</v>
      </c>
      <c r="AW168" s="14" t="s">
        <v>37</v>
      </c>
      <c r="AX168" s="14" t="s">
        <v>83</v>
      </c>
      <c r="AY168" s="216" t="s">
        <v>155</v>
      </c>
    </row>
    <row r="169" spans="1:65" s="12" customFormat="1" ht="22.8" customHeight="1">
      <c r="B169" s="159"/>
      <c r="C169" s="160"/>
      <c r="D169" s="161" t="s">
        <v>74</v>
      </c>
      <c r="E169" s="173" t="s">
        <v>403</v>
      </c>
      <c r="F169" s="173" t="s">
        <v>404</v>
      </c>
      <c r="G169" s="160"/>
      <c r="H169" s="160"/>
      <c r="I169" s="163"/>
      <c r="J169" s="174">
        <f>BK169</f>
        <v>0</v>
      </c>
      <c r="K169" s="160"/>
      <c r="L169" s="165"/>
      <c r="M169" s="166"/>
      <c r="N169" s="167"/>
      <c r="O169" s="167"/>
      <c r="P169" s="168">
        <f>SUM(P170:P171)</f>
        <v>0</v>
      </c>
      <c r="Q169" s="167"/>
      <c r="R169" s="168">
        <f>SUM(R170:R171)</f>
        <v>0</v>
      </c>
      <c r="S169" s="167"/>
      <c r="T169" s="169">
        <f>SUM(T170:T171)</f>
        <v>0</v>
      </c>
      <c r="AR169" s="170" t="s">
        <v>83</v>
      </c>
      <c r="AT169" s="171" t="s">
        <v>74</v>
      </c>
      <c r="AU169" s="171" t="s">
        <v>83</v>
      </c>
      <c r="AY169" s="170" t="s">
        <v>155</v>
      </c>
      <c r="BK169" s="172">
        <f>SUM(BK170:BK171)</f>
        <v>0</v>
      </c>
    </row>
    <row r="170" spans="1:65" s="2" customFormat="1" ht="24.15" customHeight="1">
      <c r="A170" s="36"/>
      <c r="B170" s="37"/>
      <c r="C170" s="175" t="s">
        <v>295</v>
      </c>
      <c r="D170" s="175" t="s">
        <v>157</v>
      </c>
      <c r="E170" s="176" t="s">
        <v>1543</v>
      </c>
      <c r="F170" s="177" t="s">
        <v>1544</v>
      </c>
      <c r="G170" s="178" t="s">
        <v>298</v>
      </c>
      <c r="H170" s="179">
        <v>1.7430000000000001</v>
      </c>
      <c r="I170" s="180"/>
      <c r="J170" s="181">
        <f>ROUND(I170*H170,2)</f>
        <v>0</v>
      </c>
      <c r="K170" s="177" t="s">
        <v>170</v>
      </c>
      <c r="L170" s="41"/>
      <c r="M170" s="182" t="s">
        <v>19</v>
      </c>
      <c r="N170" s="183" t="s">
        <v>46</v>
      </c>
      <c r="O170" s="66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161</v>
      </c>
      <c r="AT170" s="186" t="s">
        <v>157</v>
      </c>
      <c r="AU170" s="186" t="s">
        <v>85</v>
      </c>
      <c r="AY170" s="19" t="s">
        <v>155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83</v>
      </c>
      <c r="BK170" s="187">
        <f>ROUND(I170*H170,2)</f>
        <v>0</v>
      </c>
      <c r="BL170" s="19" t="s">
        <v>161</v>
      </c>
      <c r="BM170" s="186" t="s">
        <v>662</v>
      </c>
    </row>
    <row r="171" spans="1:65" s="2" customFormat="1" ht="10.199999999999999">
      <c r="A171" s="36"/>
      <c r="B171" s="37"/>
      <c r="C171" s="38"/>
      <c r="D171" s="204" t="s">
        <v>172</v>
      </c>
      <c r="E171" s="38"/>
      <c r="F171" s="205" t="s">
        <v>1545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172</v>
      </c>
      <c r="AU171" s="19" t="s">
        <v>85</v>
      </c>
    </row>
    <row r="172" spans="1:65" s="12" customFormat="1" ht="25.95" customHeight="1">
      <c r="B172" s="159"/>
      <c r="C172" s="160"/>
      <c r="D172" s="161" t="s">
        <v>74</v>
      </c>
      <c r="E172" s="162" t="s">
        <v>938</v>
      </c>
      <c r="F172" s="162" t="s">
        <v>939</v>
      </c>
      <c r="G172" s="160"/>
      <c r="H172" s="160"/>
      <c r="I172" s="163"/>
      <c r="J172" s="164">
        <f>BK172</f>
        <v>0</v>
      </c>
      <c r="K172" s="160"/>
      <c r="L172" s="165"/>
      <c r="M172" s="166"/>
      <c r="N172" s="167"/>
      <c r="O172" s="167"/>
      <c r="P172" s="168">
        <f>P173+P193</f>
        <v>0</v>
      </c>
      <c r="Q172" s="167"/>
      <c r="R172" s="168">
        <f>R173+R193</f>
        <v>1.506031469062</v>
      </c>
      <c r="S172" s="167"/>
      <c r="T172" s="169">
        <f>T173+T193</f>
        <v>0</v>
      </c>
      <c r="AR172" s="170" t="s">
        <v>85</v>
      </c>
      <c r="AT172" s="171" t="s">
        <v>74</v>
      </c>
      <c r="AU172" s="171" t="s">
        <v>75</v>
      </c>
      <c r="AY172" s="170" t="s">
        <v>155</v>
      </c>
      <c r="BK172" s="172">
        <f>BK173+BK193</f>
        <v>0</v>
      </c>
    </row>
    <row r="173" spans="1:65" s="12" customFormat="1" ht="22.8" customHeight="1">
      <c r="B173" s="159"/>
      <c r="C173" s="160"/>
      <c r="D173" s="161" t="s">
        <v>74</v>
      </c>
      <c r="E173" s="173" t="s">
        <v>1546</v>
      </c>
      <c r="F173" s="173" t="s">
        <v>1547</v>
      </c>
      <c r="G173" s="160"/>
      <c r="H173" s="160"/>
      <c r="I173" s="163"/>
      <c r="J173" s="174">
        <f>BK173</f>
        <v>0</v>
      </c>
      <c r="K173" s="160"/>
      <c r="L173" s="165"/>
      <c r="M173" s="166"/>
      <c r="N173" s="167"/>
      <c r="O173" s="167"/>
      <c r="P173" s="168">
        <f>SUM(P174:P192)</f>
        <v>0</v>
      </c>
      <c r="Q173" s="167"/>
      <c r="R173" s="168">
        <f>SUM(R174:R192)</f>
        <v>1.41605648</v>
      </c>
      <c r="S173" s="167"/>
      <c r="T173" s="169">
        <f>SUM(T174:T192)</f>
        <v>0</v>
      </c>
      <c r="AR173" s="170" t="s">
        <v>85</v>
      </c>
      <c r="AT173" s="171" t="s">
        <v>74</v>
      </c>
      <c r="AU173" s="171" t="s">
        <v>83</v>
      </c>
      <c r="AY173" s="170" t="s">
        <v>155</v>
      </c>
      <c r="BK173" s="172">
        <f>SUM(BK174:BK192)</f>
        <v>0</v>
      </c>
    </row>
    <row r="174" spans="1:65" s="2" customFormat="1" ht="24.15" customHeight="1">
      <c r="A174" s="36"/>
      <c r="B174" s="37"/>
      <c r="C174" s="175" t="s">
        <v>302</v>
      </c>
      <c r="D174" s="175" t="s">
        <v>157</v>
      </c>
      <c r="E174" s="176" t="s">
        <v>1548</v>
      </c>
      <c r="F174" s="177" t="s">
        <v>1549</v>
      </c>
      <c r="G174" s="178" t="s">
        <v>183</v>
      </c>
      <c r="H174" s="179">
        <v>2.7679999999999998</v>
      </c>
      <c r="I174" s="180"/>
      <c r="J174" s="181">
        <f>ROUND(I174*H174,2)</f>
        <v>0</v>
      </c>
      <c r="K174" s="177" t="s">
        <v>170</v>
      </c>
      <c r="L174" s="41"/>
      <c r="M174" s="182" t="s">
        <v>19</v>
      </c>
      <c r="N174" s="183" t="s">
        <v>46</v>
      </c>
      <c r="O174" s="66"/>
      <c r="P174" s="184">
        <f>O174*H174</f>
        <v>0</v>
      </c>
      <c r="Q174" s="184">
        <v>1.89E-3</v>
      </c>
      <c r="R174" s="184">
        <f>Q174*H174</f>
        <v>5.2315199999999999E-3</v>
      </c>
      <c r="S174" s="184">
        <v>0</v>
      </c>
      <c r="T174" s="18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6" t="s">
        <v>257</v>
      </c>
      <c r="AT174" s="186" t="s">
        <v>157</v>
      </c>
      <c r="AU174" s="186" t="s">
        <v>85</v>
      </c>
      <c r="AY174" s="19" t="s">
        <v>155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9" t="s">
        <v>83</v>
      </c>
      <c r="BK174" s="187">
        <f>ROUND(I174*H174,2)</f>
        <v>0</v>
      </c>
      <c r="BL174" s="19" t="s">
        <v>257</v>
      </c>
      <c r="BM174" s="186" t="s">
        <v>681</v>
      </c>
    </row>
    <row r="175" spans="1:65" s="2" customFormat="1" ht="10.199999999999999">
      <c r="A175" s="36"/>
      <c r="B175" s="37"/>
      <c r="C175" s="38"/>
      <c r="D175" s="204" t="s">
        <v>172</v>
      </c>
      <c r="E175" s="38"/>
      <c r="F175" s="205" t="s">
        <v>1550</v>
      </c>
      <c r="G175" s="38"/>
      <c r="H175" s="38"/>
      <c r="I175" s="190"/>
      <c r="J175" s="38"/>
      <c r="K175" s="38"/>
      <c r="L175" s="41"/>
      <c r="M175" s="191"/>
      <c r="N175" s="192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172</v>
      </c>
      <c r="AU175" s="19" t="s">
        <v>85</v>
      </c>
    </row>
    <row r="176" spans="1:65" s="13" customFormat="1" ht="10.199999999999999">
      <c r="B176" s="193"/>
      <c r="C176" s="194"/>
      <c r="D176" s="188" t="s">
        <v>165</v>
      </c>
      <c r="E176" s="195" t="s">
        <v>19</v>
      </c>
      <c r="F176" s="196" t="s">
        <v>1613</v>
      </c>
      <c r="G176" s="194"/>
      <c r="H176" s="197">
        <v>1.71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165</v>
      </c>
      <c r="AU176" s="203" t="s">
        <v>85</v>
      </c>
      <c r="AV176" s="13" t="s">
        <v>85</v>
      </c>
      <c r="AW176" s="13" t="s">
        <v>37</v>
      </c>
      <c r="AX176" s="13" t="s">
        <v>75</v>
      </c>
      <c r="AY176" s="203" t="s">
        <v>155</v>
      </c>
    </row>
    <row r="177" spans="1:65" s="13" customFormat="1" ht="10.199999999999999">
      <c r="B177" s="193"/>
      <c r="C177" s="194"/>
      <c r="D177" s="188" t="s">
        <v>165</v>
      </c>
      <c r="E177" s="195" t="s">
        <v>19</v>
      </c>
      <c r="F177" s="196" t="s">
        <v>1614</v>
      </c>
      <c r="G177" s="194"/>
      <c r="H177" s="197">
        <v>1.0580000000000001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165</v>
      </c>
      <c r="AU177" s="203" t="s">
        <v>85</v>
      </c>
      <c r="AV177" s="13" t="s">
        <v>85</v>
      </c>
      <c r="AW177" s="13" t="s">
        <v>37</v>
      </c>
      <c r="AX177" s="13" t="s">
        <v>75</v>
      </c>
      <c r="AY177" s="203" t="s">
        <v>155</v>
      </c>
    </row>
    <row r="178" spans="1:65" s="14" customFormat="1" ht="10.199999999999999">
      <c r="B178" s="206"/>
      <c r="C178" s="207"/>
      <c r="D178" s="188" t="s">
        <v>165</v>
      </c>
      <c r="E178" s="208" t="s">
        <v>19</v>
      </c>
      <c r="F178" s="209" t="s">
        <v>206</v>
      </c>
      <c r="G178" s="207"/>
      <c r="H178" s="210">
        <v>2.7679999999999998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165</v>
      </c>
      <c r="AU178" s="216" t="s">
        <v>85</v>
      </c>
      <c r="AV178" s="14" t="s">
        <v>161</v>
      </c>
      <c r="AW178" s="14" t="s">
        <v>37</v>
      </c>
      <c r="AX178" s="14" t="s">
        <v>83</v>
      </c>
      <c r="AY178" s="216" t="s">
        <v>155</v>
      </c>
    </row>
    <row r="179" spans="1:65" s="2" customFormat="1" ht="16.5" customHeight="1">
      <c r="A179" s="36"/>
      <c r="B179" s="37"/>
      <c r="C179" s="175" t="s">
        <v>308</v>
      </c>
      <c r="D179" s="175" t="s">
        <v>157</v>
      </c>
      <c r="E179" s="176" t="s">
        <v>1552</v>
      </c>
      <c r="F179" s="177" t="s">
        <v>1553</v>
      </c>
      <c r="G179" s="178" t="s">
        <v>169</v>
      </c>
      <c r="H179" s="179">
        <v>40.709000000000003</v>
      </c>
      <c r="I179" s="180"/>
      <c r="J179" s="181">
        <f>ROUND(I179*H179,2)</f>
        <v>0</v>
      </c>
      <c r="K179" s="177" t="s">
        <v>170</v>
      </c>
      <c r="L179" s="41"/>
      <c r="M179" s="182" t="s">
        <v>19</v>
      </c>
      <c r="N179" s="183" t="s">
        <v>46</v>
      </c>
      <c r="O179" s="66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6" t="s">
        <v>257</v>
      </c>
      <c r="AT179" s="186" t="s">
        <v>157</v>
      </c>
      <c r="AU179" s="186" t="s">
        <v>85</v>
      </c>
      <c r="AY179" s="19" t="s">
        <v>155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9" t="s">
        <v>83</v>
      </c>
      <c r="BK179" s="187">
        <f>ROUND(I179*H179,2)</f>
        <v>0</v>
      </c>
      <c r="BL179" s="19" t="s">
        <v>257</v>
      </c>
      <c r="BM179" s="186" t="s">
        <v>694</v>
      </c>
    </row>
    <row r="180" spans="1:65" s="2" customFormat="1" ht="10.199999999999999">
      <c r="A180" s="36"/>
      <c r="B180" s="37"/>
      <c r="C180" s="38"/>
      <c r="D180" s="204" t="s">
        <v>172</v>
      </c>
      <c r="E180" s="38"/>
      <c r="F180" s="205" t="s">
        <v>1554</v>
      </c>
      <c r="G180" s="38"/>
      <c r="H180" s="38"/>
      <c r="I180" s="190"/>
      <c r="J180" s="38"/>
      <c r="K180" s="38"/>
      <c r="L180" s="41"/>
      <c r="M180" s="191"/>
      <c r="N180" s="192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172</v>
      </c>
      <c r="AU180" s="19" t="s">
        <v>85</v>
      </c>
    </row>
    <row r="181" spans="1:65" s="2" customFormat="1" ht="16.5" customHeight="1">
      <c r="A181" s="36"/>
      <c r="B181" s="37"/>
      <c r="C181" s="217" t="s">
        <v>314</v>
      </c>
      <c r="D181" s="217" t="s">
        <v>227</v>
      </c>
      <c r="E181" s="218" t="s">
        <v>1556</v>
      </c>
      <c r="F181" s="219" t="s">
        <v>1557</v>
      </c>
      <c r="G181" s="220" t="s">
        <v>183</v>
      </c>
      <c r="H181" s="221">
        <v>1.0580000000000001</v>
      </c>
      <c r="I181" s="222"/>
      <c r="J181" s="223">
        <f>ROUND(I181*H181,2)</f>
        <v>0</v>
      </c>
      <c r="K181" s="219" t="s">
        <v>19</v>
      </c>
      <c r="L181" s="224"/>
      <c r="M181" s="225" t="s">
        <v>19</v>
      </c>
      <c r="N181" s="226" t="s">
        <v>46</v>
      </c>
      <c r="O181" s="66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368</v>
      </c>
      <c r="AT181" s="186" t="s">
        <v>227</v>
      </c>
      <c r="AU181" s="186" t="s">
        <v>85</v>
      </c>
      <c r="AY181" s="19" t="s">
        <v>155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83</v>
      </c>
      <c r="BK181" s="187">
        <f>ROUND(I181*H181,2)</f>
        <v>0</v>
      </c>
      <c r="BL181" s="19" t="s">
        <v>257</v>
      </c>
      <c r="BM181" s="186" t="s">
        <v>705</v>
      </c>
    </row>
    <row r="182" spans="1:65" s="13" customFormat="1" ht="10.199999999999999">
      <c r="B182" s="193"/>
      <c r="C182" s="194"/>
      <c r="D182" s="188" t="s">
        <v>165</v>
      </c>
      <c r="E182" s="195" t="s">
        <v>19</v>
      </c>
      <c r="F182" s="196" t="s">
        <v>1615</v>
      </c>
      <c r="G182" s="194"/>
      <c r="H182" s="197">
        <v>1.0580000000000001</v>
      </c>
      <c r="I182" s="198"/>
      <c r="J182" s="194"/>
      <c r="K182" s="194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165</v>
      </c>
      <c r="AU182" s="203" t="s">
        <v>85</v>
      </c>
      <c r="AV182" s="13" t="s">
        <v>85</v>
      </c>
      <c r="AW182" s="13" t="s">
        <v>37</v>
      </c>
      <c r="AX182" s="13" t="s">
        <v>75</v>
      </c>
      <c r="AY182" s="203" t="s">
        <v>155</v>
      </c>
    </row>
    <row r="183" spans="1:65" s="14" customFormat="1" ht="10.199999999999999">
      <c r="B183" s="206"/>
      <c r="C183" s="207"/>
      <c r="D183" s="188" t="s">
        <v>165</v>
      </c>
      <c r="E183" s="208" t="s">
        <v>19</v>
      </c>
      <c r="F183" s="209" t="s">
        <v>206</v>
      </c>
      <c r="G183" s="207"/>
      <c r="H183" s="210">
        <v>1.0580000000000001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165</v>
      </c>
      <c r="AU183" s="216" t="s">
        <v>85</v>
      </c>
      <c r="AV183" s="14" t="s">
        <v>161</v>
      </c>
      <c r="AW183" s="14" t="s">
        <v>37</v>
      </c>
      <c r="AX183" s="14" t="s">
        <v>83</v>
      </c>
      <c r="AY183" s="216" t="s">
        <v>155</v>
      </c>
    </row>
    <row r="184" spans="1:65" s="2" customFormat="1" ht="16.5" customHeight="1">
      <c r="A184" s="36"/>
      <c r="B184" s="37"/>
      <c r="C184" s="175" t="s">
        <v>328</v>
      </c>
      <c r="D184" s="175" t="s">
        <v>157</v>
      </c>
      <c r="E184" s="176" t="s">
        <v>1616</v>
      </c>
      <c r="F184" s="177" t="s">
        <v>1617</v>
      </c>
      <c r="G184" s="178" t="s">
        <v>169</v>
      </c>
      <c r="H184" s="179">
        <v>23.8</v>
      </c>
      <c r="I184" s="180"/>
      <c r="J184" s="181">
        <f>ROUND(I184*H184,2)</f>
        <v>0</v>
      </c>
      <c r="K184" s="177" t="s">
        <v>170</v>
      </c>
      <c r="L184" s="41"/>
      <c r="M184" s="182" t="s">
        <v>19</v>
      </c>
      <c r="N184" s="183" t="s">
        <v>46</v>
      </c>
      <c r="O184" s="66"/>
      <c r="P184" s="184">
        <f>O184*H184</f>
        <v>0</v>
      </c>
      <c r="Q184" s="184">
        <v>1.292E-4</v>
      </c>
      <c r="R184" s="184">
        <f>Q184*H184</f>
        <v>3.0749599999999998E-3</v>
      </c>
      <c r="S184" s="184">
        <v>0</v>
      </c>
      <c r="T184" s="18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6" t="s">
        <v>257</v>
      </c>
      <c r="AT184" s="186" t="s">
        <v>157</v>
      </c>
      <c r="AU184" s="186" t="s">
        <v>85</v>
      </c>
      <c r="AY184" s="19" t="s">
        <v>155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9" t="s">
        <v>83</v>
      </c>
      <c r="BK184" s="187">
        <f>ROUND(I184*H184,2)</f>
        <v>0</v>
      </c>
      <c r="BL184" s="19" t="s">
        <v>257</v>
      </c>
      <c r="BM184" s="186" t="s">
        <v>716</v>
      </c>
    </row>
    <row r="185" spans="1:65" s="2" customFormat="1" ht="10.199999999999999">
      <c r="A185" s="36"/>
      <c r="B185" s="37"/>
      <c r="C185" s="38"/>
      <c r="D185" s="204" t="s">
        <v>172</v>
      </c>
      <c r="E185" s="38"/>
      <c r="F185" s="205" t="s">
        <v>1618</v>
      </c>
      <c r="G185" s="38"/>
      <c r="H185" s="38"/>
      <c r="I185" s="190"/>
      <c r="J185" s="38"/>
      <c r="K185" s="38"/>
      <c r="L185" s="41"/>
      <c r="M185" s="191"/>
      <c r="N185" s="192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172</v>
      </c>
      <c r="AU185" s="19" t="s">
        <v>85</v>
      </c>
    </row>
    <row r="186" spans="1:65" s="13" customFormat="1" ht="10.199999999999999">
      <c r="B186" s="193"/>
      <c r="C186" s="194"/>
      <c r="D186" s="188" t="s">
        <v>165</v>
      </c>
      <c r="E186" s="195" t="s">
        <v>19</v>
      </c>
      <c r="F186" s="196" t="s">
        <v>1619</v>
      </c>
      <c r="G186" s="194"/>
      <c r="H186" s="197">
        <v>23.8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165</v>
      </c>
      <c r="AU186" s="203" t="s">
        <v>85</v>
      </c>
      <c r="AV186" s="13" t="s">
        <v>85</v>
      </c>
      <c r="AW186" s="13" t="s">
        <v>37</v>
      </c>
      <c r="AX186" s="13" t="s">
        <v>75</v>
      </c>
      <c r="AY186" s="203" t="s">
        <v>155</v>
      </c>
    </row>
    <row r="187" spans="1:65" s="14" customFormat="1" ht="10.199999999999999">
      <c r="B187" s="206"/>
      <c r="C187" s="207"/>
      <c r="D187" s="188" t="s">
        <v>165</v>
      </c>
      <c r="E187" s="208" t="s">
        <v>19</v>
      </c>
      <c r="F187" s="209" t="s">
        <v>206</v>
      </c>
      <c r="G187" s="207"/>
      <c r="H187" s="210">
        <v>23.8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165</v>
      </c>
      <c r="AU187" s="216" t="s">
        <v>85</v>
      </c>
      <c r="AV187" s="14" t="s">
        <v>161</v>
      </c>
      <c r="AW187" s="14" t="s">
        <v>37</v>
      </c>
      <c r="AX187" s="14" t="s">
        <v>83</v>
      </c>
      <c r="AY187" s="216" t="s">
        <v>155</v>
      </c>
    </row>
    <row r="188" spans="1:65" s="2" customFormat="1" ht="16.5" customHeight="1">
      <c r="A188" s="36"/>
      <c r="B188" s="37"/>
      <c r="C188" s="217" t="s">
        <v>336</v>
      </c>
      <c r="D188" s="217" t="s">
        <v>227</v>
      </c>
      <c r="E188" s="218" t="s">
        <v>1620</v>
      </c>
      <c r="F188" s="219" t="s">
        <v>1621</v>
      </c>
      <c r="G188" s="220" t="s">
        <v>183</v>
      </c>
      <c r="H188" s="221">
        <v>1.877</v>
      </c>
      <c r="I188" s="222"/>
      <c r="J188" s="223">
        <f>ROUND(I188*H188,2)</f>
        <v>0</v>
      </c>
      <c r="K188" s="219" t="s">
        <v>170</v>
      </c>
      <c r="L188" s="224"/>
      <c r="M188" s="225" t="s">
        <v>19</v>
      </c>
      <c r="N188" s="226" t="s">
        <v>46</v>
      </c>
      <c r="O188" s="66"/>
      <c r="P188" s="184">
        <f>O188*H188</f>
        <v>0</v>
      </c>
      <c r="Q188" s="184">
        <v>0.75</v>
      </c>
      <c r="R188" s="184">
        <f>Q188*H188</f>
        <v>1.4077500000000001</v>
      </c>
      <c r="S188" s="184">
        <v>0</v>
      </c>
      <c r="T188" s="18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6" t="s">
        <v>368</v>
      </c>
      <c r="AT188" s="186" t="s">
        <v>227</v>
      </c>
      <c r="AU188" s="186" t="s">
        <v>85</v>
      </c>
      <c r="AY188" s="19" t="s">
        <v>155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9" t="s">
        <v>83</v>
      </c>
      <c r="BK188" s="187">
        <f>ROUND(I188*H188,2)</f>
        <v>0</v>
      </c>
      <c r="BL188" s="19" t="s">
        <v>257</v>
      </c>
      <c r="BM188" s="186" t="s">
        <v>730</v>
      </c>
    </row>
    <row r="189" spans="1:65" s="13" customFormat="1" ht="10.199999999999999">
      <c r="B189" s="193"/>
      <c r="C189" s="194"/>
      <c r="D189" s="188" t="s">
        <v>165</v>
      </c>
      <c r="E189" s="195" t="s">
        <v>19</v>
      </c>
      <c r="F189" s="196" t="s">
        <v>1622</v>
      </c>
      <c r="G189" s="194"/>
      <c r="H189" s="197">
        <v>1.877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165</v>
      </c>
      <c r="AU189" s="203" t="s">
        <v>85</v>
      </c>
      <c r="AV189" s="13" t="s">
        <v>85</v>
      </c>
      <c r="AW189" s="13" t="s">
        <v>37</v>
      </c>
      <c r="AX189" s="13" t="s">
        <v>75</v>
      </c>
      <c r="AY189" s="203" t="s">
        <v>155</v>
      </c>
    </row>
    <row r="190" spans="1:65" s="14" customFormat="1" ht="10.199999999999999">
      <c r="B190" s="206"/>
      <c r="C190" s="207"/>
      <c r="D190" s="188" t="s">
        <v>165</v>
      </c>
      <c r="E190" s="208" t="s">
        <v>19</v>
      </c>
      <c r="F190" s="209" t="s">
        <v>206</v>
      </c>
      <c r="G190" s="207"/>
      <c r="H190" s="210">
        <v>1.877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165</v>
      </c>
      <c r="AU190" s="216" t="s">
        <v>85</v>
      </c>
      <c r="AV190" s="14" t="s">
        <v>161</v>
      </c>
      <c r="AW190" s="14" t="s">
        <v>37</v>
      </c>
      <c r="AX190" s="14" t="s">
        <v>83</v>
      </c>
      <c r="AY190" s="216" t="s">
        <v>155</v>
      </c>
    </row>
    <row r="191" spans="1:65" s="2" customFormat="1" ht="24.15" customHeight="1">
      <c r="A191" s="36"/>
      <c r="B191" s="37"/>
      <c r="C191" s="175" t="s">
        <v>348</v>
      </c>
      <c r="D191" s="175" t="s">
        <v>157</v>
      </c>
      <c r="E191" s="176" t="s">
        <v>1558</v>
      </c>
      <c r="F191" s="177" t="s">
        <v>1559</v>
      </c>
      <c r="G191" s="178" t="s">
        <v>298</v>
      </c>
      <c r="H191" s="179">
        <v>1.5289999999999999</v>
      </c>
      <c r="I191" s="180"/>
      <c r="J191" s="181">
        <f>ROUND(I191*H191,2)</f>
        <v>0</v>
      </c>
      <c r="K191" s="177" t="s">
        <v>170</v>
      </c>
      <c r="L191" s="41"/>
      <c r="M191" s="182" t="s">
        <v>19</v>
      </c>
      <c r="N191" s="183" t="s">
        <v>46</v>
      </c>
      <c r="O191" s="66"/>
      <c r="P191" s="184">
        <f>O191*H191</f>
        <v>0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257</v>
      </c>
      <c r="AT191" s="186" t="s">
        <v>157</v>
      </c>
      <c r="AU191" s="186" t="s">
        <v>85</v>
      </c>
      <c r="AY191" s="19" t="s">
        <v>155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83</v>
      </c>
      <c r="BK191" s="187">
        <f>ROUND(I191*H191,2)</f>
        <v>0</v>
      </c>
      <c r="BL191" s="19" t="s">
        <v>257</v>
      </c>
      <c r="BM191" s="186" t="s">
        <v>745</v>
      </c>
    </row>
    <row r="192" spans="1:65" s="2" customFormat="1" ht="10.199999999999999">
      <c r="A192" s="36"/>
      <c r="B192" s="37"/>
      <c r="C192" s="38"/>
      <c r="D192" s="204" t="s">
        <v>172</v>
      </c>
      <c r="E192" s="38"/>
      <c r="F192" s="205" t="s">
        <v>1560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172</v>
      </c>
      <c r="AU192" s="19" t="s">
        <v>85</v>
      </c>
    </row>
    <row r="193" spans="1:65" s="12" customFormat="1" ht="22.8" customHeight="1">
      <c r="B193" s="159"/>
      <c r="C193" s="160"/>
      <c r="D193" s="161" t="s">
        <v>74</v>
      </c>
      <c r="E193" s="173" t="s">
        <v>1561</v>
      </c>
      <c r="F193" s="173" t="s">
        <v>1562</v>
      </c>
      <c r="G193" s="160"/>
      <c r="H193" s="160"/>
      <c r="I193" s="163"/>
      <c r="J193" s="174">
        <f>BK193</f>
        <v>0</v>
      </c>
      <c r="K193" s="160"/>
      <c r="L193" s="165"/>
      <c r="M193" s="166"/>
      <c r="N193" s="167"/>
      <c r="O193" s="167"/>
      <c r="P193" s="168">
        <f>SUM(P194:P210)</f>
        <v>0</v>
      </c>
      <c r="Q193" s="167"/>
      <c r="R193" s="168">
        <f>SUM(R194:R210)</f>
        <v>8.9974989061999994E-2</v>
      </c>
      <c r="S193" s="167"/>
      <c r="T193" s="169">
        <f>SUM(T194:T210)</f>
        <v>0</v>
      </c>
      <c r="AR193" s="170" t="s">
        <v>85</v>
      </c>
      <c r="AT193" s="171" t="s">
        <v>74</v>
      </c>
      <c r="AU193" s="171" t="s">
        <v>83</v>
      </c>
      <c r="AY193" s="170" t="s">
        <v>155</v>
      </c>
      <c r="BK193" s="172">
        <f>SUM(BK194:BK210)</f>
        <v>0</v>
      </c>
    </row>
    <row r="194" spans="1:65" s="2" customFormat="1" ht="16.5" customHeight="1">
      <c r="A194" s="36"/>
      <c r="B194" s="37"/>
      <c r="C194" s="175" t="s">
        <v>355</v>
      </c>
      <c r="D194" s="175" t="s">
        <v>157</v>
      </c>
      <c r="E194" s="176" t="s">
        <v>1563</v>
      </c>
      <c r="F194" s="177" t="s">
        <v>1564</v>
      </c>
      <c r="G194" s="178" t="s">
        <v>169</v>
      </c>
      <c r="H194" s="179">
        <v>162.52699999999999</v>
      </c>
      <c r="I194" s="180"/>
      <c r="J194" s="181">
        <f>ROUND(I194*H194,2)</f>
        <v>0</v>
      </c>
      <c r="K194" s="177" t="s">
        <v>170</v>
      </c>
      <c r="L194" s="41"/>
      <c r="M194" s="182" t="s">
        <v>19</v>
      </c>
      <c r="N194" s="183" t="s">
        <v>46</v>
      </c>
      <c r="O194" s="66"/>
      <c r="P194" s="184">
        <f>O194*H194</f>
        <v>0</v>
      </c>
      <c r="Q194" s="184">
        <v>2.475E-4</v>
      </c>
      <c r="R194" s="184">
        <f>Q194*H194</f>
        <v>4.0225432499999998E-2</v>
      </c>
      <c r="S194" s="184">
        <v>0</v>
      </c>
      <c r="T194" s="18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6" t="s">
        <v>257</v>
      </c>
      <c r="AT194" s="186" t="s">
        <v>157</v>
      </c>
      <c r="AU194" s="186" t="s">
        <v>85</v>
      </c>
      <c r="AY194" s="19" t="s">
        <v>155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9" t="s">
        <v>83</v>
      </c>
      <c r="BK194" s="187">
        <f>ROUND(I194*H194,2)</f>
        <v>0</v>
      </c>
      <c r="BL194" s="19" t="s">
        <v>257</v>
      </c>
      <c r="BM194" s="186" t="s">
        <v>756</v>
      </c>
    </row>
    <row r="195" spans="1:65" s="2" customFormat="1" ht="10.199999999999999">
      <c r="A195" s="36"/>
      <c r="B195" s="37"/>
      <c r="C195" s="38"/>
      <c r="D195" s="204" t="s">
        <v>172</v>
      </c>
      <c r="E195" s="38"/>
      <c r="F195" s="205" t="s">
        <v>1565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172</v>
      </c>
      <c r="AU195" s="19" t="s">
        <v>85</v>
      </c>
    </row>
    <row r="196" spans="1:65" s="13" customFormat="1" ht="10.199999999999999">
      <c r="B196" s="193"/>
      <c r="C196" s="194"/>
      <c r="D196" s="188" t="s">
        <v>165</v>
      </c>
      <c r="E196" s="195" t="s">
        <v>19</v>
      </c>
      <c r="F196" s="196" t="s">
        <v>1623</v>
      </c>
      <c r="G196" s="194"/>
      <c r="H196" s="197">
        <v>63.81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165</v>
      </c>
      <c r="AU196" s="203" t="s">
        <v>85</v>
      </c>
      <c r="AV196" s="13" t="s">
        <v>85</v>
      </c>
      <c r="AW196" s="13" t="s">
        <v>37</v>
      </c>
      <c r="AX196" s="13" t="s">
        <v>75</v>
      </c>
      <c r="AY196" s="203" t="s">
        <v>155</v>
      </c>
    </row>
    <row r="197" spans="1:65" s="13" customFormat="1" ht="10.199999999999999">
      <c r="B197" s="193"/>
      <c r="C197" s="194"/>
      <c r="D197" s="188" t="s">
        <v>165</v>
      </c>
      <c r="E197" s="195" t="s">
        <v>19</v>
      </c>
      <c r="F197" s="196" t="s">
        <v>1624</v>
      </c>
      <c r="G197" s="194"/>
      <c r="H197" s="197">
        <v>98.716999999999999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165</v>
      </c>
      <c r="AU197" s="203" t="s">
        <v>85</v>
      </c>
      <c r="AV197" s="13" t="s">
        <v>85</v>
      </c>
      <c r="AW197" s="13" t="s">
        <v>37</v>
      </c>
      <c r="AX197" s="13" t="s">
        <v>75</v>
      </c>
      <c r="AY197" s="203" t="s">
        <v>155</v>
      </c>
    </row>
    <row r="198" spans="1:65" s="14" customFormat="1" ht="10.199999999999999">
      <c r="B198" s="206"/>
      <c r="C198" s="207"/>
      <c r="D198" s="188" t="s">
        <v>165</v>
      </c>
      <c r="E198" s="208" t="s">
        <v>19</v>
      </c>
      <c r="F198" s="209" t="s">
        <v>206</v>
      </c>
      <c r="G198" s="207"/>
      <c r="H198" s="210">
        <v>162.52699999999999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165</v>
      </c>
      <c r="AU198" s="216" t="s">
        <v>85</v>
      </c>
      <c r="AV198" s="14" t="s">
        <v>161</v>
      </c>
      <c r="AW198" s="14" t="s">
        <v>37</v>
      </c>
      <c r="AX198" s="14" t="s">
        <v>83</v>
      </c>
      <c r="AY198" s="216" t="s">
        <v>155</v>
      </c>
    </row>
    <row r="199" spans="1:65" s="2" customFormat="1" ht="16.5" customHeight="1">
      <c r="A199" s="36"/>
      <c r="B199" s="37"/>
      <c r="C199" s="175" t="s">
        <v>361</v>
      </c>
      <c r="D199" s="175" t="s">
        <v>157</v>
      </c>
      <c r="E199" s="176" t="s">
        <v>1567</v>
      </c>
      <c r="F199" s="177" t="s">
        <v>1568</v>
      </c>
      <c r="G199" s="178" t="s">
        <v>169</v>
      </c>
      <c r="H199" s="179">
        <v>162.52699999999999</v>
      </c>
      <c r="I199" s="180"/>
      <c r="J199" s="181">
        <f>ROUND(I199*H199,2)</f>
        <v>0</v>
      </c>
      <c r="K199" s="177" t="s">
        <v>170</v>
      </c>
      <c r="L199" s="41"/>
      <c r="M199" s="182" t="s">
        <v>19</v>
      </c>
      <c r="N199" s="183" t="s">
        <v>46</v>
      </c>
      <c r="O199" s="66"/>
      <c r="P199" s="184">
        <f>O199*H199</f>
        <v>0</v>
      </c>
      <c r="Q199" s="184">
        <v>2.8980599999999998E-4</v>
      </c>
      <c r="R199" s="184">
        <f>Q199*H199</f>
        <v>4.710129976199999E-2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257</v>
      </c>
      <c r="AT199" s="186" t="s">
        <v>157</v>
      </c>
      <c r="AU199" s="186" t="s">
        <v>85</v>
      </c>
      <c r="AY199" s="19" t="s">
        <v>155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83</v>
      </c>
      <c r="BK199" s="187">
        <f>ROUND(I199*H199,2)</f>
        <v>0</v>
      </c>
      <c r="BL199" s="19" t="s">
        <v>257</v>
      </c>
      <c r="BM199" s="186" t="s">
        <v>674</v>
      </c>
    </row>
    <row r="200" spans="1:65" s="2" customFormat="1" ht="10.199999999999999">
      <c r="A200" s="36"/>
      <c r="B200" s="37"/>
      <c r="C200" s="38"/>
      <c r="D200" s="204" t="s">
        <v>172</v>
      </c>
      <c r="E200" s="38"/>
      <c r="F200" s="205" t="s">
        <v>1569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172</v>
      </c>
      <c r="AU200" s="19" t="s">
        <v>85</v>
      </c>
    </row>
    <row r="201" spans="1:65" s="13" customFormat="1" ht="10.199999999999999">
      <c r="B201" s="193"/>
      <c r="C201" s="194"/>
      <c r="D201" s="188" t="s">
        <v>165</v>
      </c>
      <c r="E201" s="195" t="s">
        <v>19</v>
      </c>
      <c r="F201" s="196" t="s">
        <v>1625</v>
      </c>
      <c r="G201" s="194"/>
      <c r="H201" s="197">
        <v>162.52699999999999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165</v>
      </c>
      <c r="AU201" s="203" t="s">
        <v>85</v>
      </c>
      <c r="AV201" s="13" t="s">
        <v>85</v>
      </c>
      <c r="AW201" s="13" t="s">
        <v>37</v>
      </c>
      <c r="AX201" s="13" t="s">
        <v>75</v>
      </c>
      <c r="AY201" s="203" t="s">
        <v>155</v>
      </c>
    </row>
    <row r="202" spans="1:65" s="14" customFormat="1" ht="10.199999999999999">
      <c r="B202" s="206"/>
      <c r="C202" s="207"/>
      <c r="D202" s="188" t="s">
        <v>165</v>
      </c>
      <c r="E202" s="208" t="s">
        <v>19</v>
      </c>
      <c r="F202" s="209" t="s">
        <v>206</v>
      </c>
      <c r="G202" s="207"/>
      <c r="H202" s="210">
        <v>162.52699999999999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165</v>
      </c>
      <c r="AU202" s="216" t="s">
        <v>85</v>
      </c>
      <c r="AV202" s="14" t="s">
        <v>161</v>
      </c>
      <c r="AW202" s="14" t="s">
        <v>37</v>
      </c>
      <c r="AX202" s="14" t="s">
        <v>83</v>
      </c>
      <c r="AY202" s="216" t="s">
        <v>155</v>
      </c>
    </row>
    <row r="203" spans="1:65" s="2" customFormat="1" ht="16.5" customHeight="1">
      <c r="A203" s="36"/>
      <c r="B203" s="37"/>
      <c r="C203" s="175" t="s">
        <v>368</v>
      </c>
      <c r="D203" s="175" t="s">
        <v>157</v>
      </c>
      <c r="E203" s="176" t="s">
        <v>1570</v>
      </c>
      <c r="F203" s="177" t="s">
        <v>1571</v>
      </c>
      <c r="G203" s="178" t="s">
        <v>169</v>
      </c>
      <c r="H203" s="179">
        <v>9.9260000000000002</v>
      </c>
      <c r="I203" s="180"/>
      <c r="J203" s="181">
        <f>ROUND(I203*H203,2)</f>
        <v>0</v>
      </c>
      <c r="K203" s="177" t="s">
        <v>170</v>
      </c>
      <c r="L203" s="41"/>
      <c r="M203" s="182" t="s">
        <v>19</v>
      </c>
      <c r="N203" s="183" t="s">
        <v>46</v>
      </c>
      <c r="O203" s="66"/>
      <c r="P203" s="184">
        <f>O203*H203</f>
        <v>0</v>
      </c>
      <c r="Q203" s="184">
        <v>1.4375E-4</v>
      </c>
      <c r="R203" s="184">
        <f>Q203*H203</f>
        <v>1.4268625E-3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257</v>
      </c>
      <c r="AT203" s="186" t="s">
        <v>157</v>
      </c>
      <c r="AU203" s="186" t="s">
        <v>85</v>
      </c>
      <c r="AY203" s="19" t="s">
        <v>155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83</v>
      </c>
      <c r="BK203" s="187">
        <f>ROUND(I203*H203,2)</f>
        <v>0</v>
      </c>
      <c r="BL203" s="19" t="s">
        <v>257</v>
      </c>
      <c r="BM203" s="186" t="s">
        <v>775</v>
      </c>
    </row>
    <row r="204" spans="1:65" s="2" customFormat="1" ht="10.199999999999999">
      <c r="A204" s="36"/>
      <c r="B204" s="37"/>
      <c r="C204" s="38"/>
      <c r="D204" s="204" t="s">
        <v>172</v>
      </c>
      <c r="E204" s="38"/>
      <c r="F204" s="205" t="s">
        <v>1572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172</v>
      </c>
      <c r="AU204" s="19" t="s">
        <v>85</v>
      </c>
    </row>
    <row r="205" spans="1:65" s="13" customFormat="1" ht="10.199999999999999">
      <c r="B205" s="193"/>
      <c r="C205" s="194"/>
      <c r="D205" s="188" t="s">
        <v>165</v>
      </c>
      <c r="E205" s="195" t="s">
        <v>19</v>
      </c>
      <c r="F205" s="196" t="s">
        <v>1577</v>
      </c>
      <c r="G205" s="194"/>
      <c r="H205" s="197">
        <v>9.9260000000000002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165</v>
      </c>
      <c r="AU205" s="203" t="s">
        <v>85</v>
      </c>
      <c r="AV205" s="13" t="s">
        <v>85</v>
      </c>
      <c r="AW205" s="13" t="s">
        <v>37</v>
      </c>
      <c r="AX205" s="13" t="s">
        <v>75</v>
      </c>
      <c r="AY205" s="203" t="s">
        <v>155</v>
      </c>
    </row>
    <row r="206" spans="1:65" s="14" customFormat="1" ht="10.199999999999999">
      <c r="B206" s="206"/>
      <c r="C206" s="207"/>
      <c r="D206" s="188" t="s">
        <v>165</v>
      </c>
      <c r="E206" s="208" t="s">
        <v>19</v>
      </c>
      <c r="F206" s="209" t="s">
        <v>206</v>
      </c>
      <c r="G206" s="207"/>
      <c r="H206" s="210">
        <v>9.9260000000000002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165</v>
      </c>
      <c r="AU206" s="216" t="s">
        <v>85</v>
      </c>
      <c r="AV206" s="14" t="s">
        <v>161</v>
      </c>
      <c r="AW206" s="14" t="s">
        <v>37</v>
      </c>
      <c r="AX206" s="14" t="s">
        <v>83</v>
      </c>
      <c r="AY206" s="216" t="s">
        <v>155</v>
      </c>
    </row>
    <row r="207" spans="1:65" s="2" customFormat="1" ht="16.5" customHeight="1">
      <c r="A207" s="36"/>
      <c r="B207" s="37"/>
      <c r="C207" s="175" t="s">
        <v>373</v>
      </c>
      <c r="D207" s="175" t="s">
        <v>157</v>
      </c>
      <c r="E207" s="176" t="s">
        <v>1574</v>
      </c>
      <c r="F207" s="177" t="s">
        <v>1575</v>
      </c>
      <c r="G207" s="178" t="s">
        <v>169</v>
      </c>
      <c r="H207" s="179">
        <v>9.9260000000000002</v>
      </c>
      <c r="I207" s="180"/>
      <c r="J207" s="181">
        <f>ROUND(I207*H207,2)</f>
        <v>0</v>
      </c>
      <c r="K207" s="177" t="s">
        <v>170</v>
      </c>
      <c r="L207" s="41"/>
      <c r="M207" s="182" t="s">
        <v>19</v>
      </c>
      <c r="N207" s="183" t="s">
        <v>46</v>
      </c>
      <c r="O207" s="66"/>
      <c r="P207" s="184">
        <f>O207*H207</f>
        <v>0</v>
      </c>
      <c r="Q207" s="184">
        <v>1.2305000000000001E-4</v>
      </c>
      <c r="R207" s="184">
        <f>Q207*H207</f>
        <v>1.2213943000000001E-3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257</v>
      </c>
      <c r="AT207" s="186" t="s">
        <v>157</v>
      </c>
      <c r="AU207" s="186" t="s">
        <v>85</v>
      </c>
      <c r="AY207" s="19" t="s">
        <v>155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83</v>
      </c>
      <c r="BK207" s="187">
        <f>ROUND(I207*H207,2)</f>
        <v>0</v>
      </c>
      <c r="BL207" s="19" t="s">
        <v>257</v>
      </c>
      <c r="BM207" s="186" t="s">
        <v>788</v>
      </c>
    </row>
    <row r="208" spans="1:65" s="2" customFormat="1" ht="10.199999999999999">
      <c r="A208" s="36"/>
      <c r="B208" s="37"/>
      <c r="C208" s="38"/>
      <c r="D208" s="204" t="s">
        <v>172</v>
      </c>
      <c r="E208" s="38"/>
      <c r="F208" s="205" t="s">
        <v>1576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172</v>
      </c>
      <c r="AU208" s="19" t="s">
        <v>85</v>
      </c>
    </row>
    <row r="209" spans="1:51" s="13" customFormat="1" ht="10.199999999999999">
      <c r="B209" s="193"/>
      <c r="C209" s="194"/>
      <c r="D209" s="188" t="s">
        <v>165</v>
      </c>
      <c r="E209" s="195" t="s">
        <v>19</v>
      </c>
      <c r="F209" s="196" t="s">
        <v>1577</v>
      </c>
      <c r="G209" s="194"/>
      <c r="H209" s="197">
        <v>9.9260000000000002</v>
      </c>
      <c r="I209" s="198"/>
      <c r="J209" s="194"/>
      <c r="K209" s="194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165</v>
      </c>
      <c r="AU209" s="203" t="s">
        <v>85</v>
      </c>
      <c r="AV209" s="13" t="s">
        <v>85</v>
      </c>
      <c r="AW209" s="13" t="s">
        <v>37</v>
      </c>
      <c r="AX209" s="13" t="s">
        <v>75</v>
      </c>
      <c r="AY209" s="203" t="s">
        <v>155</v>
      </c>
    </row>
    <row r="210" spans="1:51" s="14" customFormat="1" ht="10.199999999999999">
      <c r="B210" s="206"/>
      <c r="C210" s="207"/>
      <c r="D210" s="188" t="s">
        <v>165</v>
      </c>
      <c r="E210" s="208" t="s">
        <v>19</v>
      </c>
      <c r="F210" s="209" t="s">
        <v>206</v>
      </c>
      <c r="G210" s="207"/>
      <c r="H210" s="210">
        <v>9.9260000000000002</v>
      </c>
      <c r="I210" s="211"/>
      <c r="J210" s="207"/>
      <c r="K210" s="207"/>
      <c r="L210" s="212"/>
      <c r="M210" s="252"/>
      <c r="N210" s="253"/>
      <c r="O210" s="253"/>
      <c r="P210" s="253"/>
      <c r="Q210" s="253"/>
      <c r="R210" s="253"/>
      <c r="S210" s="253"/>
      <c r="T210" s="254"/>
      <c r="AT210" s="216" t="s">
        <v>165</v>
      </c>
      <c r="AU210" s="216" t="s">
        <v>85</v>
      </c>
      <c r="AV210" s="14" t="s">
        <v>161</v>
      </c>
      <c r="AW210" s="14" t="s">
        <v>37</v>
      </c>
      <c r="AX210" s="14" t="s">
        <v>83</v>
      </c>
      <c r="AY210" s="216" t="s">
        <v>155</v>
      </c>
    </row>
    <row r="211" spans="1:51" s="2" customFormat="1" ht="6.9" customHeight="1">
      <c r="A211" s="36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41"/>
      <c r="M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</row>
  </sheetData>
  <sheetProtection algorithmName="SHA-512" hashValue="LKof4roc90aVV/OeaOMb/pX7BCtwyvvwKhXCRauxMRNtlhUyFQU2hdDXj5wHgJllqq59axFEmiiYzNf4PASBPA==" saltValue="5X52IvFkaVe+xju3DS3+v+4IhpihmCk7ienvI516VAlt0Mbtj3O1EAY/vON8e+pqN07L0VqvYrsjMlPLqNMODA==" spinCount="100000" sheet="1" objects="1" scenarios="1" formatColumns="0" formatRows="0" autoFilter="0"/>
  <autoFilter ref="C86:K210" xr:uid="{00000000-0009-0000-0000-000009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8" r:id="rId1" xr:uid="{00000000-0004-0000-0900-000000000000}"/>
    <hyperlink ref="F103" r:id="rId2" xr:uid="{00000000-0004-0000-0900-000001000000}"/>
    <hyperlink ref="F109" r:id="rId3" xr:uid="{00000000-0004-0000-0900-000002000000}"/>
    <hyperlink ref="F114" r:id="rId4" xr:uid="{00000000-0004-0000-0900-000003000000}"/>
    <hyperlink ref="F120" r:id="rId5" xr:uid="{00000000-0004-0000-0900-000004000000}"/>
    <hyperlink ref="F122" r:id="rId6" xr:uid="{00000000-0004-0000-0900-000005000000}"/>
    <hyperlink ref="F128" r:id="rId7" xr:uid="{00000000-0004-0000-0900-000006000000}"/>
    <hyperlink ref="F132" r:id="rId8" xr:uid="{00000000-0004-0000-0900-000007000000}"/>
    <hyperlink ref="F136" r:id="rId9" xr:uid="{00000000-0004-0000-0900-000008000000}"/>
    <hyperlink ref="F138" r:id="rId10" xr:uid="{00000000-0004-0000-0900-000009000000}"/>
    <hyperlink ref="F143" r:id="rId11" xr:uid="{00000000-0004-0000-0900-00000A000000}"/>
    <hyperlink ref="F147" r:id="rId12" xr:uid="{00000000-0004-0000-0900-00000B000000}"/>
    <hyperlink ref="F150" r:id="rId13" xr:uid="{00000000-0004-0000-0900-00000C000000}"/>
    <hyperlink ref="F154" r:id="rId14" xr:uid="{00000000-0004-0000-0900-00000D000000}"/>
    <hyperlink ref="F158" r:id="rId15" xr:uid="{00000000-0004-0000-0900-00000E000000}"/>
    <hyperlink ref="F162" r:id="rId16" xr:uid="{00000000-0004-0000-0900-00000F000000}"/>
    <hyperlink ref="F166" r:id="rId17" xr:uid="{00000000-0004-0000-0900-000010000000}"/>
    <hyperlink ref="F171" r:id="rId18" xr:uid="{00000000-0004-0000-0900-000011000000}"/>
    <hyperlink ref="F175" r:id="rId19" xr:uid="{00000000-0004-0000-0900-000012000000}"/>
    <hyperlink ref="F180" r:id="rId20" xr:uid="{00000000-0004-0000-0900-000013000000}"/>
    <hyperlink ref="F185" r:id="rId21" xr:uid="{00000000-0004-0000-0900-000014000000}"/>
    <hyperlink ref="F192" r:id="rId22" xr:uid="{00000000-0004-0000-0900-000015000000}"/>
    <hyperlink ref="F195" r:id="rId23" xr:uid="{00000000-0004-0000-0900-000016000000}"/>
    <hyperlink ref="F200" r:id="rId24" xr:uid="{00000000-0004-0000-0900-000017000000}"/>
    <hyperlink ref="F204" r:id="rId25" xr:uid="{00000000-0004-0000-0900-000018000000}"/>
    <hyperlink ref="F208" r:id="rId26" xr:uid="{00000000-0004-0000-0900-00001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9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112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1626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1436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>00274101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Město Přelouč</v>
      </c>
      <c r="F15" s="36"/>
      <c r="G15" s="36"/>
      <c r="H15" s="36"/>
      <c r="I15" s="107" t="s">
        <v>29</v>
      </c>
      <c r="J15" s="109" t="str">
        <f>IF('Rekapitulace stavby'!AN11="","",'Rekapitulace stavby'!AN11)</f>
        <v>CZ00274101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>47116901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Vodohospodářský rozvoj a výstavba a.s.</v>
      </c>
      <c r="F21" s="36"/>
      <c r="G21" s="36"/>
      <c r="H21" s="36"/>
      <c r="I21" s="107" t="s">
        <v>29</v>
      </c>
      <c r="J21" s="109" t="str">
        <f>IF('Rekapitulace stavby'!AN17="","",'Rekapitulace stavby'!AN17)</f>
        <v>CZ47116901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>47116901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>Vodohospodářský rozvoj a výstavba a.s.</v>
      </c>
      <c r="F24" s="36"/>
      <c r="G24" s="36"/>
      <c r="H24" s="36"/>
      <c r="I24" s="107" t="s">
        <v>29</v>
      </c>
      <c r="J24" s="109" t="str">
        <f>IF('Rekapitulace stavby'!AN20="","",'Rekapitulace stavby'!AN20)</f>
        <v>CZ47116901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ROUND(J87,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ROUND((SUM(BE87:BE198)),  2)</f>
        <v>0</v>
      </c>
      <c r="G33" s="36"/>
      <c r="H33" s="36"/>
      <c r="I33" s="120">
        <v>0.21</v>
      </c>
      <c r="J33" s="119">
        <f>ROUND(((SUM(BE87:BE198))*I33),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ROUND((SUM(BF87:BF198)),  2)</f>
        <v>0</v>
      </c>
      <c r="G34" s="36"/>
      <c r="H34" s="36"/>
      <c r="I34" s="120">
        <v>0.15</v>
      </c>
      <c r="J34" s="119">
        <f>ROUND(((SUM(BF87:BF198))*I34),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ROUND((SUM(BG87:BG198)),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ROUND((SUM(BH87:BH198)),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ROUND((SUM(BI87:BI198)),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SO 05 - Lávka pro pěší a cyklisty ř. km 0,625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Vodohospodářský rozvoj a výstavba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 a.s.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1627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95" customHeight="1">
      <c r="B61" s="142"/>
      <c r="C61" s="143"/>
      <c r="D61" s="144" t="s">
        <v>134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95" customHeight="1">
      <c r="B62" s="142"/>
      <c r="C62" s="143"/>
      <c r="D62" s="144" t="s">
        <v>1437</v>
      </c>
      <c r="E62" s="145"/>
      <c r="F62" s="145"/>
      <c r="G62" s="145"/>
      <c r="H62" s="145"/>
      <c r="I62" s="145"/>
      <c r="J62" s="146">
        <f>J101</f>
        <v>0</v>
      </c>
      <c r="K62" s="143"/>
      <c r="L62" s="147"/>
    </row>
    <row r="63" spans="1:47" s="10" customFormat="1" ht="19.95" customHeight="1">
      <c r="B63" s="142"/>
      <c r="C63" s="143"/>
      <c r="D63" s="144" t="s">
        <v>1438</v>
      </c>
      <c r="E63" s="145"/>
      <c r="F63" s="145"/>
      <c r="G63" s="145"/>
      <c r="H63" s="145"/>
      <c r="I63" s="145"/>
      <c r="J63" s="146">
        <f>J134</f>
        <v>0</v>
      </c>
      <c r="K63" s="143"/>
      <c r="L63" s="147"/>
    </row>
    <row r="64" spans="1:47" s="10" customFormat="1" ht="19.95" customHeight="1">
      <c r="B64" s="142"/>
      <c r="C64" s="143"/>
      <c r="D64" s="144" t="s">
        <v>139</v>
      </c>
      <c r="E64" s="145"/>
      <c r="F64" s="145"/>
      <c r="G64" s="145"/>
      <c r="H64" s="145"/>
      <c r="I64" s="145"/>
      <c r="J64" s="146">
        <f>J168</f>
        <v>0</v>
      </c>
      <c r="K64" s="143"/>
      <c r="L64" s="147"/>
    </row>
    <row r="65" spans="1:31" s="9" customFormat="1" ht="24.9" customHeight="1">
      <c r="B65" s="136"/>
      <c r="C65" s="137"/>
      <c r="D65" s="138" t="s">
        <v>414</v>
      </c>
      <c r="E65" s="139"/>
      <c r="F65" s="139"/>
      <c r="G65" s="139"/>
      <c r="H65" s="139"/>
      <c r="I65" s="139"/>
      <c r="J65" s="140">
        <f>J171</f>
        <v>0</v>
      </c>
      <c r="K65" s="137"/>
      <c r="L65" s="141"/>
    </row>
    <row r="66" spans="1:31" s="10" customFormat="1" ht="19.95" customHeight="1">
      <c r="B66" s="142"/>
      <c r="C66" s="143"/>
      <c r="D66" s="144" t="s">
        <v>1439</v>
      </c>
      <c r="E66" s="145"/>
      <c r="F66" s="145"/>
      <c r="G66" s="145"/>
      <c r="H66" s="145"/>
      <c r="I66" s="145"/>
      <c r="J66" s="146">
        <f>J172</f>
        <v>0</v>
      </c>
      <c r="K66" s="143"/>
      <c r="L66" s="147"/>
    </row>
    <row r="67" spans="1:31" s="10" customFormat="1" ht="19.95" customHeight="1">
      <c r="B67" s="142"/>
      <c r="C67" s="143"/>
      <c r="D67" s="144" t="s">
        <v>1440</v>
      </c>
      <c r="E67" s="145"/>
      <c r="F67" s="145"/>
      <c r="G67" s="145"/>
      <c r="H67" s="145"/>
      <c r="I67" s="145"/>
      <c r="J67" s="146">
        <f>J184</f>
        <v>0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" customHeight="1">
      <c r="A74" s="36"/>
      <c r="B74" s="37"/>
      <c r="C74" s="25" t="s">
        <v>140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90" t="str">
        <f>E7</f>
        <v>006 - Revitalizace Švarcavy</v>
      </c>
      <c r="F77" s="391"/>
      <c r="G77" s="391"/>
      <c r="H77" s="391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127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47" t="str">
        <f>E9</f>
        <v>SO 05 - Lávka pro pěší a cyklisty ř. km 0,625</v>
      </c>
      <c r="F79" s="392"/>
      <c r="G79" s="392"/>
      <c r="H79" s="392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 xml:space="preserve"> </v>
      </c>
      <c r="G81" s="38"/>
      <c r="H81" s="38"/>
      <c r="I81" s="31" t="s">
        <v>23</v>
      </c>
      <c r="J81" s="61" t="str">
        <f>IF(J12="","",J12)</f>
        <v>1. 11. 2021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25.65" customHeight="1">
      <c r="A83" s="36"/>
      <c r="B83" s="37"/>
      <c r="C83" s="31" t="s">
        <v>25</v>
      </c>
      <c r="D83" s="38"/>
      <c r="E83" s="38"/>
      <c r="F83" s="29" t="str">
        <f>E15</f>
        <v>Město Přelouč</v>
      </c>
      <c r="G83" s="38"/>
      <c r="H83" s="38"/>
      <c r="I83" s="31" t="s">
        <v>33</v>
      </c>
      <c r="J83" s="34" t="str">
        <f>E21</f>
        <v>Vodohospodářský rozvoj a výstavba a.s.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25.65" customHeight="1">
      <c r="A84" s="36"/>
      <c r="B84" s="37"/>
      <c r="C84" s="31" t="s">
        <v>31</v>
      </c>
      <c r="D84" s="38"/>
      <c r="E84" s="38"/>
      <c r="F84" s="29" t="str">
        <f>IF(E18="","",E18)</f>
        <v>Vyplň údaj</v>
      </c>
      <c r="G84" s="38"/>
      <c r="H84" s="38"/>
      <c r="I84" s="31" t="s">
        <v>38</v>
      </c>
      <c r="J84" s="34" t="str">
        <f>E24</f>
        <v>Vodohospodářský rozvoj a výstavba a.s.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141</v>
      </c>
      <c r="D86" s="151" t="s">
        <v>60</v>
      </c>
      <c r="E86" s="151" t="s">
        <v>56</v>
      </c>
      <c r="F86" s="151" t="s">
        <v>57</v>
      </c>
      <c r="G86" s="151" t="s">
        <v>142</v>
      </c>
      <c r="H86" s="151" t="s">
        <v>143</v>
      </c>
      <c r="I86" s="151" t="s">
        <v>144</v>
      </c>
      <c r="J86" s="151" t="s">
        <v>131</v>
      </c>
      <c r="K86" s="152" t="s">
        <v>145</v>
      </c>
      <c r="L86" s="153"/>
      <c r="M86" s="70" t="s">
        <v>19</v>
      </c>
      <c r="N86" s="71" t="s">
        <v>45</v>
      </c>
      <c r="O86" s="71" t="s">
        <v>146</v>
      </c>
      <c r="P86" s="71" t="s">
        <v>147</v>
      </c>
      <c r="Q86" s="71" t="s">
        <v>148</v>
      </c>
      <c r="R86" s="71" t="s">
        <v>149</v>
      </c>
      <c r="S86" s="71" t="s">
        <v>150</v>
      </c>
      <c r="T86" s="72" t="s">
        <v>151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8" customHeight="1">
      <c r="A87" s="36"/>
      <c r="B87" s="37"/>
      <c r="C87" s="77" t="s">
        <v>152</v>
      </c>
      <c r="D87" s="38"/>
      <c r="E87" s="38"/>
      <c r="F87" s="38"/>
      <c r="G87" s="38"/>
      <c r="H87" s="38"/>
      <c r="I87" s="38"/>
      <c r="J87" s="154">
        <f>BK87</f>
        <v>0</v>
      </c>
      <c r="K87" s="38"/>
      <c r="L87" s="41"/>
      <c r="M87" s="73"/>
      <c r="N87" s="155"/>
      <c r="O87" s="74"/>
      <c r="P87" s="156">
        <f>P88+P171</f>
        <v>0</v>
      </c>
      <c r="Q87" s="74"/>
      <c r="R87" s="156">
        <f>R88+R171</f>
        <v>44.698680181802004</v>
      </c>
      <c r="S87" s="74"/>
      <c r="T87" s="157">
        <f>T88+T171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74</v>
      </c>
      <c r="AU87" s="19" t="s">
        <v>132</v>
      </c>
      <c r="BK87" s="158">
        <f>BK88+BK171</f>
        <v>0</v>
      </c>
    </row>
    <row r="88" spans="1:65" s="12" customFormat="1" ht="25.95" customHeight="1">
      <c r="B88" s="159"/>
      <c r="C88" s="160"/>
      <c r="D88" s="161" t="s">
        <v>74</v>
      </c>
      <c r="E88" s="162" t="s">
        <v>153</v>
      </c>
      <c r="F88" s="162" t="s">
        <v>153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P89+P101+P134+P168</f>
        <v>0</v>
      </c>
      <c r="Q88" s="167"/>
      <c r="R88" s="168">
        <f>R89+R101+R134+R168</f>
        <v>44.640991068600002</v>
      </c>
      <c r="S88" s="167"/>
      <c r="T88" s="169">
        <f>T89+T101+T134+T168</f>
        <v>0</v>
      </c>
      <c r="AR88" s="170" t="s">
        <v>83</v>
      </c>
      <c r="AT88" s="171" t="s">
        <v>74</v>
      </c>
      <c r="AU88" s="171" t="s">
        <v>75</v>
      </c>
      <c r="AY88" s="170" t="s">
        <v>155</v>
      </c>
      <c r="BK88" s="172">
        <f>BK89+BK101+BK134+BK168</f>
        <v>0</v>
      </c>
    </row>
    <row r="89" spans="1:65" s="12" customFormat="1" ht="22.8" customHeight="1">
      <c r="B89" s="159"/>
      <c r="C89" s="160"/>
      <c r="D89" s="161" t="s">
        <v>74</v>
      </c>
      <c r="E89" s="173" t="s">
        <v>83</v>
      </c>
      <c r="F89" s="173" t="s">
        <v>156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SUM(P90:P100)</f>
        <v>0</v>
      </c>
      <c r="Q89" s="167"/>
      <c r="R89" s="168">
        <f>SUM(R90:R100)</f>
        <v>0</v>
      </c>
      <c r="S89" s="167"/>
      <c r="T89" s="169">
        <f>SUM(T90:T100)</f>
        <v>0</v>
      </c>
      <c r="AR89" s="170" t="s">
        <v>83</v>
      </c>
      <c r="AT89" s="171" t="s">
        <v>74</v>
      </c>
      <c r="AU89" s="171" t="s">
        <v>83</v>
      </c>
      <c r="AY89" s="170" t="s">
        <v>155</v>
      </c>
      <c r="BK89" s="172">
        <f>SUM(BK90:BK100)</f>
        <v>0</v>
      </c>
    </row>
    <row r="90" spans="1:65" s="2" customFormat="1" ht="16.5" customHeight="1">
      <c r="A90" s="36"/>
      <c r="B90" s="37"/>
      <c r="C90" s="175" t="s">
        <v>83</v>
      </c>
      <c r="D90" s="175" t="s">
        <v>157</v>
      </c>
      <c r="E90" s="176" t="s">
        <v>1441</v>
      </c>
      <c r="F90" s="177" t="s">
        <v>1442</v>
      </c>
      <c r="G90" s="178" t="s">
        <v>183</v>
      </c>
      <c r="H90" s="179">
        <v>37.707000000000001</v>
      </c>
      <c r="I90" s="180"/>
      <c r="J90" s="181">
        <f>ROUND(I90*H90,2)</f>
        <v>0</v>
      </c>
      <c r="K90" s="177" t="s">
        <v>1443</v>
      </c>
      <c r="L90" s="41"/>
      <c r="M90" s="182" t="s">
        <v>19</v>
      </c>
      <c r="N90" s="183" t="s">
        <v>46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161</v>
      </c>
      <c r="AT90" s="186" t="s">
        <v>157</v>
      </c>
      <c r="AU90" s="186" t="s">
        <v>85</v>
      </c>
      <c r="AY90" s="19" t="s">
        <v>155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83</v>
      </c>
      <c r="BK90" s="187">
        <f>ROUND(I90*H90,2)</f>
        <v>0</v>
      </c>
      <c r="BL90" s="19" t="s">
        <v>161</v>
      </c>
      <c r="BM90" s="186" t="s">
        <v>85</v>
      </c>
    </row>
    <row r="91" spans="1:65" s="13" customFormat="1" ht="10.199999999999999">
      <c r="B91" s="193"/>
      <c r="C91" s="194"/>
      <c r="D91" s="188" t="s">
        <v>165</v>
      </c>
      <c r="E91" s="195" t="s">
        <v>19</v>
      </c>
      <c r="F91" s="196" t="s">
        <v>1628</v>
      </c>
      <c r="G91" s="194"/>
      <c r="H91" s="197">
        <v>37.707000000000001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165</v>
      </c>
      <c r="AU91" s="203" t="s">
        <v>85</v>
      </c>
      <c r="AV91" s="13" t="s">
        <v>85</v>
      </c>
      <c r="AW91" s="13" t="s">
        <v>37</v>
      </c>
      <c r="AX91" s="13" t="s">
        <v>75</v>
      </c>
      <c r="AY91" s="203" t="s">
        <v>155</v>
      </c>
    </row>
    <row r="92" spans="1:65" s="14" customFormat="1" ht="10.199999999999999">
      <c r="B92" s="206"/>
      <c r="C92" s="207"/>
      <c r="D92" s="188" t="s">
        <v>165</v>
      </c>
      <c r="E92" s="208" t="s">
        <v>19</v>
      </c>
      <c r="F92" s="209" t="s">
        <v>206</v>
      </c>
      <c r="G92" s="207"/>
      <c r="H92" s="210">
        <v>37.707000000000001</v>
      </c>
      <c r="I92" s="211"/>
      <c r="J92" s="207"/>
      <c r="K92" s="207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165</v>
      </c>
      <c r="AU92" s="216" t="s">
        <v>85</v>
      </c>
      <c r="AV92" s="14" t="s">
        <v>161</v>
      </c>
      <c r="AW92" s="14" t="s">
        <v>37</v>
      </c>
      <c r="AX92" s="14" t="s">
        <v>83</v>
      </c>
      <c r="AY92" s="216" t="s">
        <v>155</v>
      </c>
    </row>
    <row r="93" spans="1:65" s="2" customFormat="1" ht="16.5" customHeight="1">
      <c r="A93" s="36"/>
      <c r="B93" s="37"/>
      <c r="C93" s="175" t="s">
        <v>85</v>
      </c>
      <c r="D93" s="175" t="s">
        <v>157</v>
      </c>
      <c r="E93" s="176" t="s">
        <v>1445</v>
      </c>
      <c r="F93" s="177" t="s">
        <v>1446</v>
      </c>
      <c r="G93" s="178" t="s">
        <v>183</v>
      </c>
      <c r="H93" s="179">
        <v>37.707000000000001</v>
      </c>
      <c r="I93" s="180"/>
      <c r="J93" s="181">
        <f>ROUND(I93*H93,2)</f>
        <v>0</v>
      </c>
      <c r="K93" s="177" t="s">
        <v>1443</v>
      </c>
      <c r="L93" s="41"/>
      <c r="M93" s="182" t="s">
        <v>19</v>
      </c>
      <c r="N93" s="183" t="s">
        <v>46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161</v>
      </c>
      <c r="AT93" s="186" t="s">
        <v>157</v>
      </c>
      <c r="AU93" s="186" t="s">
        <v>85</v>
      </c>
      <c r="AY93" s="19" t="s">
        <v>155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83</v>
      </c>
      <c r="BK93" s="187">
        <f>ROUND(I93*H93,2)</f>
        <v>0</v>
      </c>
      <c r="BL93" s="19" t="s">
        <v>161</v>
      </c>
      <c r="BM93" s="186" t="s">
        <v>161</v>
      </c>
    </row>
    <row r="94" spans="1:65" s="2" customFormat="1" ht="16.5" customHeight="1">
      <c r="A94" s="36"/>
      <c r="B94" s="37"/>
      <c r="C94" s="175" t="s">
        <v>175</v>
      </c>
      <c r="D94" s="175" t="s">
        <v>157</v>
      </c>
      <c r="E94" s="176" t="s">
        <v>1447</v>
      </c>
      <c r="F94" s="177" t="s">
        <v>1448</v>
      </c>
      <c r="G94" s="178" t="s">
        <v>183</v>
      </c>
      <c r="H94" s="179">
        <v>15.096</v>
      </c>
      <c r="I94" s="180"/>
      <c r="J94" s="181">
        <f>ROUND(I94*H94,2)</f>
        <v>0</v>
      </c>
      <c r="K94" s="177" t="s">
        <v>1443</v>
      </c>
      <c r="L94" s="41"/>
      <c r="M94" s="182" t="s">
        <v>19</v>
      </c>
      <c r="N94" s="183" t="s">
        <v>46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161</v>
      </c>
      <c r="AT94" s="186" t="s">
        <v>157</v>
      </c>
      <c r="AU94" s="186" t="s">
        <v>85</v>
      </c>
      <c r="AY94" s="19" t="s">
        <v>155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83</v>
      </c>
      <c r="BK94" s="187">
        <f>ROUND(I94*H94,2)</f>
        <v>0</v>
      </c>
      <c r="BL94" s="19" t="s">
        <v>161</v>
      </c>
      <c r="BM94" s="186" t="s">
        <v>193</v>
      </c>
    </row>
    <row r="95" spans="1:65" s="13" customFormat="1" ht="10.199999999999999">
      <c r="B95" s="193"/>
      <c r="C95" s="194"/>
      <c r="D95" s="188" t="s">
        <v>165</v>
      </c>
      <c r="E95" s="195" t="s">
        <v>19</v>
      </c>
      <c r="F95" s="196" t="s">
        <v>1629</v>
      </c>
      <c r="G95" s="194"/>
      <c r="H95" s="197">
        <v>15.096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165</v>
      </c>
      <c r="AU95" s="203" t="s">
        <v>85</v>
      </c>
      <c r="AV95" s="13" t="s">
        <v>85</v>
      </c>
      <c r="AW95" s="13" t="s">
        <v>37</v>
      </c>
      <c r="AX95" s="13" t="s">
        <v>75</v>
      </c>
      <c r="AY95" s="203" t="s">
        <v>155</v>
      </c>
    </row>
    <row r="96" spans="1:65" s="14" customFormat="1" ht="10.199999999999999">
      <c r="B96" s="206"/>
      <c r="C96" s="207"/>
      <c r="D96" s="188" t="s">
        <v>165</v>
      </c>
      <c r="E96" s="208" t="s">
        <v>19</v>
      </c>
      <c r="F96" s="209" t="s">
        <v>206</v>
      </c>
      <c r="G96" s="207"/>
      <c r="H96" s="210">
        <v>15.096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165</v>
      </c>
      <c r="AU96" s="216" t="s">
        <v>85</v>
      </c>
      <c r="AV96" s="14" t="s">
        <v>161</v>
      </c>
      <c r="AW96" s="14" t="s">
        <v>37</v>
      </c>
      <c r="AX96" s="14" t="s">
        <v>83</v>
      </c>
      <c r="AY96" s="216" t="s">
        <v>155</v>
      </c>
    </row>
    <row r="97" spans="1:65" s="2" customFormat="1" ht="24.15" customHeight="1">
      <c r="A97" s="36"/>
      <c r="B97" s="37"/>
      <c r="C97" s="175" t="s">
        <v>161</v>
      </c>
      <c r="D97" s="175" t="s">
        <v>157</v>
      </c>
      <c r="E97" s="176" t="s">
        <v>1450</v>
      </c>
      <c r="F97" s="177" t="s">
        <v>523</v>
      </c>
      <c r="G97" s="178" t="s">
        <v>183</v>
      </c>
      <c r="H97" s="179">
        <v>22.611000000000001</v>
      </c>
      <c r="I97" s="180"/>
      <c r="J97" s="181">
        <f>ROUND(I97*H97,2)</f>
        <v>0</v>
      </c>
      <c r="K97" s="177" t="s">
        <v>170</v>
      </c>
      <c r="L97" s="41"/>
      <c r="M97" s="182" t="s">
        <v>19</v>
      </c>
      <c r="N97" s="183" t="s">
        <v>46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161</v>
      </c>
      <c r="AT97" s="186" t="s">
        <v>157</v>
      </c>
      <c r="AU97" s="186" t="s">
        <v>85</v>
      </c>
      <c r="AY97" s="19" t="s">
        <v>155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83</v>
      </c>
      <c r="BK97" s="187">
        <f>ROUND(I97*H97,2)</f>
        <v>0</v>
      </c>
      <c r="BL97" s="19" t="s">
        <v>161</v>
      </c>
      <c r="BM97" s="186" t="s">
        <v>207</v>
      </c>
    </row>
    <row r="98" spans="1:65" s="2" customFormat="1" ht="10.199999999999999">
      <c r="A98" s="36"/>
      <c r="B98" s="37"/>
      <c r="C98" s="38"/>
      <c r="D98" s="204" t="s">
        <v>172</v>
      </c>
      <c r="E98" s="38"/>
      <c r="F98" s="205" t="s">
        <v>1451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172</v>
      </c>
      <c r="AU98" s="19" t="s">
        <v>85</v>
      </c>
    </row>
    <row r="99" spans="1:65" s="13" customFormat="1" ht="10.199999999999999">
      <c r="B99" s="193"/>
      <c r="C99" s="194"/>
      <c r="D99" s="188" t="s">
        <v>165</v>
      </c>
      <c r="E99" s="195" t="s">
        <v>19</v>
      </c>
      <c r="F99" s="196" t="s">
        <v>1630</v>
      </c>
      <c r="G99" s="194"/>
      <c r="H99" s="197">
        <v>22.611000000000001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165</v>
      </c>
      <c r="AU99" s="203" t="s">
        <v>85</v>
      </c>
      <c r="AV99" s="13" t="s">
        <v>85</v>
      </c>
      <c r="AW99" s="13" t="s">
        <v>37</v>
      </c>
      <c r="AX99" s="13" t="s">
        <v>75</v>
      </c>
      <c r="AY99" s="203" t="s">
        <v>155</v>
      </c>
    </row>
    <row r="100" spans="1:65" s="14" customFormat="1" ht="10.199999999999999">
      <c r="B100" s="206"/>
      <c r="C100" s="207"/>
      <c r="D100" s="188" t="s">
        <v>165</v>
      </c>
      <c r="E100" s="208" t="s">
        <v>19</v>
      </c>
      <c r="F100" s="209" t="s">
        <v>206</v>
      </c>
      <c r="G100" s="207"/>
      <c r="H100" s="210">
        <v>22.611000000000001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165</v>
      </c>
      <c r="AU100" s="216" t="s">
        <v>85</v>
      </c>
      <c r="AV100" s="14" t="s">
        <v>161</v>
      </c>
      <c r="AW100" s="14" t="s">
        <v>37</v>
      </c>
      <c r="AX100" s="14" t="s">
        <v>83</v>
      </c>
      <c r="AY100" s="216" t="s">
        <v>155</v>
      </c>
    </row>
    <row r="101" spans="1:65" s="12" customFormat="1" ht="22.8" customHeight="1">
      <c r="B101" s="159"/>
      <c r="C101" s="160"/>
      <c r="D101" s="161" t="s">
        <v>74</v>
      </c>
      <c r="E101" s="173" t="s">
        <v>85</v>
      </c>
      <c r="F101" s="173" t="s">
        <v>1453</v>
      </c>
      <c r="G101" s="160"/>
      <c r="H101" s="160"/>
      <c r="I101" s="163"/>
      <c r="J101" s="174">
        <f>BK101</f>
        <v>0</v>
      </c>
      <c r="K101" s="160"/>
      <c r="L101" s="165"/>
      <c r="M101" s="166"/>
      <c r="N101" s="167"/>
      <c r="O101" s="167"/>
      <c r="P101" s="168">
        <f>SUM(P102:P133)</f>
        <v>0</v>
      </c>
      <c r="Q101" s="167"/>
      <c r="R101" s="168">
        <f>SUM(R102:R133)</f>
        <v>44.527257868600003</v>
      </c>
      <c r="S101" s="167"/>
      <c r="T101" s="169">
        <f>SUM(T102:T133)</f>
        <v>0</v>
      </c>
      <c r="AR101" s="170" t="s">
        <v>83</v>
      </c>
      <c r="AT101" s="171" t="s">
        <v>74</v>
      </c>
      <c r="AU101" s="171" t="s">
        <v>83</v>
      </c>
      <c r="AY101" s="170" t="s">
        <v>155</v>
      </c>
      <c r="BK101" s="172">
        <f>SUM(BK102:BK133)</f>
        <v>0</v>
      </c>
    </row>
    <row r="102" spans="1:65" s="2" customFormat="1" ht="16.5" customHeight="1">
      <c r="A102" s="36"/>
      <c r="B102" s="37"/>
      <c r="C102" s="175" t="s">
        <v>187</v>
      </c>
      <c r="D102" s="175" t="s">
        <v>157</v>
      </c>
      <c r="E102" s="176" t="s">
        <v>1458</v>
      </c>
      <c r="F102" s="177" t="s">
        <v>1459</v>
      </c>
      <c r="G102" s="178" t="s">
        <v>169</v>
      </c>
      <c r="H102" s="179">
        <v>8.1</v>
      </c>
      <c r="I102" s="180"/>
      <c r="J102" s="181">
        <f>ROUND(I102*H102,2)</f>
        <v>0</v>
      </c>
      <c r="K102" s="177" t="s">
        <v>170</v>
      </c>
      <c r="L102" s="41"/>
      <c r="M102" s="182" t="s">
        <v>19</v>
      </c>
      <c r="N102" s="183" t="s">
        <v>46</v>
      </c>
      <c r="O102" s="66"/>
      <c r="P102" s="184">
        <f>O102*H102</f>
        <v>0</v>
      </c>
      <c r="Q102" s="184">
        <v>0.22797600000000001</v>
      </c>
      <c r="R102" s="184">
        <f>Q102*H102</f>
        <v>1.8466056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161</v>
      </c>
      <c r="AT102" s="186" t="s">
        <v>157</v>
      </c>
      <c r="AU102" s="186" t="s">
        <v>85</v>
      </c>
      <c r="AY102" s="19" t="s">
        <v>155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83</v>
      </c>
      <c r="BK102" s="187">
        <f>ROUND(I102*H102,2)</f>
        <v>0</v>
      </c>
      <c r="BL102" s="19" t="s">
        <v>161</v>
      </c>
      <c r="BM102" s="186" t="s">
        <v>220</v>
      </c>
    </row>
    <row r="103" spans="1:65" s="2" customFormat="1" ht="10.199999999999999">
      <c r="A103" s="36"/>
      <c r="B103" s="37"/>
      <c r="C103" s="38"/>
      <c r="D103" s="204" t="s">
        <v>172</v>
      </c>
      <c r="E103" s="38"/>
      <c r="F103" s="205" t="s">
        <v>1460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172</v>
      </c>
      <c r="AU103" s="19" t="s">
        <v>85</v>
      </c>
    </row>
    <row r="104" spans="1:65" s="13" customFormat="1" ht="10.199999999999999">
      <c r="B104" s="193"/>
      <c r="C104" s="194"/>
      <c r="D104" s="188" t="s">
        <v>165</v>
      </c>
      <c r="E104" s="195" t="s">
        <v>19</v>
      </c>
      <c r="F104" s="196" t="s">
        <v>1631</v>
      </c>
      <c r="G104" s="194"/>
      <c r="H104" s="197">
        <v>6.9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165</v>
      </c>
      <c r="AU104" s="203" t="s">
        <v>85</v>
      </c>
      <c r="AV104" s="13" t="s">
        <v>85</v>
      </c>
      <c r="AW104" s="13" t="s">
        <v>37</v>
      </c>
      <c r="AX104" s="13" t="s">
        <v>75</v>
      </c>
      <c r="AY104" s="203" t="s">
        <v>155</v>
      </c>
    </row>
    <row r="105" spans="1:65" s="13" customFormat="1" ht="10.199999999999999">
      <c r="B105" s="193"/>
      <c r="C105" s="194"/>
      <c r="D105" s="188" t="s">
        <v>165</v>
      </c>
      <c r="E105" s="195" t="s">
        <v>19</v>
      </c>
      <c r="F105" s="196" t="s">
        <v>1632</v>
      </c>
      <c r="G105" s="194"/>
      <c r="H105" s="197">
        <v>1.2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165</v>
      </c>
      <c r="AU105" s="203" t="s">
        <v>85</v>
      </c>
      <c r="AV105" s="13" t="s">
        <v>85</v>
      </c>
      <c r="AW105" s="13" t="s">
        <v>37</v>
      </c>
      <c r="AX105" s="13" t="s">
        <v>75</v>
      </c>
      <c r="AY105" s="203" t="s">
        <v>155</v>
      </c>
    </row>
    <row r="106" spans="1:65" s="14" customFormat="1" ht="10.199999999999999">
      <c r="B106" s="206"/>
      <c r="C106" s="207"/>
      <c r="D106" s="188" t="s">
        <v>165</v>
      </c>
      <c r="E106" s="208" t="s">
        <v>19</v>
      </c>
      <c r="F106" s="209" t="s">
        <v>206</v>
      </c>
      <c r="G106" s="207"/>
      <c r="H106" s="210">
        <v>8.1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165</v>
      </c>
      <c r="AU106" s="216" t="s">
        <v>85</v>
      </c>
      <c r="AV106" s="14" t="s">
        <v>161</v>
      </c>
      <c r="AW106" s="14" t="s">
        <v>37</v>
      </c>
      <c r="AX106" s="14" t="s">
        <v>83</v>
      </c>
      <c r="AY106" s="216" t="s">
        <v>155</v>
      </c>
    </row>
    <row r="107" spans="1:65" s="2" customFormat="1" ht="24.15" customHeight="1">
      <c r="A107" s="36"/>
      <c r="B107" s="37"/>
      <c r="C107" s="175" t="s">
        <v>193</v>
      </c>
      <c r="D107" s="175" t="s">
        <v>157</v>
      </c>
      <c r="E107" s="176" t="s">
        <v>571</v>
      </c>
      <c r="F107" s="177" t="s">
        <v>572</v>
      </c>
      <c r="G107" s="178" t="s">
        <v>183</v>
      </c>
      <c r="H107" s="179">
        <v>16.132000000000001</v>
      </c>
      <c r="I107" s="180"/>
      <c r="J107" s="181">
        <f>ROUND(I107*H107,2)</f>
        <v>0</v>
      </c>
      <c r="K107" s="177" t="s">
        <v>170</v>
      </c>
      <c r="L107" s="41"/>
      <c r="M107" s="182" t="s">
        <v>19</v>
      </c>
      <c r="N107" s="183" t="s">
        <v>46</v>
      </c>
      <c r="O107" s="66"/>
      <c r="P107" s="184">
        <f>O107*H107</f>
        <v>0</v>
      </c>
      <c r="Q107" s="184">
        <v>2.5262479999999998</v>
      </c>
      <c r="R107" s="184">
        <f>Q107*H107</f>
        <v>40.753432736000001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161</v>
      </c>
      <c r="AT107" s="186" t="s">
        <v>157</v>
      </c>
      <c r="AU107" s="186" t="s">
        <v>85</v>
      </c>
      <c r="AY107" s="19" t="s">
        <v>155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83</v>
      </c>
      <c r="BK107" s="187">
        <f>ROUND(I107*H107,2)</f>
        <v>0</v>
      </c>
      <c r="BL107" s="19" t="s">
        <v>161</v>
      </c>
      <c r="BM107" s="186" t="s">
        <v>234</v>
      </c>
    </row>
    <row r="108" spans="1:65" s="2" customFormat="1" ht="10.199999999999999">
      <c r="A108" s="36"/>
      <c r="B108" s="37"/>
      <c r="C108" s="38"/>
      <c r="D108" s="204" t="s">
        <v>172</v>
      </c>
      <c r="E108" s="38"/>
      <c r="F108" s="205" t="s">
        <v>574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172</v>
      </c>
      <c r="AU108" s="19" t="s">
        <v>85</v>
      </c>
    </row>
    <row r="109" spans="1:65" s="13" customFormat="1" ht="10.199999999999999">
      <c r="B109" s="193"/>
      <c r="C109" s="194"/>
      <c r="D109" s="188" t="s">
        <v>165</v>
      </c>
      <c r="E109" s="195" t="s">
        <v>19</v>
      </c>
      <c r="F109" s="196" t="s">
        <v>1633</v>
      </c>
      <c r="G109" s="194"/>
      <c r="H109" s="197">
        <v>14.884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165</v>
      </c>
      <c r="AU109" s="203" t="s">
        <v>85</v>
      </c>
      <c r="AV109" s="13" t="s">
        <v>85</v>
      </c>
      <c r="AW109" s="13" t="s">
        <v>37</v>
      </c>
      <c r="AX109" s="13" t="s">
        <v>75</v>
      </c>
      <c r="AY109" s="203" t="s">
        <v>155</v>
      </c>
    </row>
    <row r="110" spans="1:65" s="13" customFormat="1" ht="10.199999999999999">
      <c r="B110" s="193"/>
      <c r="C110" s="194"/>
      <c r="D110" s="188" t="s">
        <v>165</v>
      </c>
      <c r="E110" s="195" t="s">
        <v>19</v>
      </c>
      <c r="F110" s="196" t="s">
        <v>1634</v>
      </c>
      <c r="G110" s="194"/>
      <c r="H110" s="197">
        <v>1.248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165</v>
      </c>
      <c r="AU110" s="203" t="s">
        <v>85</v>
      </c>
      <c r="AV110" s="13" t="s">
        <v>85</v>
      </c>
      <c r="AW110" s="13" t="s">
        <v>37</v>
      </c>
      <c r="AX110" s="13" t="s">
        <v>75</v>
      </c>
      <c r="AY110" s="203" t="s">
        <v>155</v>
      </c>
    </row>
    <row r="111" spans="1:65" s="14" customFormat="1" ht="10.199999999999999">
      <c r="B111" s="206"/>
      <c r="C111" s="207"/>
      <c r="D111" s="188" t="s">
        <v>165</v>
      </c>
      <c r="E111" s="208" t="s">
        <v>19</v>
      </c>
      <c r="F111" s="209" t="s">
        <v>206</v>
      </c>
      <c r="G111" s="207"/>
      <c r="H111" s="210">
        <v>16.132000000000001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165</v>
      </c>
      <c r="AU111" s="216" t="s">
        <v>85</v>
      </c>
      <c r="AV111" s="14" t="s">
        <v>161</v>
      </c>
      <c r="AW111" s="14" t="s">
        <v>37</v>
      </c>
      <c r="AX111" s="14" t="s">
        <v>83</v>
      </c>
      <c r="AY111" s="216" t="s">
        <v>155</v>
      </c>
    </row>
    <row r="112" spans="1:65" s="2" customFormat="1" ht="16.5" customHeight="1">
      <c r="A112" s="36"/>
      <c r="B112" s="37"/>
      <c r="C112" s="175" t="s">
        <v>199</v>
      </c>
      <c r="D112" s="175" t="s">
        <v>157</v>
      </c>
      <c r="E112" s="176" t="s">
        <v>577</v>
      </c>
      <c r="F112" s="177" t="s">
        <v>578</v>
      </c>
      <c r="G112" s="178" t="s">
        <v>169</v>
      </c>
      <c r="H112" s="179">
        <v>22.638000000000002</v>
      </c>
      <c r="I112" s="180"/>
      <c r="J112" s="181">
        <f>ROUND(I112*H112,2)</f>
        <v>0</v>
      </c>
      <c r="K112" s="177" t="s">
        <v>170</v>
      </c>
      <c r="L112" s="41"/>
      <c r="M112" s="182" t="s">
        <v>19</v>
      </c>
      <c r="N112" s="183" t="s">
        <v>46</v>
      </c>
      <c r="O112" s="66"/>
      <c r="P112" s="184">
        <f>O112*H112</f>
        <v>0</v>
      </c>
      <c r="Q112" s="184">
        <v>1.4357E-3</v>
      </c>
      <c r="R112" s="184">
        <f>Q112*H112</f>
        <v>3.2501376600000007E-2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161</v>
      </c>
      <c r="AT112" s="186" t="s">
        <v>157</v>
      </c>
      <c r="AU112" s="186" t="s">
        <v>85</v>
      </c>
      <c r="AY112" s="19" t="s">
        <v>155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83</v>
      </c>
      <c r="BK112" s="187">
        <f>ROUND(I112*H112,2)</f>
        <v>0</v>
      </c>
      <c r="BL112" s="19" t="s">
        <v>161</v>
      </c>
      <c r="BM112" s="186" t="s">
        <v>248</v>
      </c>
    </row>
    <row r="113" spans="1:65" s="2" customFormat="1" ht="10.199999999999999">
      <c r="A113" s="36"/>
      <c r="B113" s="37"/>
      <c r="C113" s="38"/>
      <c r="D113" s="204" t="s">
        <v>172</v>
      </c>
      <c r="E113" s="38"/>
      <c r="F113" s="205" t="s">
        <v>580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172</v>
      </c>
      <c r="AU113" s="19" t="s">
        <v>85</v>
      </c>
    </row>
    <row r="114" spans="1:65" s="13" customFormat="1" ht="10.199999999999999">
      <c r="B114" s="193"/>
      <c r="C114" s="194"/>
      <c r="D114" s="188" t="s">
        <v>165</v>
      </c>
      <c r="E114" s="195" t="s">
        <v>19</v>
      </c>
      <c r="F114" s="196" t="s">
        <v>1635</v>
      </c>
      <c r="G114" s="194"/>
      <c r="H114" s="197">
        <v>11.07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165</v>
      </c>
      <c r="AU114" s="203" t="s">
        <v>85</v>
      </c>
      <c r="AV114" s="13" t="s">
        <v>85</v>
      </c>
      <c r="AW114" s="13" t="s">
        <v>37</v>
      </c>
      <c r="AX114" s="13" t="s">
        <v>75</v>
      </c>
      <c r="AY114" s="203" t="s">
        <v>155</v>
      </c>
    </row>
    <row r="115" spans="1:65" s="13" customFormat="1" ht="10.199999999999999">
      <c r="B115" s="193"/>
      <c r="C115" s="194"/>
      <c r="D115" s="188" t="s">
        <v>165</v>
      </c>
      <c r="E115" s="195" t="s">
        <v>19</v>
      </c>
      <c r="F115" s="196" t="s">
        <v>1636</v>
      </c>
      <c r="G115" s="194"/>
      <c r="H115" s="197">
        <v>2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165</v>
      </c>
      <c r="AU115" s="203" t="s">
        <v>85</v>
      </c>
      <c r="AV115" s="13" t="s">
        <v>85</v>
      </c>
      <c r="AW115" s="13" t="s">
        <v>37</v>
      </c>
      <c r="AX115" s="13" t="s">
        <v>75</v>
      </c>
      <c r="AY115" s="203" t="s">
        <v>155</v>
      </c>
    </row>
    <row r="116" spans="1:65" s="13" customFormat="1" ht="10.199999999999999">
      <c r="B116" s="193"/>
      <c r="C116" s="194"/>
      <c r="D116" s="188" t="s">
        <v>165</v>
      </c>
      <c r="E116" s="195" t="s">
        <v>19</v>
      </c>
      <c r="F116" s="196" t="s">
        <v>1637</v>
      </c>
      <c r="G116" s="194"/>
      <c r="H116" s="197">
        <v>9.5679999999999996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165</v>
      </c>
      <c r="AU116" s="203" t="s">
        <v>85</v>
      </c>
      <c r="AV116" s="13" t="s">
        <v>85</v>
      </c>
      <c r="AW116" s="13" t="s">
        <v>37</v>
      </c>
      <c r="AX116" s="13" t="s">
        <v>75</v>
      </c>
      <c r="AY116" s="203" t="s">
        <v>155</v>
      </c>
    </row>
    <row r="117" spans="1:65" s="14" customFormat="1" ht="10.199999999999999">
      <c r="B117" s="206"/>
      <c r="C117" s="207"/>
      <c r="D117" s="188" t="s">
        <v>165</v>
      </c>
      <c r="E117" s="208" t="s">
        <v>19</v>
      </c>
      <c r="F117" s="209" t="s">
        <v>206</v>
      </c>
      <c r="G117" s="207"/>
      <c r="H117" s="210">
        <v>22.637999999999998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165</v>
      </c>
      <c r="AU117" s="216" t="s">
        <v>85</v>
      </c>
      <c r="AV117" s="14" t="s">
        <v>161</v>
      </c>
      <c r="AW117" s="14" t="s">
        <v>37</v>
      </c>
      <c r="AX117" s="14" t="s">
        <v>83</v>
      </c>
      <c r="AY117" s="216" t="s">
        <v>155</v>
      </c>
    </row>
    <row r="118" spans="1:65" s="2" customFormat="1" ht="16.5" customHeight="1">
      <c r="A118" s="36"/>
      <c r="B118" s="37"/>
      <c r="C118" s="175" t="s">
        <v>207</v>
      </c>
      <c r="D118" s="175" t="s">
        <v>157</v>
      </c>
      <c r="E118" s="176" t="s">
        <v>584</v>
      </c>
      <c r="F118" s="177" t="s">
        <v>585</v>
      </c>
      <c r="G118" s="178" t="s">
        <v>169</v>
      </c>
      <c r="H118" s="179">
        <v>22.38</v>
      </c>
      <c r="I118" s="180"/>
      <c r="J118" s="181">
        <f>ROUND(I118*H118,2)</f>
        <v>0</v>
      </c>
      <c r="K118" s="177" t="s">
        <v>170</v>
      </c>
      <c r="L118" s="41"/>
      <c r="M118" s="182" t="s">
        <v>19</v>
      </c>
      <c r="N118" s="183" t="s">
        <v>46</v>
      </c>
      <c r="O118" s="66"/>
      <c r="P118" s="184">
        <f>O118*H118</f>
        <v>0</v>
      </c>
      <c r="Q118" s="184">
        <v>3.6000000000000001E-5</v>
      </c>
      <c r="R118" s="184">
        <f>Q118*H118</f>
        <v>8.0568000000000002E-4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161</v>
      </c>
      <c r="AT118" s="186" t="s">
        <v>157</v>
      </c>
      <c r="AU118" s="186" t="s">
        <v>85</v>
      </c>
      <c r="AY118" s="19" t="s">
        <v>155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83</v>
      </c>
      <c r="BK118" s="187">
        <f>ROUND(I118*H118,2)</f>
        <v>0</v>
      </c>
      <c r="BL118" s="19" t="s">
        <v>161</v>
      </c>
      <c r="BM118" s="186" t="s">
        <v>257</v>
      </c>
    </row>
    <row r="119" spans="1:65" s="2" customFormat="1" ht="10.199999999999999">
      <c r="A119" s="36"/>
      <c r="B119" s="37"/>
      <c r="C119" s="38"/>
      <c r="D119" s="204" t="s">
        <v>172</v>
      </c>
      <c r="E119" s="38"/>
      <c r="F119" s="205" t="s">
        <v>587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172</v>
      </c>
      <c r="AU119" s="19" t="s">
        <v>85</v>
      </c>
    </row>
    <row r="120" spans="1:65" s="2" customFormat="1" ht="16.5" customHeight="1">
      <c r="A120" s="36"/>
      <c r="B120" s="37"/>
      <c r="C120" s="175" t="s">
        <v>214</v>
      </c>
      <c r="D120" s="175" t="s">
        <v>157</v>
      </c>
      <c r="E120" s="176" t="s">
        <v>1468</v>
      </c>
      <c r="F120" s="177" t="s">
        <v>1469</v>
      </c>
      <c r="G120" s="178" t="s">
        <v>169</v>
      </c>
      <c r="H120" s="179">
        <v>12.61</v>
      </c>
      <c r="I120" s="180"/>
      <c r="J120" s="181">
        <f>ROUND(I120*H120,2)</f>
        <v>0</v>
      </c>
      <c r="K120" s="177" t="s">
        <v>170</v>
      </c>
      <c r="L120" s="41"/>
      <c r="M120" s="182" t="s">
        <v>19</v>
      </c>
      <c r="N120" s="183" t="s">
        <v>46</v>
      </c>
      <c r="O120" s="66"/>
      <c r="P120" s="184">
        <f>O120*H120</f>
        <v>0</v>
      </c>
      <c r="Q120" s="184">
        <v>2.5000000000000001E-3</v>
      </c>
      <c r="R120" s="184">
        <f>Q120*H120</f>
        <v>3.1524999999999997E-2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161</v>
      </c>
      <c r="AT120" s="186" t="s">
        <v>157</v>
      </c>
      <c r="AU120" s="186" t="s">
        <v>85</v>
      </c>
      <c r="AY120" s="19" t="s">
        <v>155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83</v>
      </c>
      <c r="BK120" s="187">
        <f>ROUND(I120*H120,2)</f>
        <v>0</v>
      </c>
      <c r="BL120" s="19" t="s">
        <v>161</v>
      </c>
      <c r="BM120" s="186" t="s">
        <v>267</v>
      </c>
    </row>
    <row r="121" spans="1:65" s="2" customFormat="1" ht="10.199999999999999">
      <c r="A121" s="36"/>
      <c r="B121" s="37"/>
      <c r="C121" s="38"/>
      <c r="D121" s="204" t="s">
        <v>172</v>
      </c>
      <c r="E121" s="38"/>
      <c r="F121" s="205" t="s">
        <v>1470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172</v>
      </c>
      <c r="AU121" s="19" t="s">
        <v>85</v>
      </c>
    </row>
    <row r="122" spans="1:65" s="13" customFormat="1" ht="10.199999999999999">
      <c r="B122" s="193"/>
      <c r="C122" s="194"/>
      <c r="D122" s="188" t="s">
        <v>165</v>
      </c>
      <c r="E122" s="195" t="s">
        <v>19</v>
      </c>
      <c r="F122" s="196" t="s">
        <v>1638</v>
      </c>
      <c r="G122" s="194"/>
      <c r="H122" s="197">
        <v>6.45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165</v>
      </c>
      <c r="AU122" s="203" t="s">
        <v>85</v>
      </c>
      <c r="AV122" s="13" t="s">
        <v>85</v>
      </c>
      <c r="AW122" s="13" t="s">
        <v>37</v>
      </c>
      <c r="AX122" s="13" t="s">
        <v>75</v>
      </c>
      <c r="AY122" s="203" t="s">
        <v>155</v>
      </c>
    </row>
    <row r="123" spans="1:65" s="13" customFormat="1" ht="10.199999999999999">
      <c r="B123" s="193"/>
      <c r="C123" s="194"/>
      <c r="D123" s="188" t="s">
        <v>165</v>
      </c>
      <c r="E123" s="195" t="s">
        <v>19</v>
      </c>
      <c r="F123" s="196" t="s">
        <v>1636</v>
      </c>
      <c r="G123" s="194"/>
      <c r="H123" s="197">
        <v>2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165</v>
      </c>
      <c r="AU123" s="203" t="s">
        <v>85</v>
      </c>
      <c r="AV123" s="13" t="s">
        <v>85</v>
      </c>
      <c r="AW123" s="13" t="s">
        <v>37</v>
      </c>
      <c r="AX123" s="13" t="s">
        <v>75</v>
      </c>
      <c r="AY123" s="203" t="s">
        <v>155</v>
      </c>
    </row>
    <row r="124" spans="1:65" s="13" customFormat="1" ht="10.199999999999999">
      <c r="B124" s="193"/>
      <c r="C124" s="194"/>
      <c r="D124" s="188" t="s">
        <v>165</v>
      </c>
      <c r="E124" s="195" t="s">
        <v>19</v>
      </c>
      <c r="F124" s="196" t="s">
        <v>1639</v>
      </c>
      <c r="G124" s="194"/>
      <c r="H124" s="197">
        <v>4.16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165</v>
      </c>
      <c r="AU124" s="203" t="s">
        <v>85</v>
      </c>
      <c r="AV124" s="13" t="s">
        <v>85</v>
      </c>
      <c r="AW124" s="13" t="s">
        <v>37</v>
      </c>
      <c r="AX124" s="13" t="s">
        <v>75</v>
      </c>
      <c r="AY124" s="203" t="s">
        <v>155</v>
      </c>
    </row>
    <row r="125" spans="1:65" s="14" customFormat="1" ht="10.199999999999999">
      <c r="B125" s="206"/>
      <c r="C125" s="207"/>
      <c r="D125" s="188" t="s">
        <v>165</v>
      </c>
      <c r="E125" s="208" t="s">
        <v>19</v>
      </c>
      <c r="F125" s="209" t="s">
        <v>206</v>
      </c>
      <c r="G125" s="207"/>
      <c r="H125" s="210">
        <v>12.61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165</v>
      </c>
      <c r="AU125" s="216" t="s">
        <v>85</v>
      </c>
      <c r="AV125" s="14" t="s">
        <v>161</v>
      </c>
      <c r="AW125" s="14" t="s">
        <v>37</v>
      </c>
      <c r="AX125" s="14" t="s">
        <v>83</v>
      </c>
      <c r="AY125" s="216" t="s">
        <v>155</v>
      </c>
    </row>
    <row r="126" spans="1:65" s="2" customFormat="1" ht="21.75" customHeight="1">
      <c r="A126" s="36"/>
      <c r="B126" s="37"/>
      <c r="C126" s="175" t="s">
        <v>220</v>
      </c>
      <c r="D126" s="175" t="s">
        <v>157</v>
      </c>
      <c r="E126" s="176" t="s">
        <v>588</v>
      </c>
      <c r="F126" s="177" t="s">
        <v>589</v>
      </c>
      <c r="G126" s="178" t="s">
        <v>298</v>
      </c>
      <c r="H126" s="179">
        <v>0.86</v>
      </c>
      <c r="I126" s="180"/>
      <c r="J126" s="181">
        <f>ROUND(I126*H126,2)</f>
        <v>0</v>
      </c>
      <c r="K126" s="177" t="s">
        <v>170</v>
      </c>
      <c r="L126" s="41"/>
      <c r="M126" s="182" t="s">
        <v>19</v>
      </c>
      <c r="N126" s="183" t="s">
        <v>46</v>
      </c>
      <c r="O126" s="66"/>
      <c r="P126" s="184">
        <f>O126*H126</f>
        <v>0</v>
      </c>
      <c r="Q126" s="184">
        <v>1.038303</v>
      </c>
      <c r="R126" s="184">
        <f>Q126*H126</f>
        <v>0.89294057999999998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161</v>
      </c>
      <c r="AT126" s="186" t="s">
        <v>157</v>
      </c>
      <c r="AU126" s="186" t="s">
        <v>85</v>
      </c>
      <c r="AY126" s="19" t="s">
        <v>155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83</v>
      </c>
      <c r="BK126" s="187">
        <f>ROUND(I126*H126,2)</f>
        <v>0</v>
      </c>
      <c r="BL126" s="19" t="s">
        <v>161</v>
      </c>
      <c r="BM126" s="186" t="s">
        <v>278</v>
      </c>
    </row>
    <row r="127" spans="1:65" s="2" customFormat="1" ht="10.199999999999999">
      <c r="A127" s="36"/>
      <c r="B127" s="37"/>
      <c r="C127" s="38"/>
      <c r="D127" s="204" t="s">
        <v>172</v>
      </c>
      <c r="E127" s="38"/>
      <c r="F127" s="205" t="s">
        <v>591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172</v>
      </c>
      <c r="AU127" s="19" t="s">
        <v>85</v>
      </c>
    </row>
    <row r="128" spans="1:65" s="13" customFormat="1" ht="10.199999999999999">
      <c r="B128" s="193"/>
      <c r="C128" s="194"/>
      <c r="D128" s="188" t="s">
        <v>165</v>
      </c>
      <c r="E128" s="195" t="s">
        <v>19</v>
      </c>
      <c r="F128" s="196" t="s">
        <v>1640</v>
      </c>
      <c r="G128" s="194"/>
      <c r="H128" s="197">
        <v>0.86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165</v>
      </c>
      <c r="AU128" s="203" t="s">
        <v>85</v>
      </c>
      <c r="AV128" s="13" t="s">
        <v>85</v>
      </c>
      <c r="AW128" s="13" t="s">
        <v>37</v>
      </c>
      <c r="AX128" s="13" t="s">
        <v>75</v>
      </c>
      <c r="AY128" s="203" t="s">
        <v>155</v>
      </c>
    </row>
    <row r="129" spans="1:65" s="14" customFormat="1" ht="10.199999999999999">
      <c r="B129" s="206"/>
      <c r="C129" s="207"/>
      <c r="D129" s="188" t="s">
        <v>165</v>
      </c>
      <c r="E129" s="208" t="s">
        <v>19</v>
      </c>
      <c r="F129" s="209" t="s">
        <v>206</v>
      </c>
      <c r="G129" s="207"/>
      <c r="H129" s="210">
        <v>0.86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165</v>
      </c>
      <c r="AU129" s="216" t="s">
        <v>85</v>
      </c>
      <c r="AV129" s="14" t="s">
        <v>161</v>
      </c>
      <c r="AW129" s="14" t="s">
        <v>37</v>
      </c>
      <c r="AX129" s="14" t="s">
        <v>83</v>
      </c>
      <c r="AY129" s="216" t="s">
        <v>155</v>
      </c>
    </row>
    <row r="130" spans="1:65" s="2" customFormat="1" ht="21.75" customHeight="1">
      <c r="A130" s="36"/>
      <c r="B130" s="37"/>
      <c r="C130" s="175" t="s">
        <v>226</v>
      </c>
      <c r="D130" s="175" t="s">
        <v>157</v>
      </c>
      <c r="E130" s="176" t="s">
        <v>1474</v>
      </c>
      <c r="F130" s="177" t="s">
        <v>1475</v>
      </c>
      <c r="G130" s="178" t="s">
        <v>298</v>
      </c>
      <c r="H130" s="179">
        <v>0.91400000000000003</v>
      </c>
      <c r="I130" s="180"/>
      <c r="J130" s="181">
        <f>ROUND(I130*H130,2)</f>
        <v>0</v>
      </c>
      <c r="K130" s="177" t="s">
        <v>170</v>
      </c>
      <c r="L130" s="41"/>
      <c r="M130" s="182" t="s">
        <v>19</v>
      </c>
      <c r="N130" s="183" t="s">
        <v>46</v>
      </c>
      <c r="O130" s="66"/>
      <c r="P130" s="184">
        <f>O130*H130</f>
        <v>0</v>
      </c>
      <c r="Q130" s="184">
        <v>1.0606640000000001</v>
      </c>
      <c r="R130" s="184">
        <f>Q130*H130</f>
        <v>0.96944689600000011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161</v>
      </c>
      <c r="AT130" s="186" t="s">
        <v>157</v>
      </c>
      <c r="AU130" s="186" t="s">
        <v>85</v>
      </c>
      <c r="AY130" s="19" t="s">
        <v>155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83</v>
      </c>
      <c r="BK130" s="187">
        <f>ROUND(I130*H130,2)</f>
        <v>0</v>
      </c>
      <c r="BL130" s="19" t="s">
        <v>161</v>
      </c>
      <c r="BM130" s="186" t="s">
        <v>289</v>
      </c>
    </row>
    <row r="131" spans="1:65" s="2" customFormat="1" ht="10.199999999999999">
      <c r="A131" s="36"/>
      <c r="B131" s="37"/>
      <c r="C131" s="38"/>
      <c r="D131" s="204" t="s">
        <v>172</v>
      </c>
      <c r="E131" s="38"/>
      <c r="F131" s="205" t="s">
        <v>1476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172</v>
      </c>
      <c r="AU131" s="19" t="s">
        <v>85</v>
      </c>
    </row>
    <row r="132" spans="1:65" s="13" customFormat="1" ht="10.199999999999999">
      <c r="B132" s="193"/>
      <c r="C132" s="194"/>
      <c r="D132" s="188" t="s">
        <v>165</v>
      </c>
      <c r="E132" s="195" t="s">
        <v>19</v>
      </c>
      <c r="F132" s="196" t="s">
        <v>1641</v>
      </c>
      <c r="G132" s="194"/>
      <c r="H132" s="197">
        <v>0.91400000000000003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165</v>
      </c>
      <c r="AU132" s="203" t="s">
        <v>85</v>
      </c>
      <c r="AV132" s="13" t="s">
        <v>85</v>
      </c>
      <c r="AW132" s="13" t="s">
        <v>37</v>
      </c>
      <c r="AX132" s="13" t="s">
        <v>75</v>
      </c>
      <c r="AY132" s="203" t="s">
        <v>155</v>
      </c>
    </row>
    <row r="133" spans="1:65" s="14" customFormat="1" ht="10.199999999999999">
      <c r="B133" s="206"/>
      <c r="C133" s="207"/>
      <c r="D133" s="188" t="s">
        <v>165</v>
      </c>
      <c r="E133" s="208" t="s">
        <v>19</v>
      </c>
      <c r="F133" s="209" t="s">
        <v>206</v>
      </c>
      <c r="G133" s="207"/>
      <c r="H133" s="210">
        <v>0.91400000000000003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165</v>
      </c>
      <c r="AU133" s="216" t="s">
        <v>85</v>
      </c>
      <c r="AV133" s="14" t="s">
        <v>161</v>
      </c>
      <c r="AW133" s="14" t="s">
        <v>37</v>
      </c>
      <c r="AX133" s="14" t="s">
        <v>83</v>
      </c>
      <c r="AY133" s="216" t="s">
        <v>155</v>
      </c>
    </row>
    <row r="134" spans="1:65" s="12" customFormat="1" ht="22.8" customHeight="1">
      <c r="B134" s="159"/>
      <c r="C134" s="160"/>
      <c r="D134" s="161" t="s">
        <v>74</v>
      </c>
      <c r="E134" s="173" t="s">
        <v>214</v>
      </c>
      <c r="F134" s="173" t="s">
        <v>1493</v>
      </c>
      <c r="G134" s="160"/>
      <c r="H134" s="160"/>
      <c r="I134" s="163"/>
      <c r="J134" s="174">
        <f>BK134</f>
        <v>0</v>
      </c>
      <c r="K134" s="160"/>
      <c r="L134" s="165"/>
      <c r="M134" s="166"/>
      <c r="N134" s="167"/>
      <c r="O134" s="167"/>
      <c r="P134" s="168">
        <f>SUM(P135:P167)</f>
        <v>0</v>
      </c>
      <c r="Q134" s="167"/>
      <c r="R134" s="168">
        <f>SUM(R135:R167)</f>
        <v>0.11373319999999999</v>
      </c>
      <c r="S134" s="167"/>
      <c r="T134" s="169">
        <f>SUM(T135:T167)</f>
        <v>0</v>
      </c>
      <c r="AR134" s="170" t="s">
        <v>83</v>
      </c>
      <c r="AT134" s="171" t="s">
        <v>74</v>
      </c>
      <c r="AU134" s="171" t="s">
        <v>83</v>
      </c>
      <c r="AY134" s="170" t="s">
        <v>155</v>
      </c>
      <c r="BK134" s="172">
        <f>SUM(BK135:BK167)</f>
        <v>0</v>
      </c>
    </row>
    <row r="135" spans="1:65" s="2" customFormat="1" ht="16.5" customHeight="1">
      <c r="A135" s="36"/>
      <c r="B135" s="37"/>
      <c r="C135" s="175" t="s">
        <v>234</v>
      </c>
      <c r="D135" s="175" t="s">
        <v>157</v>
      </c>
      <c r="E135" s="176" t="s">
        <v>1596</v>
      </c>
      <c r="F135" s="177" t="s">
        <v>1597</v>
      </c>
      <c r="G135" s="178" t="s">
        <v>1120</v>
      </c>
      <c r="H135" s="179">
        <v>1</v>
      </c>
      <c r="I135" s="180"/>
      <c r="J135" s="181">
        <f>ROUND(I135*H135,2)</f>
        <v>0</v>
      </c>
      <c r="K135" s="177" t="s">
        <v>19</v>
      </c>
      <c r="L135" s="41"/>
      <c r="M135" s="182" t="s">
        <v>19</v>
      </c>
      <c r="N135" s="183" t="s">
        <v>46</v>
      </c>
      <c r="O135" s="66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161</v>
      </c>
      <c r="AT135" s="186" t="s">
        <v>157</v>
      </c>
      <c r="AU135" s="186" t="s">
        <v>85</v>
      </c>
      <c r="AY135" s="19" t="s">
        <v>155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83</v>
      </c>
      <c r="BK135" s="187">
        <f>ROUND(I135*H135,2)</f>
        <v>0</v>
      </c>
      <c r="BL135" s="19" t="s">
        <v>161</v>
      </c>
      <c r="BM135" s="186" t="s">
        <v>302</v>
      </c>
    </row>
    <row r="136" spans="1:65" s="2" customFormat="1" ht="19.2">
      <c r="A136" s="36"/>
      <c r="B136" s="37"/>
      <c r="C136" s="38"/>
      <c r="D136" s="188" t="s">
        <v>163</v>
      </c>
      <c r="E136" s="38"/>
      <c r="F136" s="189" t="s">
        <v>1598</v>
      </c>
      <c r="G136" s="38"/>
      <c r="H136" s="38"/>
      <c r="I136" s="190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163</v>
      </c>
      <c r="AU136" s="19" t="s">
        <v>85</v>
      </c>
    </row>
    <row r="137" spans="1:65" s="2" customFormat="1" ht="24.15" customHeight="1">
      <c r="A137" s="36"/>
      <c r="B137" s="37"/>
      <c r="C137" s="175" t="s">
        <v>241</v>
      </c>
      <c r="D137" s="175" t="s">
        <v>157</v>
      </c>
      <c r="E137" s="176" t="s">
        <v>1599</v>
      </c>
      <c r="F137" s="177" t="s">
        <v>1600</v>
      </c>
      <c r="G137" s="178" t="s">
        <v>298</v>
      </c>
      <c r="H137" s="179">
        <v>1.262</v>
      </c>
      <c r="I137" s="180"/>
      <c r="J137" s="181">
        <f>ROUND(I137*H137,2)</f>
        <v>0</v>
      </c>
      <c r="K137" s="177" t="s">
        <v>170</v>
      </c>
      <c r="L137" s="41"/>
      <c r="M137" s="182" t="s">
        <v>19</v>
      </c>
      <c r="N137" s="183" t="s">
        <v>46</v>
      </c>
      <c r="O137" s="66"/>
      <c r="P137" s="184">
        <f>O137*H137</f>
        <v>0</v>
      </c>
      <c r="Q137" s="184">
        <v>4.4999999999999998E-2</v>
      </c>
      <c r="R137" s="184">
        <f>Q137*H137</f>
        <v>5.679E-2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161</v>
      </c>
      <c r="AT137" s="186" t="s">
        <v>157</v>
      </c>
      <c r="AU137" s="186" t="s">
        <v>85</v>
      </c>
      <c r="AY137" s="19" t="s">
        <v>155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83</v>
      </c>
      <c r="BK137" s="187">
        <f>ROUND(I137*H137,2)</f>
        <v>0</v>
      </c>
      <c r="BL137" s="19" t="s">
        <v>161</v>
      </c>
      <c r="BM137" s="186" t="s">
        <v>314</v>
      </c>
    </row>
    <row r="138" spans="1:65" s="2" customFormat="1" ht="10.199999999999999">
      <c r="A138" s="36"/>
      <c r="B138" s="37"/>
      <c r="C138" s="38"/>
      <c r="D138" s="204" t="s">
        <v>172</v>
      </c>
      <c r="E138" s="38"/>
      <c r="F138" s="205" t="s">
        <v>1601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172</v>
      </c>
      <c r="AU138" s="19" t="s">
        <v>85</v>
      </c>
    </row>
    <row r="139" spans="1:65" s="13" customFormat="1" ht="10.199999999999999">
      <c r="B139" s="193"/>
      <c r="C139" s="194"/>
      <c r="D139" s="188" t="s">
        <v>165</v>
      </c>
      <c r="E139" s="195" t="s">
        <v>19</v>
      </c>
      <c r="F139" s="196" t="s">
        <v>1642</v>
      </c>
      <c r="G139" s="194"/>
      <c r="H139" s="197">
        <v>1.262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165</v>
      </c>
      <c r="AU139" s="203" t="s">
        <v>85</v>
      </c>
      <c r="AV139" s="13" t="s">
        <v>85</v>
      </c>
      <c r="AW139" s="13" t="s">
        <v>37</v>
      </c>
      <c r="AX139" s="13" t="s">
        <v>75</v>
      </c>
      <c r="AY139" s="203" t="s">
        <v>155</v>
      </c>
    </row>
    <row r="140" spans="1:65" s="14" customFormat="1" ht="10.199999999999999">
      <c r="B140" s="206"/>
      <c r="C140" s="207"/>
      <c r="D140" s="188" t="s">
        <v>165</v>
      </c>
      <c r="E140" s="208" t="s">
        <v>19</v>
      </c>
      <c r="F140" s="209" t="s">
        <v>206</v>
      </c>
      <c r="G140" s="207"/>
      <c r="H140" s="210">
        <v>1.262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165</v>
      </c>
      <c r="AU140" s="216" t="s">
        <v>85</v>
      </c>
      <c r="AV140" s="14" t="s">
        <v>161</v>
      </c>
      <c r="AW140" s="14" t="s">
        <v>37</v>
      </c>
      <c r="AX140" s="14" t="s">
        <v>83</v>
      </c>
      <c r="AY140" s="216" t="s">
        <v>155</v>
      </c>
    </row>
    <row r="141" spans="1:65" s="2" customFormat="1" ht="16.5" customHeight="1">
      <c r="A141" s="36"/>
      <c r="B141" s="37"/>
      <c r="C141" s="175" t="s">
        <v>248</v>
      </c>
      <c r="D141" s="175" t="s">
        <v>157</v>
      </c>
      <c r="E141" s="176" t="s">
        <v>1494</v>
      </c>
      <c r="F141" s="177" t="s">
        <v>1495</v>
      </c>
      <c r="G141" s="178" t="s">
        <v>178</v>
      </c>
      <c r="H141" s="179">
        <v>1</v>
      </c>
      <c r="I141" s="180"/>
      <c r="J141" s="181">
        <f>ROUND(I141*H141,2)</f>
        <v>0</v>
      </c>
      <c r="K141" s="177" t="s">
        <v>170</v>
      </c>
      <c r="L141" s="41"/>
      <c r="M141" s="182" t="s">
        <v>19</v>
      </c>
      <c r="N141" s="183" t="s">
        <v>46</v>
      </c>
      <c r="O141" s="66"/>
      <c r="P141" s="184">
        <f>O141*H141</f>
        <v>0</v>
      </c>
      <c r="Q141" s="184">
        <v>6.8499999999999995E-4</v>
      </c>
      <c r="R141" s="184">
        <f>Q141*H141</f>
        <v>6.8499999999999995E-4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161</v>
      </c>
      <c r="AT141" s="186" t="s">
        <v>157</v>
      </c>
      <c r="AU141" s="186" t="s">
        <v>85</v>
      </c>
      <c r="AY141" s="19" t="s">
        <v>155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83</v>
      </c>
      <c r="BK141" s="187">
        <f>ROUND(I141*H141,2)</f>
        <v>0</v>
      </c>
      <c r="BL141" s="19" t="s">
        <v>161</v>
      </c>
      <c r="BM141" s="186" t="s">
        <v>336</v>
      </c>
    </row>
    <row r="142" spans="1:65" s="2" customFormat="1" ht="10.199999999999999">
      <c r="A142" s="36"/>
      <c r="B142" s="37"/>
      <c r="C142" s="38"/>
      <c r="D142" s="204" t="s">
        <v>172</v>
      </c>
      <c r="E142" s="38"/>
      <c r="F142" s="205" t="s">
        <v>1496</v>
      </c>
      <c r="G142" s="38"/>
      <c r="H142" s="38"/>
      <c r="I142" s="190"/>
      <c r="J142" s="38"/>
      <c r="K142" s="38"/>
      <c r="L142" s="41"/>
      <c r="M142" s="191"/>
      <c r="N142" s="192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172</v>
      </c>
      <c r="AU142" s="19" t="s">
        <v>85</v>
      </c>
    </row>
    <row r="143" spans="1:65" s="2" customFormat="1" ht="16.5" customHeight="1">
      <c r="A143" s="36"/>
      <c r="B143" s="37"/>
      <c r="C143" s="217" t="s">
        <v>8</v>
      </c>
      <c r="D143" s="217" t="s">
        <v>227</v>
      </c>
      <c r="E143" s="218" t="s">
        <v>1497</v>
      </c>
      <c r="F143" s="219" t="s">
        <v>1498</v>
      </c>
      <c r="G143" s="220" t="s">
        <v>1120</v>
      </c>
      <c r="H143" s="221">
        <v>1</v>
      </c>
      <c r="I143" s="222"/>
      <c r="J143" s="223">
        <f>ROUND(I143*H143,2)</f>
        <v>0</v>
      </c>
      <c r="K143" s="219" t="s">
        <v>19</v>
      </c>
      <c r="L143" s="224"/>
      <c r="M143" s="225" t="s">
        <v>19</v>
      </c>
      <c r="N143" s="226" t="s">
        <v>46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207</v>
      </c>
      <c r="AT143" s="186" t="s">
        <v>227</v>
      </c>
      <c r="AU143" s="186" t="s">
        <v>85</v>
      </c>
      <c r="AY143" s="19" t="s">
        <v>155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83</v>
      </c>
      <c r="BK143" s="187">
        <f>ROUND(I143*H143,2)</f>
        <v>0</v>
      </c>
      <c r="BL143" s="19" t="s">
        <v>161</v>
      </c>
      <c r="BM143" s="186" t="s">
        <v>355</v>
      </c>
    </row>
    <row r="144" spans="1:65" s="2" customFormat="1" ht="21.75" customHeight="1">
      <c r="A144" s="36"/>
      <c r="B144" s="37"/>
      <c r="C144" s="175" t="s">
        <v>257</v>
      </c>
      <c r="D144" s="175" t="s">
        <v>157</v>
      </c>
      <c r="E144" s="176" t="s">
        <v>1454</v>
      </c>
      <c r="F144" s="177" t="s">
        <v>1455</v>
      </c>
      <c r="G144" s="178" t="s">
        <v>169</v>
      </c>
      <c r="H144" s="179">
        <v>0.33600000000000002</v>
      </c>
      <c r="I144" s="180"/>
      <c r="J144" s="181">
        <f>ROUND(I144*H144,2)</f>
        <v>0</v>
      </c>
      <c r="K144" s="177" t="s">
        <v>170</v>
      </c>
      <c r="L144" s="41"/>
      <c r="M144" s="182" t="s">
        <v>19</v>
      </c>
      <c r="N144" s="183" t="s">
        <v>46</v>
      </c>
      <c r="O144" s="66"/>
      <c r="P144" s="184">
        <f>O144*H144</f>
        <v>0</v>
      </c>
      <c r="Q144" s="184">
        <v>2.2655000000000002E-2</v>
      </c>
      <c r="R144" s="184">
        <f>Q144*H144</f>
        <v>7.6120800000000011E-3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161</v>
      </c>
      <c r="AT144" s="186" t="s">
        <v>157</v>
      </c>
      <c r="AU144" s="186" t="s">
        <v>85</v>
      </c>
      <c r="AY144" s="19" t="s">
        <v>155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83</v>
      </c>
      <c r="BK144" s="187">
        <f>ROUND(I144*H144,2)</f>
        <v>0</v>
      </c>
      <c r="BL144" s="19" t="s">
        <v>161</v>
      </c>
      <c r="BM144" s="186" t="s">
        <v>368</v>
      </c>
    </row>
    <row r="145" spans="1:65" s="2" customFormat="1" ht="10.199999999999999">
      <c r="A145" s="36"/>
      <c r="B145" s="37"/>
      <c r="C145" s="38"/>
      <c r="D145" s="204" t="s">
        <v>172</v>
      </c>
      <c r="E145" s="38"/>
      <c r="F145" s="205" t="s">
        <v>1456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172</v>
      </c>
      <c r="AU145" s="19" t="s">
        <v>85</v>
      </c>
    </row>
    <row r="146" spans="1:65" s="13" customFormat="1" ht="10.199999999999999">
      <c r="B146" s="193"/>
      <c r="C146" s="194"/>
      <c r="D146" s="188" t="s">
        <v>165</v>
      </c>
      <c r="E146" s="195" t="s">
        <v>19</v>
      </c>
      <c r="F146" s="196" t="s">
        <v>1643</v>
      </c>
      <c r="G146" s="194"/>
      <c r="H146" s="197">
        <v>0.33600000000000002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165</v>
      </c>
      <c r="AU146" s="203" t="s">
        <v>85</v>
      </c>
      <c r="AV146" s="13" t="s">
        <v>85</v>
      </c>
      <c r="AW146" s="13" t="s">
        <v>37</v>
      </c>
      <c r="AX146" s="13" t="s">
        <v>75</v>
      </c>
      <c r="AY146" s="203" t="s">
        <v>155</v>
      </c>
    </row>
    <row r="147" spans="1:65" s="14" customFormat="1" ht="10.199999999999999">
      <c r="B147" s="206"/>
      <c r="C147" s="207"/>
      <c r="D147" s="188" t="s">
        <v>165</v>
      </c>
      <c r="E147" s="208" t="s">
        <v>19</v>
      </c>
      <c r="F147" s="209" t="s">
        <v>206</v>
      </c>
      <c r="G147" s="207"/>
      <c r="H147" s="210">
        <v>0.33600000000000002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165</v>
      </c>
      <c r="AU147" s="216" t="s">
        <v>85</v>
      </c>
      <c r="AV147" s="14" t="s">
        <v>161</v>
      </c>
      <c r="AW147" s="14" t="s">
        <v>37</v>
      </c>
      <c r="AX147" s="14" t="s">
        <v>83</v>
      </c>
      <c r="AY147" s="216" t="s">
        <v>155</v>
      </c>
    </row>
    <row r="148" spans="1:65" s="2" customFormat="1" ht="21.75" customHeight="1">
      <c r="A148" s="36"/>
      <c r="B148" s="37"/>
      <c r="C148" s="175" t="s">
        <v>262</v>
      </c>
      <c r="D148" s="175" t="s">
        <v>157</v>
      </c>
      <c r="E148" s="176" t="s">
        <v>1604</v>
      </c>
      <c r="F148" s="177" t="s">
        <v>1605</v>
      </c>
      <c r="G148" s="178" t="s">
        <v>169</v>
      </c>
      <c r="H148" s="179">
        <v>1.008</v>
      </c>
      <c r="I148" s="180"/>
      <c r="J148" s="181">
        <f>ROUND(I148*H148,2)</f>
        <v>0</v>
      </c>
      <c r="K148" s="177" t="s">
        <v>170</v>
      </c>
      <c r="L148" s="41"/>
      <c r="M148" s="182" t="s">
        <v>19</v>
      </c>
      <c r="N148" s="183" t="s">
        <v>46</v>
      </c>
      <c r="O148" s="66"/>
      <c r="P148" s="184">
        <f>O148*H148</f>
        <v>0</v>
      </c>
      <c r="Q148" s="184">
        <v>2.2655000000000002E-2</v>
      </c>
      <c r="R148" s="184">
        <f>Q148*H148</f>
        <v>2.2836240000000001E-2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161</v>
      </c>
      <c r="AT148" s="186" t="s">
        <v>157</v>
      </c>
      <c r="AU148" s="186" t="s">
        <v>85</v>
      </c>
      <c r="AY148" s="19" t="s">
        <v>155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83</v>
      </c>
      <c r="BK148" s="187">
        <f>ROUND(I148*H148,2)</f>
        <v>0</v>
      </c>
      <c r="BL148" s="19" t="s">
        <v>161</v>
      </c>
      <c r="BM148" s="186" t="s">
        <v>379</v>
      </c>
    </row>
    <row r="149" spans="1:65" s="2" customFormat="1" ht="10.199999999999999">
      <c r="A149" s="36"/>
      <c r="B149" s="37"/>
      <c r="C149" s="38"/>
      <c r="D149" s="204" t="s">
        <v>172</v>
      </c>
      <c r="E149" s="38"/>
      <c r="F149" s="205" t="s">
        <v>1606</v>
      </c>
      <c r="G149" s="38"/>
      <c r="H149" s="38"/>
      <c r="I149" s="190"/>
      <c r="J149" s="38"/>
      <c r="K149" s="38"/>
      <c r="L149" s="41"/>
      <c r="M149" s="191"/>
      <c r="N149" s="192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172</v>
      </c>
      <c r="AU149" s="19" t="s">
        <v>85</v>
      </c>
    </row>
    <row r="150" spans="1:65" s="13" customFormat="1" ht="10.199999999999999">
      <c r="B150" s="193"/>
      <c r="C150" s="194"/>
      <c r="D150" s="188" t="s">
        <v>165</v>
      </c>
      <c r="E150" s="195" t="s">
        <v>19</v>
      </c>
      <c r="F150" s="196" t="s">
        <v>1644</v>
      </c>
      <c r="G150" s="194"/>
      <c r="H150" s="197">
        <v>1.008</v>
      </c>
      <c r="I150" s="198"/>
      <c r="J150" s="194"/>
      <c r="K150" s="194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165</v>
      </c>
      <c r="AU150" s="203" t="s">
        <v>85</v>
      </c>
      <c r="AV150" s="13" t="s">
        <v>85</v>
      </c>
      <c r="AW150" s="13" t="s">
        <v>37</v>
      </c>
      <c r="AX150" s="13" t="s">
        <v>75</v>
      </c>
      <c r="AY150" s="203" t="s">
        <v>155</v>
      </c>
    </row>
    <row r="151" spans="1:65" s="14" customFormat="1" ht="10.199999999999999">
      <c r="B151" s="206"/>
      <c r="C151" s="207"/>
      <c r="D151" s="188" t="s">
        <v>165</v>
      </c>
      <c r="E151" s="208" t="s">
        <v>19</v>
      </c>
      <c r="F151" s="209" t="s">
        <v>206</v>
      </c>
      <c r="G151" s="207"/>
      <c r="H151" s="210">
        <v>1.008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165</v>
      </c>
      <c r="AU151" s="216" t="s">
        <v>85</v>
      </c>
      <c r="AV151" s="14" t="s">
        <v>161</v>
      </c>
      <c r="AW151" s="14" t="s">
        <v>37</v>
      </c>
      <c r="AX151" s="14" t="s">
        <v>83</v>
      </c>
      <c r="AY151" s="216" t="s">
        <v>155</v>
      </c>
    </row>
    <row r="152" spans="1:65" s="2" customFormat="1" ht="24.15" customHeight="1">
      <c r="A152" s="36"/>
      <c r="B152" s="37"/>
      <c r="C152" s="175" t="s">
        <v>267</v>
      </c>
      <c r="D152" s="175" t="s">
        <v>157</v>
      </c>
      <c r="E152" s="176" t="s">
        <v>1514</v>
      </c>
      <c r="F152" s="177" t="s">
        <v>1515</v>
      </c>
      <c r="G152" s="178" t="s">
        <v>169</v>
      </c>
      <c r="H152" s="179">
        <v>37.5</v>
      </c>
      <c r="I152" s="180"/>
      <c r="J152" s="181">
        <f>ROUND(I152*H152,2)</f>
        <v>0</v>
      </c>
      <c r="K152" s="177" t="s">
        <v>170</v>
      </c>
      <c r="L152" s="41"/>
      <c r="M152" s="182" t="s">
        <v>19</v>
      </c>
      <c r="N152" s="183" t="s">
        <v>46</v>
      </c>
      <c r="O152" s="66"/>
      <c r="P152" s="184">
        <f>O152*H152</f>
        <v>0</v>
      </c>
      <c r="Q152" s="184">
        <v>2.1000000000000001E-4</v>
      </c>
      <c r="R152" s="184">
        <f>Q152*H152</f>
        <v>7.8750000000000001E-3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161</v>
      </c>
      <c r="AT152" s="186" t="s">
        <v>157</v>
      </c>
      <c r="AU152" s="186" t="s">
        <v>85</v>
      </c>
      <c r="AY152" s="19" t="s">
        <v>155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83</v>
      </c>
      <c r="BK152" s="187">
        <f>ROUND(I152*H152,2)</f>
        <v>0</v>
      </c>
      <c r="BL152" s="19" t="s">
        <v>161</v>
      </c>
      <c r="BM152" s="186" t="s">
        <v>397</v>
      </c>
    </row>
    <row r="153" spans="1:65" s="2" customFormat="1" ht="10.199999999999999">
      <c r="A153" s="36"/>
      <c r="B153" s="37"/>
      <c r="C153" s="38"/>
      <c r="D153" s="204" t="s">
        <v>172</v>
      </c>
      <c r="E153" s="38"/>
      <c r="F153" s="205" t="s">
        <v>1516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172</v>
      </c>
      <c r="AU153" s="19" t="s">
        <v>85</v>
      </c>
    </row>
    <row r="154" spans="1:65" s="13" customFormat="1" ht="10.199999999999999">
      <c r="B154" s="193"/>
      <c r="C154" s="194"/>
      <c r="D154" s="188" t="s">
        <v>165</v>
      </c>
      <c r="E154" s="195" t="s">
        <v>19</v>
      </c>
      <c r="F154" s="196" t="s">
        <v>1645</v>
      </c>
      <c r="G154" s="194"/>
      <c r="H154" s="197">
        <v>37.5</v>
      </c>
      <c r="I154" s="198"/>
      <c r="J154" s="194"/>
      <c r="K154" s="194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165</v>
      </c>
      <c r="AU154" s="203" t="s">
        <v>85</v>
      </c>
      <c r="AV154" s="13" t="s">
        <v>85</v>
      </c>
      <c r="AW154" s="13" t="s">
        <v>37</v>
      </c>
      <c r="AX154" s="13" t="s">
        <v>75</v>
      </c>
      <c r="AY154" s="203" t="s">
        <v>155</v>
      </c>
    </row>
    <row r="155" spans="1:65" s="14" customFormat="1" ht="10.199999999999999">
      <c r="B155" s="206"/>
      <c r="C155" s="207"/>
      <c r="D155" s="188" t="s">
        <v>165</v>
      </c>
      <c r="E155" s="208" t="s">
        <v>19</v>
      </c>
      <c r="F155" s="209" t="s">
        <v>206</v>
      </c>
      <c r="G155" s="207"/>
      <c r="H155" s="210">
        <v>37.5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165</v>
      </c>
      <c r="AU155" s="216" t="s">
        <v>85</v>
      </c>
      <c r="AV155" s="14" t="s">
        <v>161</v>
      </c>
      <c r="AW155" s="14" t="s">
        <v>37</v>
      </c>
      <c r="AX155" s="14" t="s">
        <v>83</v>
      </c>
      <c r="AY155" s="216" t="s">
        <v>155</v>
      </c>
    </row>
    <row r="156" spans="1:65" s="2" customFormat="1" ht="24.15" customHeight="1">
      <c r="A156" s="36"/>
      <c r="B156" s="37"/>
      <c r="C156" s="175" t="s">
        <v>272</v>
      </c>
      <c r="D156" s="175" t="s">
        <v>157</v>
      </c>
      <c r="E156" s="176" t="s">
        <v>1608</v>
      </c>
      <c r="F156" s="177" t="s">
        <v>1609</v>
      </c>
      <c r="G156" s="178" t="s">
        <v>178</v>
      </c>
      <c r="H156" s="179">
        <v>8</v>
      </c>
      <c r="I156" s="180"/>
      <c r="J156" s="181">
        <f>ROUND(I156*H156,2)</f>
        <v>0</v>
      </c>
      <c r="K156" s="177" t="s">
        <v>170</v>
      </c>
      <c r="L156" s="41"/>
      <c r="M156" s="182" t="s">
        <v>19</v>
      </c>
      <c r="N156" s="183" t="s">
        <v>46</v>
      </c>
      <c r="O156" s="66"/>
      <c r="P156" s="184">
        <f>O156*H156</f>
        <v>0</v>
      </c>
      <c r="Q156" s="184">
        <v>1.0686E-4</v>
      </c>
      <c r="R156" s="184">
        <f>Q156*H156</f>
        <v>8.5488000000000003E-4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161</v>
      </c>
      <c r="AT156" s="186" t="s">
        <v>157</v>
      </c>
      <c r="AU156" s="186" t="s">
        <v>85</v>
      </c>
      <c r="AY156" s="19" t="s">
        <v>155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83</v>
      </c>
      <c r="BK156" s="187">
        <f>ROUND(I156*H156,2)</f>
        <v>0</v>
      </c>
      <c r="BL156" s="19" t="s">
        <v>161</v>
      </c>
      <c r="BM156" s="186" t="s">
        <v>321</v>
      </c>
    </row>
    <row r="157" spans="1:65" s="2" customFormat="1" ht="10.199999999999999">
      <c r="A157" s="36"/>
      <c r="B157" s="37"/>
      <c r="C157" s="38"/>
      <c r="D157" s="204" t="s">
        <v>172</v>
      </c>
      <c r="E157" s="38"/>
      <c r="F157" s="205" t="s">
        <v>1610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172</v>
      </c>
      <c r="AU157" s="19" t="s">
        <v>85</v>
      </c>
    </row>
    <row r="158" spans="1:65" s="13" customFormat="1" ht="10.199999999999999">
      <c r="B158" s="193"/>
      <c r="C158" s="194"/>
      <c r="D158" s="188" t="s">
        <v>165</v>
      </c>
      <c r="E158" s="195" t="s">
        <v>19</v>
      </c>
      <c r="F158" s="196" t="s">
        <v>207</v>
      </c>
      <c r="G158" s="194"/>
      <c r="H158" s="197">
        <v>8</v>
      </c>
      <c r="I158" s="198"/>
      <c r="J158" s="194"/>
      <c r="K158" s="194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165</v>
      </c>
      <c r="AU158" s="203" t="s">
        <v>85</v>
      </c>
      <c r="AV158" s="13" t="s">
        <v>85</v>
      </c>
      <c r="AW158" s="13" t="s">
        <v>37</v>
      </c>
      <c r="AX158" s="13" t="s">
        <v>75</v>
      </c>
      <c r="AY158" s="203" t="s">
        <v>155</v>
      </c>
    </row>
    <row r="159" spans="1:65" s="14" customFormat="1" ht="10.199999999999999">
      <c r="B159" s="206"/>
      <c r="C159" s="207"/>
      <c r="D159" s="188" t="s">
        <v>165</v>
      </c>
      <c r="E159" s="208" t="s">
        <v>19</v>
      </c>
      <c r="F159" s="209" t="s">
        <v>206</v>
      </c>
      <c r="G159" s="207"/>
      <c r="H159" s="210">
        <v>8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165</v>
      </c>
      <c r="AU159" s="216" t="s">
        <v>85</v>
      </c>
      <c r="AV159" s="14" t="s">
        <v>161</v>
      </c>
      <c r="AW159" s="14" t="s">
        <v>37</v>
      </c>
      <c r="AX159" s="14" t="s">
        <v>83</v>
      </c>
      <c r="AY159" s="216" t="s">
        <v>155</v>
      </c>
    </row>
    <row r="160" spans="1:65" s="2" customFormat="1" ht="21.75" customHeight="1">
      <c r="A160" s="36"/>
      <c r="B160" s="37"/>
      <c r="C160" s="175" t="s">
        <v>278</v>
      </c>
      <c r="D160" s="175" t="s">
        <v>157</v>
      </c>
      <c r="E160" s="176" t="s">
        <v>1646</v>
      </c>
      <c r="F160" s="177" t="s">
        <v>1647</v>
      </c>
      <c r="G160" s="178" t="s">
        <v>178</v>
      </c>
      <c r="H160" s="179">
        <v>8</v>
      </c>
      <c r="I160" s="180"/>
      <c r="J160" s="181">
        <f>ROUND(I160*H160,2)</f>
        <v>0</v>
      </c>
      <c r="K160" s="177" t="s">
        <v>170</v>
      </c>
      <c r="L160" s="41"/>
      <c r="M160" s="182" t="s">
        <v>19</v>
      </c>
      <c r="N160" s="183" t="s">
        <v>46</v>
      </c>
      <c r="O160" s="66"/>
      <c r="P160" s="184">
        <f>O160*H160</f>
        <v>0</v>
      </c>
      <c r="Q160" s="184">
        <v>9.7999999999999997E-4</v>
      </c>
      <c r="R160" s="184">
        <f>Q160*H160</f>
        <v>7.8399999999999997E-3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161</v>
      </c>
      <c r="AT160" s="186" t="s">
        <v>157</v>
      </c>
      <c r="AU160" s="186" t="s">
        <v>85</v>
      </c>
      <c r="AY160" s="19" t="s">
        <v>155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83</v>
      </c>
      <c r="BK160" s="187">
        <f>ROUND(I160*H160,2)</f>
        <v>0</v>
      </c>
      <c r="BL160" s="19" t="s">
        <v>161</v>
      </c>
      <c r="BM160" s="186" t="s">
        <v>623</v>
      </c>
    </row>
    <row r="161" spans="1:65" s="2" customFormat="1" ht="10.199999999999999">
      <c r="A161" s="36"/>
      <c r="B161" s="37"/>
      <c r="C161" s="38"/>
      <c r="D161" s="204" t="s">
        <v>172</v>
      </c>
      <c r="E161" s="38"/>
      <c r="F161" s="205" t="s">
        <v>1648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172</v>
      </c>
      <c r="AU161" s="19" t="s">
        <v>85</v>
      </c>
    </row>
    <row r="162" spans="1:65" s="2" customFormat="1" ht="16.5" customHeight="1">
      <c r="A162" s="36"/>
      <c r="B162" s="37"/>
      <c r="C162" s="175" t="s">
        <v>7</v>
      </c>
      <c r="D162" s="175" t="s">
        <v>157</v>
      </c>
      <c r="E162" s="176" t="s">
        <v>1524</v>
      </c>
      <c r="F162" s="177" t="s">
        <v>1525</v>
      </c>
      <c r="G162" s="178" t="s">
        <v>178</v>
      </c>
      <c r="H162" s="179">
        <v>2</v>
      </c>
      <c r="I162" s="180"/>
      <c r="J162" s="181">
        <f>ROUND(I162*H162,2)</f>
        <v>0</v>
      </c>
      <c r="K162" s="177" t="s">
        <v>170</v>
      </c>
      <c r="L162" s="41"/>
      <c r="M162" s="182" t="s">
        <v>19</v>
      </c>
      <c r="N162" s="183" t="s">
        <v>46</v>
      </c>
      <c r="O162" s="66"/>
      <c r="P162" s="184">
        <f>O162*H162</f>
        <v>0</v>
      </c>
      <c r="Q162" s="184">
        <v>4.62E-3</v>
      </c>
      <c r="R162" s="184">
        <f>Q162*H162</f>
        <v>9.2399999999999999E-3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161</v>
      </c>
      <c r="AT162" s="186" t="s">
        <v>157</v>
      </c>
      <c r="AU162" s="186" t="s">
        <v>85</v>
      </c>
      <c r="AY162" s="19" t="s">
        <v>155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83</v>
      </c>
      <c r="BK162" s="187">
        <f>ROUND(I162*H162,2)</f>
        <v>0</v>
      </c>
      <c r="BL162" s="19" t="s">
        <v>161</v>
      </c>
      <c r="BM162" s="186" t="s">
        <v>638</v>
      </c>
    </row>
    <row r="163" spans="1:65" s="2" customFormat="1" ht="10.199999999999999">
      <c r="A163" s="36"/>
      <c r="B163" s="37"/>
      <c r="C163" s="38"/>
      <c r="D163" s="204" t="s">
        <v>172</v>
      </c>
      <c r="E163" s="38"/>
      <c r="F163" s="205" t="s">
        <v>1526</v>
      </c>
      <c r="G163" s="38"/>
      <c r="H163" s="38"/>
      <c r="I163" s="190"/>
      <c r="J163" s="38"/>
      <c r="K163" s="38"/>
      <c r="L163" s="41"/>
      <c r="M163" s="191"/>
      <c r="N163" s="192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172</v>
      </c>
      <c r="AU163" s="19" t="s">
        <v>85</v>
      </c>
    </row>
    <row r="164" spans="1:65" s="2" customFormat="1" ht="24.15" customHeight="1">
      <c r="A164" s="36"/>
      <c r="B164" s="37"/>
      <c r="C164" s="175" t="s">
        <v>289</v>
      </c>
      <c r="D164" s="175" t="s">
        <v>157</v>
      </c>
      <c r="E164" s="176" t="s">
        <v>1527</v>
      </c>
      <c r="F164" s="177" t="s">
        <v>1528</v>
      </c>
      <c r="G164" s="178" t="s">
        <v>178</v>
      </c>
      <c r="H164" s="179">
        <v>10</v>
      </c>
      <c r="I164" s="180"/>
      <c r="J164" s="181">
        <f>ROUND(I164*H164,2)</f>
        <v>0</v>
      </c>
      <c r="K164" s="177" t="s">
        <v>170</v>
      </c>
      <c r="L164" s="41"/>
      <c r="M164" s="182" t="s">
        <v>19</v>
      </c>
      <c r="N164" s="183" t="s">
        <v>46</v>
      </c>
      <c r="O164" s="66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161</v>
      </c>
      <c r="AT164" s="186" t="s">
        <v>157</v>
      </c>
      <c r="AU164" s="186" t="s">
        <v>85</v>
      </c>
      <c r="AY164" s="19" t="s">
        <v>155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83</v>
      </c>
      <c r="BK164" s="187">
        <f>ROUND(I164*H164,2)</f>
        <v>0</v>
      </c>
      <c r="BL164" s="19" t="s">
        <v>161</v>
      </c>
      <c r="BM164" s="186" t="s">
        <v>650</v>
      </c>
    </row>
    <row r="165" spans="1:65" s="2" customFormat="1" ht="10.199999999999999">
      <c r="A165" s="36"/>
      <c r="B165" s="37"/>
      <c r="C165" s="38"/>
      <c r="D165" s="204" t="s">
        <v>172</v>
      </c>
      <c r="E165" s="38"/>
      <c r="F165" s="205" t="s">
        <v>1529</v>
      </c>
      <c r="G165" s="38"/>
      <c r="H165" s="38"/>
      <c r="I165" s="190"/>
      <c r="J165" s="38"/>
      <c r="K165" s="38"/>
      <c r="L165" s="41"/>
      <c r="M165" s="191"/>
      <c r="N165" s="192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172</v>
      </c>
      <c r="AU165" s="19" t="s">
        <v>85</v>
      </c>
    </row>
    <row r="166" spans="1:65" s="13" customFormat="1" ht="10.199999999999999">
      <c r="B166" s="193"/>
      <c r="C166" s="194"/>
      <c r="D166" s="188" t="s">
        <v>165</v>
      </c>
      <c r="E166" s="195" t="s">
        <v>19</v>
      </c>
      <c r="F166" s="196" t="s">
        <v>1530</v>
      </c>
      <c r="G166" s="194"/>
      <c r="H166" s="197">
        <v>10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165</v>
      </c>
      <c r="AU166" s="203" t="s">
        <v>85</v>
      </c>
      <c r="AV166" s="13" t="s">
        <v>85</v>
      </c>
      <c r="AW166" s="13" t="s">
        <v>37</v>
      </c>
      <c r="AX166" s="13" t="s">
        <v>75</v>
      </c>
      <c r="AY166" s="203" t="s">
        <v>155</v>
      </c>
    </row>
    <row r="167" spans="1:65" s="14" customFormat="1" ht="10.199999999999999">
      <c r="B167" s="206"/>
      <c r="C167" s="207"/>
      <c r="D167" s="188" t="s">
        <v>165</v>
      </c>
      <c r="E167" s="208" t="s">
        <v>19</v>
      </c>
      <c r="F167" s="209" t="s">
        <v>206</v>
      </c>
      <c r="G167" s="207"/>
      <c r="H167" s="210">
        <v>10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165</v>
      </c>
      <c r="AU167" s="216" t="s">
        <v>85</v>
      </c>
      <c r="AV167" s="14" t="s">
        <v>161</v>
      </c>
      <c r="AW167" s="14" t="s">
        <v>37</v>
      </c>
      <c r="AX167" s="14" t="s">
        <v>83</v>
      </c>
      <c r="AY167" s="216" t="s">
        <v>155</v>
      </c>
    </row>
    <row r="168" spans="1:65" s="12" customFormat="1" ht="22.8" customHeight="1">
      <c r="B168" s="159"/>
      <c r="C168" s="160"/>
      <c r="D168" s="161" t="s">
        <v>74</v>
      </c>
      <c r="E168" s="173" t="s">
        <v>403</v>
      </c>
      <c r="F168" s="173" t="s">
        <v>404</v>
      </c>
      <c r="G168" s="160"/>
      <c r="H168" s="160"/>
      <c r="I168" s="163"/>
      <c r="J168" s="174">
        <f>BK168</f>
        <v>0</v>
      </c>
      <c r="K168" s="160"/>
      <c r="L168" s="165"/>
      <c r="M168" s="166"/>
      <c r="N168" s="167"/>
      <c r="O168" s="167"/>
      <c r="P168" s="168">
        <f>SUM(P169:P170)</f>
        <v>0</v>
      </c>
      <c r="Q168" s="167"/>
      <c r="R168" s="168">
        <f>SUM(R169:R170)</f>
        <v>0</v>
      </c>
      <c r="S168" s="167"/>
      <c r="T168" s="169">
        <f>SUM(T169:T170)</f>
        <v>0</v>
      </c>
      <c r="AR168" s="170" t="s">
        <v>83</v>
      </c>
      <c r="AT168" s="171" t="s">
        <v>74</v>
      </c>
      <c r="AU168" s="171" t="s">
        <v>83</v>
      </c>
      <c r="AY168" s="170" t="s">
        <v>155</v>
      </c>
      <c r="BK168" s="172">
        <f>SUM(BK169:BK170)</f>
        <v>0</v>
      </c>
    </row>
    <row r="169" spans="1:65" s="2" customFormat="1" ht="24.15" customHeight="1">
      <c r="A169" s="36"/>
      <c r="B169" s="37"/>
      <c r="C169" s="175" t="s">
        <v>295</v>
      </c>
      <c r="D169" s="175" t="s">
        <v>157</v>
      </c>
      <c r="E169" s="176" t="s">
        <v>1543</v>
      </c>
      <c r="F169" s="177" t="s">
        <v>1544</v>
      </c>
      <c r="G169" s="178" t="s">
        <v>298</v>
      </c>
      <c r="H169" s="179">
        <v>2.0390000000000001</v>
      </c>
      <c r="I169" s="180"/>
      <c r="J169" s="181">
        <f>ROUND(I169*H169,2)</f>
        <v>0</v>
      </c>
      <c r="K169" s="177" t="s">
        <v>170</v>
      </c>
      <c r="L169" s="41"/>
      <c r="M169" s="182" t="s">
        <v>19</v>
      </c>
      <c r="N169" s="183" t="s">
        <v>46</v>
      </c>
      <c r="O169" s="66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6" t="s">
        <v>161</v>
      </c>
      <c r="AT169" s="186" t="s">
        <v>157</v>
      </c>
      <c r="AU169" s="186" t="s">
        <v>85</v>
      </c>
      <c r="AY169" s="19" t="s">
        <v>155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9" t="s">
        <v>83</v>
      </c>
      <c r="BK169" s="187">
        <f>ROUND(I169*H169,2)</f>
        <v>0</v>
      </c>
      <c r="BL169" s="19" t="s">
        <v>161</v>
      </c>
      <c r="BM169" s="186" t="s">
        <v>662</v>
      </c>
    </row>
    <row r="170" spans="1:65" s="2" customFormat="1" ht="10.199999999999999">
      <c r="A170" s="36"/>
      <c r="B170" s="37"/>
      <c r="C170" s="38"/>
      <c r="D170" s="204" t="s">
        <v>172</v>
      </c>
      <c r="E170" s="38"/>
      <c r="F170" s="205" t="s">
        <v>1545</v>
      </c>
      <c r="G170" s="38"/>
      <c r="H170" s="38"/>
      <c r="I170" s="190"/>
      <c r="J170" s="38"/>
      <c r="K170" s="38"/>
      <c r="L170" s="41"/>
      <c r="M170" s="191"/>
      <c r="N170" s="192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172</v>
      </c>
      <c r="AU170" s="19" t="s">
        <v>85</v>
      </c>
    </row>
    <row r="171" spans="1:65" s="12" customFormat="1" ht="25.95" customHeight="1">
      <c r="B171" s="159"/>
      <c r="C171" s="160"/>
      <c r="D171" s="161" t="s">
        <v>74</v>
      </c>
      <c r="E171" s="162" t="s">
        <v>938</v>
      </c>
      <c r="F171" s="162" t="s">
        <v>939</v>
      </c>
      <c r="G171" s="160"/>
      <c r="H171" s="160"/>
      <c r="I171" s="163"/>
      <c r="J171" s="164">
        <f>BK171</f>
        <v>0</v>
      </c>
      <c r="K171" s="160"/>
      <c r="L171" s="165"/>
      <c r="M171" s="166"/>
      <c r="N171" s="167"/>
      <c r="O171" s="167"/>
      <c r="P171" s="168">
        <f>P172+P184</f>
        <v>0</v>
      </c>
      <c r="Q171" s="167"/>
      <c r="R171" s="168">
        <f>R172+R184</f>
        <v>5.7689113201999993E-2</v>
      </c>
      <c r="S171" s="167"/>
      <c r="T171" s="169">
        <f>T172+T184</f>
        <v>0</v>
      </c>
      <c r="AR171" s="170" t="s">
        <v>85</v>
      </c>
      <c r="AT171" s="171" t="s">
        <v>74</v>
      </c>
      <c r="AU171" s="171" t="s">
        <v>75</v>
      </c>
      <c r="AY171" s="170" t="s">
        <v>155</v>
      </c>
      <c r="BK171" s="172">
        <f>BK172+BK184</f>
        <v>0</v>
      </c>
    </row>
    <row r="172" spans="1:65" s="12" customFormat="1" ht="22.8" customHeight="1">
      <c r="B172" s="159"/>
      <c r="C172" s="160"/>
      <c r="D172" s="161" t="s">
        <v>74</v>
      </c>
      <c r="E172" s="173" t="s">
        <v>1546</v>
      </c>
      <c r="F172" s="173" t="s">
        <v>1547</v>
      </c>
      <c r="G172" s="160"/>
      <c r="H172" s="160"/>
      <c r="I172" s="163"/>
      <c r="J172" s="174">
        <f>BK172</f>
        <v>0</v>
      </c>
      <c r="K172" s="160"/>
      <c r="L172" s="165"/>
      <c r="M172" s="166"/>
      <c r="N172" s="167"/>
      <c r="O172" s="167"/>
      <c r="P172" s="168">
        <f>SUM(P173:P183)</f>
        <v>0</v>
      </c>
      <c r="Q172" s="167"/>
      <c r="R172" s="168">
        <f>SUM(R173:R183)</f>
        <v>1.9996200000000001E-3</v>
      </c>
      <c r="S172" s="167"/>
      <c r="T172" s="169">
        <f>SUM(T173:T183)</f>
        <v>0</v>
      </c>
      <c r="AR172" s="170" t="s">
        <v>85</v>
      </c>
      <c r="AT172" s="171" t="s">
        <v>74</v>
      </c>
      <c r="AU172" s="171" t="s">
        <v>83</v>
      </c>
      <c r="AY172" s="170" t="s">
        <v>155</v>
      </c>
      <c r="BK172" s="172">
        <f>SUM(BK173:BK183)</f>
        <v>0</v>
      </c>
    </row>
    <row r="173" spans="1:65" s="2" customFormat="1" ht="24.15" customHeight="1">
      <c r="A173" s="36"/>
      <c r="B173" s="37"/>
      <c r="C173" s="175" t="s">
        <v>302</v>
      </c>
      <c r="D173" s="175" t="s">
        <v>157</v>
      </c>
      <c r="E173" s="176" t="s">
        <v>1548</v>
      </c>
      <c r="F173" s="177" t="s">
        <v>1549</v>
      </c>
      <c r="G173" s="178" t="s">
        <v>183</v>
      </c>
      <c r="H173" s="179">
        <v>1.0580000000000001</v>
      </c>
      <c r="I173" s="180"/>
      <c r="J173" s="181">
        <f>ROUND(I173*H173,2)</f>
        <v>0</v>
      </c>
      <c r="K173" s="177" t="s">
        <v>170</v>
      </c>
      <c r="L173" s="41"/>
      <c r="M173" s="182" t="s">
        <v>19</v>
      </c>
      <c r="N173" s="183" t="s">
        <v>46</v>
      </c>
      <c r="O173" s="66"/>
      <c r="P173" s="184">
        <f>O173*H173</f>
        <v>0</v>
      </c>
      <c r="Q173" s="184">
        <v>1.89E-3</v>
      </c>
      <c r="R173" s="184">
        <f>Q173*H173</f>
        <v>1.9996200000000001E-3</v>
      </c>
      <c r="S173" s="184">
        <v>0</v>
      </c>
      <c r="T173" s="18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6" t="s">
        <v>257</v>
      </c>
      <c r="AT173" s="186" t="s">
        <v>157</v>
      </c>
      <c r="AU173" s="186" t="s">
        <v>85</v>
      </c>
      <c r="AY173" s="19" t="s">
        <v>155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9" t="s">
        <v>83</v>
      </c>
      <c r="BK173" s="187">
        <f>ROUND(I173*H173,2)</f>
        <v>0</v>
      </c>
      <c r="BL173" s="19" t="s">
        <v>257</v>
      </c>
      <c r="BM173" s="186" t="s">
        <v>681</v>
      </c>
    </row>
    <row r="174" spans="1:65" s="2" customFormat="1" ht="10.199999999999999">
      <c r="A174" s="36"/>
      <c r="B174" s="37"/>
      <c r="C174" s="38"/>
      <c r="D174" s="204" t="s">
        <v>172</v>
      </c>
      <c r="E174" s="38"/>
      <c r="F174" s="205" t="s">
        <v>1550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172</v>
      </c>
      <c r="AU174" s="19" t="s">
        <v>85</v>
      </c>
    </row>
    <row r="175" spans="1:65" s="13" customFormat="1" ht="10.199999999999999">
      <c r="B175" s="193"/>
      <c r="C175" s="194"/>
      <c r="D175" s="188" t="s">
        <v>165</v>
      </c>
      <c r="E175" s="195" t="s">
        <v>19</v>
      </c>
      <c r="F175" s="196" t="s">
        <v>1551</v>
      </c>
      <c r="G175" s="194"/>
      <c r="H175" s="197">
        <v>1.0580000000000001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165</v>
      </c>
      <c r="AU175" s="203" t="s">
        <v>85</v>
      </c>
      <c r="AV175" s="13" t="s">
        <v>85</v>
      </c>
      <c r="AW175" s="13" t="s">
        <v>37</v>
      </c>
      <c r="AX175" s="13" t="s">
        <v>75</v>
      </c>
      <c r="AY175" s="203" t="s">
        <v>155</v>
      </c>
    </row>
    <row r="176" spans="1:65" s="14" customFormat="1" ht="10.199999999999999">
      <c r="B176" s="206"/>
      <c r="C176" s="207"/>
      <c r="D176" s="188" t="s">
        <v>165</v>
      </c>
      <c r="E176" s="208" t="s">
        <v>19</v>
      </c>
      <c r="F176" s="209" t="s">
        <v>206</v>
      </c>
      <c r="G176" s="207"/>
      <c r="H176" s="210">
        <v>1.0580000000000001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165</v>
      </c>
      <c r="AU176" s="216" t="s">
        <v>85</v>
      </c>
      <c r="AV176" s="14" t="s">
        <v>161</v>
      </c>
      <c r="AW176" s="14" t="s">
        <v>37</v>
      </c>
      <c r="AX176" s="14" t="s">
        <v>83</v>
      </c>
      <c r="AY176" s="216" t="s">
        <v>155</v>
      </c>
    </row>
    <row r="177" spans="1:65" s="2" customFormat="1" ht="16.5" customHeight="1">
      <c r="A177" s="36"/>
      <c r="B177" s="37"/>
      <c r="C177" s="175" t="s">
        <v>308</v>
      </c>
      <c r="D177" s="175" t="s">
        <v>157</v>
      </c>
      <c r="E177" s="176" t="s">
        <v>1552</v>
      </c>
      <c r="F177" s="177" t="s">
        <v>1553</v>
      </c>
      <c r="G177" s="178" t="s">
        <v>169</v>
      </c>
      <c r="H177" s="179">
        <v>37.968000000000004</v>
      </c>
      <c r="I177" s="180"/>
      <c r="J177" s="181">
        <f>ROUND(I177*H177,2)</f>
        <v>0</v>
      </c>
      <c r="K177" s="177" t="s">
        <v>170</v>
      </c>
      <c r="L177" s="41"/>
      <c r="M177" s="182" t="s">
        <v>19</v>
      </c>
      <c r="N177" s="183" t="s">
        <v>46</v>
      </c>
      <c r="O177" s="66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6" t="s">
        <v>257</v>
      </c>
      <c r="AT177" s="186" t="s">
        <v>157</v>
      </c>
      <c r="AU177" s="186" t="s">
        <v>85</v>
      </c>
      <c r="AY177" s="19" t="s">
        <v>155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9" t="s">
        <v>83</v>
      </c>
      <c r="BK177" s="187">
        <f>ROUND(I177*H177,2)</f>
        <v>0</v>
      </c>
      <c r="BL177" s="19" t="s">
        <v>257</v>
      </c>
      <c r="BM177" s="186" t="s">
        <v>694</v>
      </c>
    </row>
    <row r="178" spans="1:65" s="2" customFormat="1" ht="10.199999999999999">
      <c r="A178" s="36"/>
      <c r="B178" s="37"/>
      <c r="C178" s="38"/>
      <c r="D178" s="204" t="s">
        <v>172</v>
      </c>
      <c r="E178" s="38"/>
      <c r="F178" s="205" t="s">
        <v>1554</v>
      </c>
      <c r="G178" s="38"/>
      <c r="H178" s="38"/>
      <c r="I178" s="190"/>
      <c r="J178" s="38"/>
      <c r="K178" s="38"/>
      <c r="L178" s="41"/>
      <c r="M178" s="191"/>
      <c r="N178" s="192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172</v>
      </c>
      <c r="AU178" s="19" t="s">
        <v>85</v>
      </c>
    </row>
    <row r="179" spans="1:65" s="13" customFormat="1" ht="10.199999999999999">
      <c r="B179" s="193"/>
      <c r="C179" s="194"/>
      <c r="D179" s="188" t="s">
        <v>165</v>
      </c>
      <c r="E179" s="195" t="s">
        <v>19</v>
      </c>
      <c r="F179" s="196" t="s">
        <v>1555</v>
      </c>
      <c r="G179" s="194"/>
      <c r="H179" s="197">
        <v>37.968000000000004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165</v>
      </c>
      <c r="AU179" s="203" t="s">
        <v>85</v>
      </c>
      <c r="AV179" s="13" t="s">
        <v>85</v>
      </c>
      <c r="AW179" s="13" t="s">
        <v>37</v>
      </c>
      <c r="AX179" s="13" t="s">
        <v>75</v>
      </c>
      <c r="AY179" s="203" t="s">
        <v>155</v>
      </c>
    </row>
    <row r="180" spans="1:65" s="14" customFormat="1" ht="10.199999999999999">
      <c r="B180" s="206"/>
      <c r="C180" s="207"/>
      <c r="D180" s="188" t="s">
        <v>165</v>
      </c>
      <c r="E180" s="208" t="s">
        <v>19</v>
      </c>
      <c r="F180" s="209" t="s">
        <v>206</v>
      </c>
      <c r="G180" s="207"/>
      <c r="H180" s="210">
        <v>37.968000000000004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165</v>
      </c>
      <c r="AU180" s="216" t="s">
        <v>85</v>
      </c>
      <c r="AV180" s="14" t="s">
        <v>161</v>
      </c>
      <c r="AW180" s="14" t="s">
        <v>37</v>
      </c>
      <c r="AX180" s="14" t="s">
        <v>83</v>
      </c>
      <c r="AY180" s="216" t="s">
        <v>155</v>
      </c>
    </row>
    <row r="181" spans="1:65" s="2" customFormat="1" ht="16.5" customHeight="1">
      <c r="A181" s="36"/>
      <c r="B181" s="37"/>
      <c r="C181" s="217" t="s">
        <v>314</v>
      </c>
      <c r="D181" s="217" t="s">
        <v>227</v>
      </c>
      <c r="E181" s="218" t="s">
        <v>1556</v>
      </c>
      <c r="F181" s="219" t="s">
        <v>1557</v>
      </c>
      <c r="G181" s="220" t="s">
        <v>183</v>
      </c>
      <c r="H181" s="221">
        <v>1.0580000000000001</v>
      </c>
      <c r="I181" s="222"/>
      <c r="J181" s="223">
        <f>ROUND(I181*H181,2)</f>
        <v>0</v>
      </c>
      <c r="K181" s="219" t="s">
        <v>19</v>
      </c>
      <c r="L181" s="224"/>
      <c r="M181" s="225" t="s">
        <v>19</v>
      </c>
      <c r="N181" s="226" t="s">
        <v>46</v>
      </c>
      <c r="O181" s="66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368</v>
      </c>
      <c r="AT181" s="186" t="s">
        <v>227</v>
      </c>
      <c r="AU181" s="186" t="s">
        <v>85</v>
      </c>
      <c r="AY181" s="19" t="s">
        <v>155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83</v>
      </c>
      <c r="BK181" s="187">
        <f>ROUND(I181*H181,2)</f>
        <v>0</v>
      </c>
      <c r="BL181" s="19" t="s">
        <v>257</v>
      </c>
      <c r="BM181" s="186" t="s">
        <v>705</v>
      </c>
    </row>
    <row r="182" spans="1:65" s="2" customFormat="1" ht="24.15" customHeight="1">
      <c r="A182" s="36"/>
      <c r="B182" s="37"/>
      <c r="C182" s="175" t="s">
        <v>328</v>
      </c>
      <c r="D182" s="175" t="s">
        <v>157</v>
      </c>
      <c r="E182" s="176" t="s">
        <v>1558</v>
      </c>
      <c r="F182" s="177" t="s">
        <v>1559</v>
      </c>
      <c r="G182" s="178" t="s">
        <v>298</v>
      </c>
      <c r="H182" s="179">
        <v>0.58399999999999996</v>
      </c>
      <c r="I182" s="180"/>
      <c r="J182" s="181">
        <f>ROUND(I182*H182,2)</f>
        <v>0</v>
      </c>
      <c r="K182" s="177" t="s">
        <v>170</v>
      </c>
      <c r="L182" s="41"/>
      <c r="M182" s="182" t="s">
        <v>19</v>
      </c>
      <c r="N182" s="183" t="s">
        <v>46</v>
      </c>
      <c r="O182" s="66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257</v>
      </c>
      <c r="AT182" s="186" t="s">
        <v>157</v>
      </c>
      <c r="AU182" s="186" t="s">
        <v>85</v>
      </c>
      <c r="AY182" s="19" t="s">
        <v>155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83</v>
      </c>
      <c r="BK182" s="187">
        <f>ROUND(I182*H182,2)</f>
        <v>0</v>
      </c>
      <c r="BL182" s="19" t="s">
        <v>257</v>
      </c>
      <c r="BM182" s="186" t="s">
        <v>716</v>
      </c>
    </row>
    <row r="183" spans="1:65" s="2" customFormat="1" ht="10.199999999999999">
      <c r="A183" s="36"/>
      <c r="B183" s="37"/>
      <c r="C183" s="38"/>
      <c r="D183" s="204" t="s">
        <v>172</v>
      </c>
      <c r="E183" s="38"/>
      <c r="F183" s="205" t="s">
        <v>1560</v>
      </c>
      <c r="G183" s="38"/>
      <c r="H183" s="38"/>
      <c r="I183" s="190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172</v>
      </c>
      <c r="AU183" s="19" t="s">
        <v>85</v>
      </c>
    </row>
    <row r="184" spans="1:65" s="12" customFormat="1" ht="22.8" customHeight="1">
      <c r="B184" s="159"/>
      <c r="C184" s="160"/>
      <c r="D184" s="161" t="s">
        <v>74</v>
      </c>
      <c r="E184" s="173" t="s">
        <v>1561</v>
      </c>
      <c r="F184" s="173" t="s">
        <v>1562</v>
      </c>
      <c r="G184" s="160"/>
      <c r="H184" s="160"/>
      <c r="I184" s="163"/>
      <c r="J184" s="174">
        <f>BK184</f>
        <v>0</v>
      </c>
      <c r="K184" s="160"/>
      <c r="L184" s="165"/>
      <c r="M184" s="166"/>
      <c r="N184" s="167"/>
      <c r="O184" s="167"/>
      <c r="P184" s="168">
        <f>SUM(P185:P198)</f>
        <v>0</v>
      </c>
      <c r="Q184" s="167"/>
      <c r="R184" s="168">
        <f>SUM(R185:R198)</f>
        <v>5.5689493201999993E-2</v>
      </c>
      <c r="S184" s="167"/>
      <c r="T184" s="169">
        <f>SUM(T185:T198)</f>
        <v>0</v>
      </c>
      <c r="AR184" s="170" t="s">
        <v>85</v>
      </c>
      <c r="AT184" s="171" t="s">
        <v>74</v>
      </c>
      <c r="AU184" s="171" t="s">
        <v>83</v>
      </c>
      <c r="AY184" s="170" t="s">
        <v>155</v>
      </c>
      <c r="BK184" s="172">
        <f>SUM(BK185:BK198)</f>
        <v>0</v>
      </c>
    </row>
    <row r="185" spans="1:65" s="2" customFormat="1" ht="16.5" customHeight="1">
      <c r="A185" s="36"/>
      <c r="B185" s="37"/>
      <c r="C185" s="175" t="s">
        <v>336</v>
      </c>
      <c r="D185" s="175" t="s">
        <v>157</v>
      </c>
      <c r="E185" s="176" t="s">
        <v>1563</v>
      </c>
      <c r="F185" s="177" t="s">
        <v>1564</v>
      </c>
      <c r="G185" s="178" t="s">
        <v>169</v>
      </c>
      <c r="H185" s="179">
        <v>98.716999999999999</v>
      </c>
      <c r="I185" s="180"/>
      <c r="J185" s="181">
        <f>ROUND(I185*H185,2)</f>
        <v>0</v>
      </c>
      <c r="K185" s="177" t="s">
        <v>170</v>
      </c>
      <c r="L185" s="41"/>
      <c r="M185" s="182" t="s">
        <v>19</v>
      </c>
      <c r="N185" s="183" t="s">
        <v>46</v>
      </c>
      <c r="O185" s="66"/>
      <c r="P185" s="184">
        <f>O185*H185</f>
        <v>0</v>
      </c>
      <c r="Q185" s="184">
        <v>2.475E-4</v>
      </c>
      <c r="R185" s="184">
        <f>Q185*H185</f>
        <v>2.4432457500000001E-2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257</v>
      </c>
      <c r="AT185" s="186" t="s">
        <v>157</v>
      </c>
      <c r="AU185" s="186" t="s">
        <v>85</v>
      </c>
      <c r="AY185" s="19" t="s">
        <v>155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83</v>
      </c>
      <c r="BK185" s="187">
        <f>ROUND(I185*H185,2)</f>
        <v>0</v>
      </c>
      <c r="BL185" s="19" t="s">
        <v>257</v>
      </c>
      <c r="BM185" s="186" t="s">
        <v>730</v>
      </c>
    </row>
    <row r="186" spans="1:65" s="2" customFormat="1" ht="10.199999999999999">
      <c r="A186" s="36"/>
      <c r="B186" s="37"/>
      <c r="C186" s="38"/>
      <c r="D186" s="204" t="s">
        <v>172</v>
      </c>
      <c r="E186" s="38"/>
      <c r="F186" s="205" t="s">
        <v>1565</v>
      </c>
      <c r="G186" s="38"/>
      <c r="H186" s="38"/>
      <c r="I186" s="190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172</v>
      </c>
      <c r="AU186" s="19" t="s">
        <v>85</v>
      </c>
    </row>
    <row r="187" spans="1:65" s="13" customFormat="1" ht="10.199999999999999">
      <c r="B187" s="193"/>
      <c r="C187" s="194"/>
      <c r="D187" s="188" t="s">
        <v>165</v>
      </c>
      <c r="E187" s="195" t="s">
        <v>19</v>
      </c>
      <c r="F187" s="196" t="s">
        <v>1566</v>
      </c>
      <c r="G187" s="194"/>
      <c r="H187" s="197">
        <v>98.716999999999999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165</v>
      </c>
      <c r="AU187" s="203" t="s">
        <v>85</v>
      </c>
      <c r="AV187" s="13" t="s">
        <v>85</v>
      </c>
      <c r="AW187" s="13" t="s">
        <v>37</v>
      </c>
      <c r="AX187" s="13" t="s">
        <v>75</v>
      </c>
      <c r="AY187" s="203" t="s">
        <v>155</v>
      </c>
    </row>
    <row r="188" spans="1:65" s="14" customFormat="1" ht="10.199999999999999">
      <c r="B188" s="206"/>
      <c r="C188" s="207"/>
      <c r="D188" s="188" t="s">
        <v>165</v>
      </c>
      <c r="E188" s="208" t="s">
        <v>19</v>
      </c>
      <c r="F188" s="209" t="s">
        <v>206</v>
      </c>
      <c r="G188" s="207"/>
      <c r="H188" s="210">
        <v>98.716999999999999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165</v>
      </c>
      <c r="AU188" s="216" t="s">
        <v>85</v>
      </c>
      <c r="AV188" s="14" t="s">
        <v>161</v>
      </c>
      <c r="AW188" s="14" t="s">
        <v>37</v>
      </c>
      <c r="AX188" s="14" t="s">
        <v>83</v>
      </c>
      <c r="AY188" s="216" t="s">
        <v>155</v>
      </c>
    </row>
    <row r="189" spans="1:65" s="2" customFormat="1" ht="16.5" customHeight="1">
      <c r="A189" s="36"/>
      <c r="B189" s="37"/>
      <c r="C189" s="175" t="s">
        <v>348</v>
      </c>
      <c r="D189" s="175" t="s">
        <v>157</v>
      </c>
      <c r="E189" s="176" t="s">
        <v>1567</v>
      </c>
      <c r="F189" s="177" t="s">
        <v>1568</v>
      </c>
      <c r="G189" s="178" t="s">
        <v>169</v>
      </c>
      <c r="H189" s="179">
        <v>98.716999999999999</v>
      </c>
      <c r="I189" s="180"/>
      <c r="J189" s="181">
        <f>ROUND(I189*H189,2)</f>
        <v>0</v>
      </c>
      <c r="K189" s="177" t="s">
        <v>170</v>
      </c>
      <c r="L189" s="41"/>
      <c r="M189" s="182" t="s">
        <v>19</v>
      </c>
      <c r="N189" s="183" t="s">
        <v>46</v>
      </c>
      <c r="O189" s="66"/>
      <c r="P189" s="184">
        <f>O189*H189</f>
        <v>0</v>
      </c>
      <c r="Q189" s="184">
        <v>2.8980599999999998E-4</v>
      </c>
      <c r="R189" s="184">
        <f>Q189*H189</f>
        <v>2.8608778901999997E-2</v>
      </c>
      <c r="S189" s="184">
        <v>0</v>
      </c>
      <c r="T189" s="18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6" t="s">
        <v>257</v>
      </c>
      <c r="AT189" s="186" t="s">
        <v>157</v>
      </c>
      <c r="AU189" s="186" t="s">
        <v>85</v>
      </c>
      <c r="AY189" s="19" t="s">
        <v>155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83</v>
      </c>
      <c r="BK189" s="187">
        <f>ROUND(I189*H189,2)</f>
        <v>0</v>
      </c>
      <c r="BL189" s="19" t="s">
        <v>257</v>
      </c>
      <c r="BM189" s="186" t="s">
        <v>745</v>
      </c>
    </row>
    <row r="190" spans="1:65" s="2" customFormat="1" ht="10.199999999999999">
      <c r="A190" s="36"/>
      <c r="B190" s="37"/>
      <c r="C190" s="38"/>
      <c r="D190" s="204" t="s">
        <v>172</v>
      </c>
      <c r="E190" s="38"/>
      <c r="F190" s="205" t="s">
        <v>1569</v>
      </c>
      <c r="G190" s="38"/>
      <c r="H190" s="38"/>
      <c r="I190" s="190"/>
      <c r="J190" s="38"/>
      <c r="K190" s="38"/>
      <c r="L190" s="41"/>
      <c r="M190" s="191"/>
      <c r="N190" s="192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172</v>
      </c>
      <c r="AU190" s="19" t="s">
        <v>85</v>
      </c>
    </row>
    <row r="191" spans="1:65" s="2" customFormat="1" ht="16.5" customHeight="1">
      <c r="A191" s="36"/>
      <c r="B191" s="37"/>
      <c r="C191" s="175" t="s">
        <v>355</v>
      </c>
      <c r="D191" s="175" t="s">
        <v>157</v>
      </c>
      <c r="E191" s="176" t="s">
        <v>1570</v>
      </c>
      <c r="F191" s="177" t="s">
        <v>1571</v>
      </c>
      <c r="G191" s="178" t="s">
        <v>169</v>
      </c>
      <c r="H191" s="179">
        <v>9.9260000000000002</v>
      </c>
      <c r="I191" s="180"/>
      <c r="J191" s="181">
        <f>ROUND(I191*H191,2)</f>
        <v>0</v>
      </c>
      <c r="K191" s="177" t="s">
        <v>170</v>
      </c>
      <c r="L191" s="41"/>
      <c r="M191" s="182" t="s">
        <v>19</v>
      </c>
      <c r="N191" s="183" t="s">
        <v>46</v>
      </c>
      <c r="O191" s="66"/>
      <c r="P191" s="184">
        <f>O191*H191</f>
        <v>0</v>
      </c>
      <c r="Q191" s="184">
        <v>1.4375E-4</v>
      </c>
      <c r="R191" s="184">
        <f>Q191*H191</f>
        <v>1.4268625E-3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257</v>
      </c>
      <c r="AT191" s="186" t="s">
        <v>157</v>
      </c>
      <c r="AU191" s="186" t="s">
        <v>85</v>
      </c>
      <c r="AY191" s="19" t="s">
        <v>155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83</v>
      </c>
      <c r="BK191" s="187">
        <f>ROUND(I191*H191,2)</f>
        <v>0</v>
      </c>
      <c r="BL191" s="19" t="s">
        <v>257</v>
      </c>
      <c r="BM191" s="186" t="s">
        <v>756</v>
      </c>
    </row>
    <row r="192" spans="1:65" s="2" customFormat="1" ht="10.199999999999999">
      <c r="A192" s="36"/>
      <c r="B192" s="37"/>
      <c r="C192" s="38"/>
      <c r="D192" s="204" t="s">
        <v>172</v>
      </c>
      <c r="E192" s="38"/>
      <c r="F192" s="205" t="s">
        <v>1572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172</v>
      </c>
      <c r="AU192" s="19" t="s">
        <v>85</v>
      </c>
    </row>
    <row r="193" spans="1:65" s="13" customFormat="1" ht="10.199999999999999">
      <c r="B193" s="193"/>
      <c r="C193" s="194"/>
      <c r="D193" s="188" t="s">
        <v>165</v>
      </c>
      <c r="E193" s="195" t="s">
        <v>19</v>
      </c>
      <c r="F193" s="196" t="s">
        <v>1577</v>
      </c>
      <c r="G193" s="194"/>
      <c r="H193" s="197">
        <v>9.9260000000000002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165</v>
      </c>
      <c r="AU193" s="203" t="s">
        <v>85</v>
      </c>
      <c r="AV193" s="13" t="s">
        <v>85</v>
      </c>
      <c r="AW193" s="13" t="s">
        <v>37</v>
      </c>
      <c r="AX193" s="13" t="s">
        <v>75</v>
      </c>
      <c r="AY193" s="203" t="s">
        <v>155</v>
      </c>
    </row>
    <row r="194" spans="1:65" s="14" customFormat="1" ht="10.199999999999999">
      <c r="B194" s="206"/>
      <c r="C194" s="207"/>
      <c r="D194" s="188" t="s">
        <v>165</v>
      </c>
      <c r="E194" s="208" t="s">
        <v>19</v>
      </c>
      <c r="F194" s="209" t="s">
        <v>206</v>
      </c>
      <c r="G194" s="207"/>
      <c r="H194" s="210">
        <v>9.9260000000000002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165</v>
      </c>
      <c r="AU194" s="216" t="s">
        <v>85</v>
      </c>
      <c r="AV194" s="14" t="s">
        <v>161</v>
      </c>
      <c r="AW194" s="14" t="s">
        <v>37</v>
      </c>
      <c r="AX194" s="14" t="s">
        <v>83</v>
      </c>
      <c r="AY194" s="216" t="s">
        <v>155</v>
      </c>
    </row>
    <row r="195" spans="1:65" s="2" customFormat="1" ht="16.5" customHeight="1">
      <c r="A195" s="36"/>
      <c r="B195" s="37"/>
      <c r="C195" s="175" t="s">
        <v>361</v>
      </c>
      <c r="D195" s="175" t="s">
        <v>157</v>
      </c>
      <c r="E195" s="176" t="s">
        <v>1574</v>
      </c>
      <c r="F195" s="177" t="s">
        <v>1575</v>
      </c>
      <c r="G195" s="178" t="s">
        <v>169</v>
      </c>
      <c r="H195" s="179">
        <v>9.9260000000000002</v>
      </c>
      <c r="I195" s="180"/>
      <c r="J195" s="181">
        <f>ROUND(I195*H195,2)</f>
        <v>0</v>
      </c>
      <c r="K195" s="177" t="s">
        <v>170</v>
      </c>
      <c r="L195" s="41"/>
      <c r="M195" s="182" t="s">
        <v>19</v>
      </c>
      <c r="N195" s="183" t="s">
        <v>46</v>
      </c>
      <c r="O195" s="66"/>
      <c r="P195" s="184">
        <f>O195*H195</f>
        <v>0</v>
      </c>
      <c r="Q195" s="184">
        <v>1.2305000000000001E-4</v>
      </c>
      <c r="R195" s="184">
        <f>Q195*H195</f>
        <v>1.2213943000000001E-3</v>
      </c>
      <c r="S195" s="184">
        <v>0</v>
      </c>
      <c r="T195" s="18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257</v>
      </c>
      <c r="AT195" s="186" t="s">
        <v>157</v>
      </c>
      <c r="AU195" s="186" t="s">
        <v>85</v>
      </c>
      <c r="AY195" s="19" t="s">
        <v>155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83</v>
      </c>
      <c r="BK195" s="187">
        <f>ROUND(I195*H195,2)</f>
        <v>0</v>
      </c>
      <c r="BL195" s="19" t="s">
        <v>257</v>
      </c>
      <c r="BM195" s="186" t="s">
        <v>674</v>
      </c>
    </row>
    <row r="196" spans="1:65" s="2" customFormat="1" ht="10.199999999999999">
      <c r="A196" s="36"/>
      <c r="B196" s="37"/>
      <c r="C196" s="38"/>
      <c r="D196" s="204" t="s">
        <v>172</v>
      </c>
      <c r="E196" s="38"/>
      <c r="F196" s="205" t="s">
        <v>1576</v>
      </c>
      <c r="G196" s="38"/>
      <c r="H196" s="38"/>
      <c r="I196" s="190"/>
      <c r="J196" s="38"/>
      <c r="K196" s="38"/>
      <c r="L196" s="41"/>
      <c r="M196" s="191"/>
      <c r="N196" s="192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172</v>
      </c>
      <c r="AU196" s="19" t="s">
        <v>85</v>
      </c>
    </row>
    <row r="197" spans="1:65" s="13" customFormat="1" ht="10.199999999999999">
      <c r="B197" s="193"/>
      <c r="C197" s="194"/>
      <c r="D197" s="188" t="s">
        <v>165</v>
      </c>
      <c r="E197" s="195" t="s">
        <v>19</v>
      </c>
      <c r="F197" s="196" t="s">
        <v>1577</v>
      </c>
      <c r="G197" s="194"/>
      <c r="H197" s="197">
        <v>9.9260000000000002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165</v>
      </c>
      <c r="AU197" s="203" t="s">
        <v>85</v>
      </c>
      <c r="AV197" s="13" t="s">
        <v>85</v>
      </c>
      <c r="AW197" s="13" t="s">
        <v>37</v>
      </c>
      <c r="AX197" s="13" t="s">
        <v>75</v>
      </c>
      <c r="AY197" s="203" t="s">
        <v>155</v>
      </c>
    </row>
    <row r="198" spans="1:65" s="14" customFormat="1" ht="10.199999999999999">
      <c r="B198" s="206"/>
      <c r="C198" s="207"/>
      <c r="D198" s="188" t="s">
        <v>165</v>
      </c>
      <c r="E198" s="208" t="s">
        <v>19</v>
      </c>
      <c r="F198" s="209" t="s">
        <v>206</v>
      </c>
      <c r="G198" s="207"/>
      <c r="H198" s="210">
        <v>9.9260000000000002</v>
      </c>
      <c r="I198" s="211"/>
      <c r="J198" s="207"/>
      <c r="K198" s="207"/>
      <c r="L198" s="212"/>
      <c r="M198" s="252"/>
      <c r="N198" s="253"/>
      <c r="O198" s="253"/>
      <c r="P198" s="253"/>
      <c r="Q198" s="253"/>
      <c r="R198" s="253"/>
      <c r="S198" s="253"/>
      <c r="T198" s="254"/>
      <c r="AT198" s="216" t="s">
        <v>165</v>
      </c>
      <c r="AU198" s="216" t="s">
        <v>85</v>
      </c>
      <c r="AV198" s="14" t="s">
        <v>161</v>
      </c>
      <c r="AW198" s="14" t="s">
        <v>37</v>
      </c>
      <c r="AX198" s="14" t="s">
        <v>83</v>
      </c>
      <c r="AY198" s="216" t="s">
        <v>155</v>
      </c>
    </row>
    <row r="199" spans="1:65" s="2" customFormat="1" ht="6.9" customHeight="1">
      <c r="A199" s="36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41"/>
      <c r="M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</row>
  </sheetData>
  <sheetProtection algorithmName="SHA-512" hashValue="Dr5c99SqOn2l8/gC81QpD1UYAkHka/BTC6R+I2Dsrieromy/wzx7tlY+Z4SXKCcvPKtkShsOMBTZZkbg4b2rvg==" saltValue="lgvr+WncDI4iY2YvGQHkFPP0pWUHzAu/hGKXJS+1hGc0NIqjFVgPlx9PMK5RETpuoniSyjJu/N7Gm+wQzMmk/A==" spinCount="100000" sheet="1" objects="1" scenarios="1" formatColumns="0" formatRows="0" autoFilter="0"/>
  <autoFilter ref="C86:K198" xr:uid="{00000000-0009-0000-0000-00000A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8" r:id="rId1" xr:uid="{00000000-0004-0000-0A00-000000000000}"/>
    <hyperlink ref="F103" r:id="rId2" xr:uid="{00000000-0004-0000-0A00-000001000000}"/>
    <hyperlink ref="F108" r:id="rId3" xr:uid="{00000000-0004-0000-0A00-000002000000}"/>
    <hyperlink ref="F113" r:id="rId4" xr:uid="{00000000-0004-0000-0A00-000003000000}"/>
    <hyperlink ref="F119" r:id="rId5" xr:uid="{00000000-0004-0000-0A00-000004000000}"/>
    <hyperlink ref="F121" r:id="rId6" xr:uid="{00000000-0004-0000-0A00-000005000000}"/>
    <hyperlink ref="F127" r:id="rId7" xr:uid="{00000000-0004-0000-0A00-000006000000}"/>
    <hyperlink ref="F131" r:id="rId8" xr:uid="{00000000-0004-0000-0A00-000007000000}"/>
    <hyperlink ref="F138" r:id="rId9" xr:uid="{00000000-0004-0000-0A00-000008000000}"/>
    <hyperlink ref="F142" r:id="rId10" xr:uid="{00000000-0004-0000-0A00-000009000000}"/>
    <hyperlink ref="F145" r:id="rId11" xr:uid="{00000000-0004-0000-0A00-00000A000000}"/>
    <hyperlink ref="F149" r:id="rId12" xr:uid="{00000000-0004-0000-0A00-00000B000000}"/>
    <hyperlink ref="F153" r:id="rId13" xr:uid="{00000000-0004-0000-0A00-00000C000000}"/>
    <hyperlink ref="F157" r:id="rId14" xr:uid="{00000000-0004-0000-0A00-00000D000000}"/>
    <hyperlink ref="F161" r:id="rId15" xr:uid="{00000000-0004-0000-0A00-00000E000000}"/>
    <hyperlink ref="F163" r:id="rId16" xr:uid="{00000000-0004-0000-0A00-00000F000000}"/>
    <hyperlink ref="F165" r:id="rId17" xr:uid="{00000000-0004-0000-0A00-000010000000}"/>
    <hyperlink ref="F170" r:id="rId18" xr:uid="{00000000-0004-0000-0A00-000011000000}"/>
    <hyperlink ref="F174" r:id="rId19" xr:uid="{00000000-0004-0000-0A00-000012000000}"/>
    <hyperlink ref="F178" r:id="rId20" xr:uid="{00000000-0004-0000-0A00-000013000000}"/>
    <hyperlink ref="F183" r:id="rId21" xr:uid="{00000000-0004-0000-0A00-000014000000}"/>
    <hyperlink ref="F186" r:id="rId22" xr:uid="{00000000-0004-0000-0A00-000015000000}"/>
    <hyperlink ref="F190" r:id="rId23" xr:uid="{00000000-0004-0000-0A00-000016000000}"/>
    <hyperlink ref="F192" r:id="rId24" xr:uid="{00000000-0004-0000-0A00-000017000000}"/>
    <hyperlink ref="F196" r:id="rId25" xr:uid="{00000000-0004-0000-0A00-00001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1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115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1649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1436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>00274101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Město Přelouč</v>
      </c>
      <c r="F15" s="36"/>
      <c r="G15" s="36"/>
      <c r="H15" s="36"/>
      <c r="I15" s="107" t="s">
        <v>29</v>
      </c>
      <c r="J15" s="109" t="str">
        <f>IF('Rekapitulace stavby'!AN11="","",'Rekapitulace stavby'!AN11)</f>
        <v>CZ00274101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>47116901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Vodohospodářský rozvoj a výstavba a.s.</v>
      </c>
      <c r="F21" s="36"/>
      <c r="G21" s="36"/>
      <c r="H21" s="36"/>
      <c r="I21" s="107" t="s">
        <v>29</v>
      </c>
      <c r="J21" s="109" t="str">
        <f>IF('Rekapitulace stavby'!AN17="","",'Rekapitulace stavby'!AN17)</f>
        <v>CZ47116901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>47116901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>Vodohospodářský rozvoj a výstavba a.s.</v>
      </c>
      <c r="F24" s="36"/>
      <c r="G24" s="36"/>
      <c r="H24" s="36"/>
      <c r="I24" s="107" t="s">
        <v>29</v>
      </c>
      <c r="J24" s="109" t="str">
        <f>IF('Rekapitulace stavby'!AN20="","",'Rekapitulace stavby'!AN20)</f>
        <v>CZ47116901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ROUND(J81,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ROUND((SUM(BE81:BE110)),  2)</f>
        <v>0</v>
      </c>
      <c r="G33" s="36"/>
      <c r="H33" s="36"/>
      <c r="I33" s="120">
        <v>0.21</v>
      </c>
      <c r="J33" s="119">
        <f>ROUND(((SUM(BE81:BE110))*I33),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ROUND((SUM(BF81:BF110)),  2)</f>
        <v>0</v>
      </c>
      <c r="G34" s="36"/>
      <c r="H34" s="36"/>
      <c r="I34" s="120">
        <v>0.15</v>
      </c>
      <c r="J34" s="119">
        <f>ROUND(((SUM(BF81:BF110))*I34),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ROUND((SUM(BG81:BG110)),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ROUND((SUM(BH81:BH110)),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ROUND((SUM(BI81:BI110)),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VRN-TOK - Vedlejší rozpočtové náklady revitalizace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Vodohospodářský rozvoj a výstavba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 a.s.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1650</v>
      </c>
      <c r="E60" s="139"/>
      <c r="F60" s="139"/>
      <c r="G60" s="139"/>
      <c r="H60" s="139"/>
      <c r="I60" s="139"/>
      <c r="J60" s="140">
        <f>J82</f>
        <v>0</v>
      </c>
      <c r="K60" s="137"/>
      <c r="L60" s="141"/>
    </row>
    <row r="61" spans="1:47" s="10" customFormat="1" ht="19.95" customHeight="1">
      <c r="B61" s="142"/>
      <c r="C61" s="143"/>
      <c r="D61" s="144" t="s">
        <v>1651</v>
      </c>
      <c r="E61" s="145"/>
      <c r="F61" s="145"/>
      <c r="G61" s="145"/>
      <c r="H61" s="145"/>
      <c r="I61" s="145"/>
      <c r="J61" s="146">
        <f>J92</f>
        <v>0</v>
      </c>
      <c r="K61" s="143"/>
      <c r="L61" s="147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" customHeight="1">
      <c r="A68" s="36"/>
      <c r="B68" s="37"/>
      <c r="C68" s="25" t="s">
        <v>140</v>
      </c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390" t="str">
        <f>E7</f>
        <v>006 - Revitalizace Švarcavy</v>
      </c>
      <c r="F71" s="391"/>
      <c r="G71" s="391"/>
      <c r="H71" s="391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127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47" t="str">
        <f>E9</f>
        <v>VRN-TOK - Vedlejší rozpočtové náklady revitalizace</v>
      </c>
      <c r="F73" s="392"/>
      <c r="G73" s="392"/>
      <c r="H73" s="392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21</v>
      </c>
      <c r="D75" s="38"/>
      <c r="E75" s="38"/>
      <c r="F75" s="29" t="str">
        <f>F12</f>
        <v xml:space="preserve"> </v>
      </c>
      <c r="G75" s="38"/>
      <c r="H75" s="38"/>
      <c r="I75" s="31" t="s">
        <v>23</v>
      </c>
      <c r="J75" s="61" t="str">
        <f>IF(J12="","",J12)</f>
        <v>1. 11. 2021</v>
      </c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5.65" customHeight="1">
      <c r="A77" s="36"/>
      <c r="B77" s="37"/>
      <c r="C77" s="31" t="s">
        <v>25</v>
      </c>
      <c r="D77" s="38"/>
      <c r="E77" s="38"/>
      <c r="F77" s="29" t="str">
        <f>E15</f>
        <v>Město Přelouč</v>
      </c>
      <c r="G77" s="38"/>
      <c r="H77" s="38"/>
      <c r="I77" s="31" t="s">
        <v>33</v>
      </c>
      <c r="J77" s="34" t="str">
        <f>E21</f>
        <v>Vodohospodářský rozvoj a výstavba a.s.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5.65" customHeight="1">
      <c r="A78" s="36"/>
      <c r="B78" s="37"/>
      <c r="C78" s="31" t="s">
        <v>31</v>
      </c>
      <c r="D78" s="38"/>
      <c r="E78" s="38"/>
      <c r="F78" s="29" t="str">
        <f>IF(E18="","",E18)</f>
        <v>Vyplň údaj</v>
      </c>
      <c r="G78" s="38"/>
      <c r="H78" s="38"/>
      <c r="I78" s="31" t="s">
        <v>38</v>
      </c>
      <c r="J78" s="34" t="str">
        <f>E24</f>
        <v>Vodohospodářský rozvoj a výstavba a.s.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8"/>
      <c r="B80" s="149"/>
      <c r="C80" s="150" t="s">
        <v>141</v>
      </c>
      <c r="D80" s="151" t="s">
        <v>60</v>
      </c>
      <c r="E80" s="151" t="s">
        <v>56</v>
      </c>
      <c r="F80" s="151" t="s">
        <v>57</v>
      </c>
      <c r="G80" s="151" t="s">
        <v>142</v>
      </c>
      <c r="H80" s="151" t="s">
        <v>143</v>
      </c>
      <c r="I80" s="151" t="s">
        <v>144</v>
      </c>
      <c r="J80" s="151" t="s">
        <v>131</v>
      </c>
      <c r="K80" s="152" t="s">
        <v>145</v>
      </c>
      <c r="L80" s="153"/>
      <c r="M80" s="70" t="s">
        <v>19</v>
      </c>
      <c r="N80" s="71" t="s">
        <v>45</v>
      </c>
      <c r="O80" s="71" t="s">
        <v>146</v>
      </c>
      <c r="P80" s="71" t="s">
        <v>147</v>
      </c>
      <c r="Q80" s="71" t="s">
        <v>148</v>
      </c>
      <c r="R80" s="71" t="s">
        <v>149</v>
      </c>
      <c r="S80" s="71" t="s">
        <v>150</v>
      </c>
      <c r="T80" s="72" t="s">
        <v>151</v>
      </c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</row>
    <row r="81" spans="1:65" s="2" customFormat="1" ht="22.8" customHeight="1">
      <c r="A81" s="36"/>
      <c r="B81" s="37"/>
      <c r="C81" s="77" t="s">
        <v>152</v>
      </c>
      <c r="D81" s="38"/>
      <c r="E81" s="38"/>
      <c r="F81" s="38"/>
      <c r="G81" s="38"/>
      <c r="H81" s="38"/>
      <c r="I81" s="38"/>
      <c r="J81" s="154">
        <f>BK81</f>
        <v>0</v>
      </c>
      <c r="K81" s="38"/>
      <c r="L81" s="41"/>
      <c r="M81" s="73"/>
      <c r="N81" s="155"/>
      <c r="O81" s="74"/>
      <c r="P81" s="156">
        <f>P82</f>
        <v>0</v>
      </c>
      <c r="Q81" s="74"/>
      <c r="R81" s="156">
        <f>R82</f>
        <v>0</v>
      </c>
      <c r="S81" s="74"/>
      <c r="T81" s="157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74</v>
      </c>
      <c r="AU81" s="19" t="s">
        <v>132</v>
      </c>
      <c r="BK81" s="158">
        <f>BK82</f>
        <v>0</v>
      </c>
    </row>
    <row r="82" spans="1:65" s="12" customFormat="1" ht="25.95" customHeight="1">
      <c r="B82" s="159"/>
      <c r="C82" s="160"/>
      <c r="D82" s="161" t="s">
        <v>74</v>
      </c>
      <c r="E82" s="162" t="s">
        <v>1652</v>
      </c>
      <c r="F82" s="162" t="s">
        <v>1653</v>
      </c>
      <c r="G82" s="160"/>
      <c r="H82" s="160"/>
      <c r="I82" s="163"/>
      <c r="J82" s="164">
        <f>BK82</f>
        <v>0</v>
      </c>
      <c r="K82" s="160"/>
      <c r="L82" s="165"/>
      <c r="M82" s="166"/>
      <c r="N82" s="167"/>
      <c r="O82" s="167"/>
      <c r="P82" s="168">
        <f>P83+SUM(P84:P92)</f>
        <v>0</v>
      </c>
      <c r="Q82" s="167"/>
      <c r="R82" s="168">
        <f>R83+SUM(R84:R92)</f>
        <v>0</v>
      </c>
      <c r="S82" s="167"/>
      <c r="T82" s="169">
        <f>T83+SUM(T84:T92)</f>
        <v>0</v>
      </c>
      <c r="AR82" s="170" t="s">
        <v>187</v>
      </c>
      <c r="AT82" s="171" t="s">
        <v>74</v>
      </c>
      <c r="AU82" s="171" t="s">
        <v>75</v>
      </c>
      <c r="AY82" s="170" t="s">
        <v>155</v>
      </c>
      <c r="BK82" s="172">
        <f>BK83+SUM(BK84:BK92)</f>
        <v>0</v>
      </c>
    </row>
    <row r="83" spans="1:65" s="2" customFormat="1" ht="49.05" customHeight="1">
      <c r="A83" s="36"/>
      <c r="B83" s="37"/>
      <c r="C83" s="175" t="s">
        <v>161</v>
      </c>
      <c r="D83" s="175" t="s">
        <v>157</v>
      </c>
      <c r="E83" s="176" t="s">
        <v>1654</v>
      </c>
      <c r="F83" s="177" t="s">
        <v>1655</v>
      </c>
      <c r="G83" s="178" t="s">
        <v>345</v>
      </c>
      <c r="H83" s="179">
        <v>1</v>
      </c>
      <c r="I83" s="180"/>
      <c r="J83" s="181">
        <f>ROUND(I83*H83,2)</f>
        <v>0</v>
      </c>
      <c r="K83" s="177" t="s">
        <v>19</v>
      </c>
      <c r="L83" s="41"/>
      <c r="M83" s="182" t="s">
        <v>19</v>
      </c>
      <c r="N83" s="183" t="s">
        <v>46</v>
      </c>
      <c r="O83" s="66"/>
      <c r="P83" s="184">
        <f>O83*H83</f>
        <v>0</v>
      </c>
      <c r="Q83" s="184">
        <v>0</v>
      </c>
      <c r="R83" s="184">
        <f>Q83*H83</f>
        <v>0</v>
      </c>
      <c r="S83" s="184">
        <v>0</v>
      </c>
      <c r="T83" s="185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86" t="s">
        <v>161</v>
      </c>
      <c r="AT83" s="186" t="s">
        <v>157</v>
      </c>
      <c r="AU83" s="186" t="s">
        <v>83</v>
      </c>
      <c r="AY83" s="19" t="s">
        <v>155</v>
      </c>
      <c r="BE83" s="187">
        <f>IF(N83="základní",J83,0)</f>
        <v>0</v>
      </c>
      <c r="BF83" s="187">
        <f>IF(N83="snížená",J83,0)</f>
        <v>0</v>
      </c>
      <c r="BG83" s="187">
        <f>IF(N83="zákl. přenesená",J83,0)</f>
        <v>0</v>
      </c>
      <c r="BH83" s="187">
        <f>IF(N83="sníž. přenesená",J83,0)</f>
        <v>0</v>
      </c>
      <c r="BI83" s="187">
        <f>IF(N83="nulová",J83,0)</f>
        <v>0</v>
      </c>
      <c r="BJ83" s="19" t="s">
        <v>83</v>
      </c>
      <c r="BK83" s="187">
        <f>ROUND(I83*H83,2)</f>
        <v>0</v>
      </c>
      <c r="BL83" s="19" t="s">
        <v>161</v>
      </c>
      <c r="BM83" s="186" t="s">
        <v>1656</v>
      </c>
    </row>
    <row r="84" spans="1:65" s="2" customFormat="1" ht="38.4">
      <c r="A84" s="36"/>
      <c r="B84" s="37"/>
      <c r="C84" s="38"/>
      <c r="D84" s="188" t="s">
        <v>163</v>
      </c>
      <c r="E84" s="38"/>
      <c r="F84" s="189" t="s">
        <v>1657</v>
      </c>
      <c r="G84" s="38"/>
      <c r="H84" s="38"/>
      <c r="I84" s="190"/>
      <c r="J84" s="38"/>
      <c r="K84" s="38"/>
      <c r="L84" s="41"/>
      <c r="M84" s="191"/>
      <c r="N84" s="192"/>
      <c r="O84" s="66"/>
      <c r="P84" s="66"/>
      <c r="Q84" s="66"/>
      <c r="R84" s="66"/>
      <c r="S84" s="66"/>
      <c r="T84" s="67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163</v>
      </c>
      <c r="AU84" s="19" t="s">
        <v>83</v>
      </c>
    </row>
    <row r="85" spans="1:65" s="13" customFormat="1" ht="10.199999999999999">
      <c r="B85" s="193"/>
      <c r="C85" s="194"/>
      <c r="D85" s="188" t="s">
        <v>165</v>
      </c>
      <c r="E85" s="195" t="s">
        <v>19</v>
      </c>
      <c r="F85" s="196" t="s">
        <v>83</v>
      </c>
      <c r="G85" s="194"/>
      <c r="H85" s="197">
        <v>1</v>
      </c>
      <c r="I85" s="198"/>
      <c r="J85" s="194"/>
      <c r="K85" s="194"/>
      <c r="L85" s="199"/>
      <c r="M85" s="200"/>
      <c r="N85" s="201"/>
      <c r="O85" s="201"/>
      <c r="P85" s="201"/>
      <c r="Q85" s="201"/>
      <c r="R85" s="201"/>
      <c r="S85" s="201"/>
      <c r="T85" s="202"/>
      <c r="AT85" s="203" t="s">
        <v>165</v>
      </c>
      <c r="AU85" s="203" t="s">
        <v>83</v>
      </c>
      <c r="AV85" s="13" t="s">
        <v>85</v>
      </c>
      <c r="AW85" s="13" t="s">
        <v>37</v>
      </c>
      <c r="AX85" s="13" t="s">
        <v>83</v>
      </c>
      <c r="AY85" s="203" t="s">
        <v>155</v>
      </c>
    </row>
    <row r="86" spans="1:65" s="2" customFormat="1" ht="63.45" customHeight="1">
      <c r="A86" s="36"/>
      <c r="B86" s="37"/>
      <c r="C86" s="175" t="s">
        <v>187</v>
      </c>
      <c r="D86" s="175" t="s">
        <v>157</v>
      </c>
      <c r="E86" s="176" t="s">
        <v>1658</v>
      </c>
      <c r="F86" s="177" t="s">
        <v>1659</v>
      </c>
      <c r="G86" s="178" t="s">
        <v>345</v>
      </c>
      <c r="H86" s="179">
        <v>1</v>
      </c>
      <c r="I86" s="180"/>
      <c r="J86" s="181">
        <f>ROUND(I86*H86,2)</f>
        <v>0</v>
      </c>
      <c r="K86" s="177" t="s">
        <v>19</v>
      </c>
      <c r="L86" s="41"/>
      <c r="M86" s="182" t="s">
        <v>19</v>
      </c>
      <c r="N86" s="183" t="s">
        <v>46</v>
      </c>
      <c r="O86" s="66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161</v>
      </c>
      <c r="AT86" s="186" t="s">
        <v>157</v>
      </c>
      <c r="AU86" s="186" t="s">
        <v>83</v>
      </c>
      <c r="AY86" s="19" t="s">
        <v>155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9" t="s">
        <v>83</v>
      </c>
      <c r="BK86" s="187">
        <f>ROUND(I86*H86,2)</f>
        <v>0</v>
      </c>
      <c r="BL86" s="19" t="s">
        <v>161</v>
      </c>
      <c r="BM86" s="186" t="s">
        <v>1660</v>
      </c>
    </row>
    <row r="87" spans="1:65" s="2" customFormat="1" ht="38.4">
      <c r="A87" s="36"/>
      <c r="B87" s="37"/>
      <c r="C87" s="38"/>
      <c r="D87" s="188" t="s">
        <v>163</v>
      </c>
      <c r="E87" s="38"/>
      <c r="F87" s="189" t="s">
        <v>1661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163</v>
      </c>
      <c r="AU87" s="19" t="s">
        <v>83</v>
      </c>
    </row>
    <row r="88" spans="1:65" s="2" customFormat="1" ht="16.5" customHeight="1">
      <c r="A88" s="36"/>
      <c r="B88" s="37"/>
      <c r="C88" s="175" t="s">
        <v>193</v>
      </c>
      <c r="D88" s="175" t="s">
        <v>157</v>
      </c>
      <c r="E88" s="176" t="s">
        <v>1662</v>
      </c>
      <c r="F88" s="177" t="s">
        <v>1663</v>
      </c>
      <c r="G88" s="178" t="s">
        <v>1664</v>
      </c>
      <c r="H88" s="179">
        <v>1</v>
      </c>
      <c r="I88" s="180"/>
      <c r="J88" s="181">
        <f>ROUND(I88*H88,2)</f>
        <v>0</v>
      </c>
      <c r="K88" s="177" t="s">
        <v>19</v>
      </c>
      <c r="L88" s="41"/>
      <c r="M88" s="182" t="s">
        <v>19</v>
      </c>
      <c r="N88" s="183" t="s">
        <v>46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161</v>
      </c>
      <c r="AT88" s="186" t="s">
        <v>157</v>
      </c>
      <c r="AU88" s="186" t="s">
        <v>83</v>
      </c>
      <c r="AY88" s="19" t="s">
        <v>155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83</v>
      </c>
      <c r="BK88" s="187">
        <f>ROUND(I88*H88,2)</f>
        <v>0</v>
      </c>
      <c r="BL88" s="19" t="s">
        <v>161</v>
      </c>
      <c r="BM88" s="186" t="s">
        <v>1665</v>
      </c>
    </row>
    <row r="89" spans="1:65" s="2" customFormat="1" ht="48">
      <c r="A89" s="36"/>
      <c r="B89" s="37"/>
      <c r="C89" s="38"/>
      <c r="D89" s="188" t="s">
        <v>163</v>
      </c>
      <c r="E89" s="38"/>
      <c r="F89" s="189" t="s">
        <v>1666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163</v>
      </c>
      <c r="AU89" s="19" t="s">
        <v>83</v>
      </c>
    </row>
    <row r="90" spans="1:65" s="2" customFormat="1" ht="16.5" customHeight="1">
      <c r="A90" s="36"/>
      <c r="B90" s="37"/>
      <c r="C90" s="175" t="s">
        <v>199</v>
      </c>
      <c r="D90" s="175" t="s">
        <v>157</v>
      </c>
      <c r="E90" s="176" t="s">
        <v>1667</v>
      </c>
      <c r="F90" s="177" t="s">
        <v>1668</v>
      </c>
      <c r="G90" s="178" t="s">
        <v>1664</v>
      </c>
      <c r="H90" s="179">
        <v>1</v>
      </c>
      <c r="I90" s="180"/>
      <c r="J90" s="181">
        <f>ROUND(I90*H90,2)</f>
        <v>0</v>
      </c>
      <c r="K90" s="177" t="s">
        <v>19</v>
      </c>
      <c r="L90" s="41"/>
      <c r="M90" s="182" t="s">
        <v>19</v>
      </c>
      <c r="N90" s="183" t="s">
        <v>46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161</v>
      </c>
      <c r="AT90" s="186" t="s">
        <v>157</v>
      </c>
      <c r="AU90" s="186" t="s">
        <v>83</v>
      </c>
      <c r="AY90" s="19" t="s">
        <v>155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83</v>
      </c>
      <c r="BK90" s="187">
        <f>ROUND(I90*H90,2)</f>
        <v>0</v>
      </c>
      <c r="BL90" s="19" t="s">
        <v>161</v>
      </c>
      <c r="BM90" s="186" t="s">
        <v>1669</v>
      </c>
    </row>
    <row r="91" spans="1:65" s="2" customFormat="1" ht="67.2">
      <c r="A91" s="36"/>
      <c r="B91" s="37"/>
      <c r="C91" s="38"/>
      <c r="D91" s="188" t="s">
        <v>163</v>
      </c>
      <c r="E91" s="38"/>
      <c r="F91" s="189" t="s">
        <v>1670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163</v>
      </c>
      <c r="AU91" s="19" t="s">
        <v>83</v>
      </c>
    </row>
    <row r="92" spans="1:65" s="12" customFormat="1" ht="22.8" customHeight="1">
      <c r="B92" s="159"/>
      <c r="C92" s="160"/>
      <c r="D92" s="161" t="s">
        <v>74</v>
      </c>
      <c r="E92" s="173" t="s">
        <v>75</v>
      </c>
      <c r="F92" s="173" t="s">
        <v>1671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SUM(P93:P110)</f>
        <v>0</v>
      </c>
      <c r="Q92" s="167"/>
      <c r="R92" s="168">
        <f>SUM(R93:R110)</f>
        <v>0</v>
      </c>
      <c r="S92" s="167"/>
      <c r="T92" s="169">
        <f>SUM(T93:T110)</f>
        <v>0</v>
      </c>
      <c r="AR92" s="170" t="s">
        <v>187</v>
      </c>
      <c r="AT92" s="171" t="s">
        <v>74</v>
      </c>
      <c r="AU92" s="171" t="s">
        <v>83</v>
      </c>
      <c r="AY92" s="170" t="s">
        <v>155</v>
      </c>
      <c r="BK92" s="172">
        <f>SUM(BK93:BK110)</f>
        <v>0</v>
      </c>
    </row>
    <row r="93" spans="1:65" s="2" customFormat="1" ht="16.5" customHeight="1">
      <c r="A93" s="36"/>
      <c r="B93" s="37"/>
      <c r="C93" s="175" t="s">
        <v>207</v>
      </c>
      <c r="D93" s="175" t="s">
        <v>157</v>
      </c>
      <c r="E93" s="176" t="s">
        <v>1672</v>
      </c>
      <c r="F93" s="177" t="s">
        <v>1673</v>
      </c>
      <c r="G93" s="178" t="s">
        <v>1664</v>
      </c>
      <c r="H93" s="179">
        <v>1</v>
      </c>
      <c r="I93" s="180"/>
      <c r="J93" s="181">
        <f>ROUND(I93*H93,2)</f>
        <v>0</v>
      </c>
      <c r="K93" s="177" t="s">
        <v>19</v>
      </c>
      <c r="L93" s="41"/>
      <c r="M93" s="182" t="s">
        <v>19</v>
      </c>
      <c r="N93" s="183" t="s">
        <v>46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1674</v>
      </c>
      <c r="AT93" s="186" t="s">
        <v>157</v>
      </c>
      <c r="AU93" s="186" t="s">
        <v>85</v>
      </c>
      <c r="AY93" s="19" t="s">
        <v>155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83</v>
      </c>
      <c r="BK93" s="187">
        <f>ROUND(I93*H93,2)</f>
        <v>0</v>
      </c>
      <c r="BL93" s="19" t="s">
        <v>1674</v>
      </c>
      <c r="BM93" s="186" t="s">
        <v>1675</v>
      </c>
    </row>
    <row r="94" spans="1:65" s="2" customFormat="1" ht="16.5" customHeight="1">
      <c r="A94" s="36"/>
      <c r="B94" s="37"/>
      <c r="C94" s="175" t="s">
        <v>214</v>
      </c>
      <c r="D94" s="175" t="s">
        <v>157</v>
      </c>
      <c r="E94" s="176" t="s">
        <v>1676</v>
      </c>
      <c r="F94" s="177" t="s">
        <v>1677</v>
      </c>
      <c r="G94" s="178" t="s">
        <v>1664</v>
      </c>
      <c r="H94" s="179">
        <v>1</v>
      </c>
      <c r="I94" s="180"/>
      <c r="J94" s="181">
        <f>ROUND(I94*H94,2)</f>
        <v>0</v>
      </c>
      <c r="K94" s="177" t="s">
        <v>19</v>
      </c>
      <c r="L94" s="41"/>
      <c r="M94" s="182" t="s">
        <v>19</v>
      </c>
      <c r="N94" s="183" t="s">
        <v>46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1674</v>
      </c>
      <c r="AT94" s="186" t="s">
        <v>157</v>
      </c>
      <c r="AU94" s="186" t="s">
        <v>85</v>
      </c>
      <c r="AY94" s="19" t="s">
        <v>155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83</v>
      </c>
      <c r="BK94" s="187">
        <f>ROUND(I94*H94,2)</f>
        <v>0</v>
      </c>
      <c r="BL94" s="19" t="s">
        <v>1674</v>
      </c>
      <c r="BM94" s="186" t="s">
        <v>1678</v>
      </c>
    </row>
    <row r="95" spans="1:65" s="2" customFormat="1" ht="16.5" customHeight="1">
      <c r="A95" s="36"/>
      <c r="B95" s="37"/>
      <c r="C95" s="175" t="s">
        <v>220</v>
      </c>
      <c r="D95" s="175" t="s">
        <v>157</v>
      </c>
      <c r="E95" s="176" t="s">
        <v>1679</v>
      </c>
      <c r="F95" s="177" t="s">
        <v>1680</v>
      </c>
      <c r="G95" s="178" t="s">
        <v>1664</v>
      </c>
      <c r="H95" s="179">
        <v>1</v>
      </c>
      <c r="I95" s="180"/>
      <c r="J95" s="181">
        <f>ROUND(I95*H95,2)</f>
        <v>0</v>
      </c>
      <c r="K95" s="177" t="s">
        <v>19</v>
      </c>
      <c r="L95" s="41"/>
      <c r="M95" s="182" t="s">
        <v>19</v>
      </c>
      <c r="N95" s="183" t="s">
        <v>46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1674</v>
      </c>
      <c r="AT95" s="186" t="s">
        <v>157</v>
      </c>
      <c r="AU95" s="186" t="s">
        <v>85</v>
      </c>
      <c r="AY95" s="19" t="s">
        <v>155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83</v>
      </c>
      <c r="BK95" s="187">
        <f>ROUND(I95*H95,2)</f>
        <v>0</v>
      </c>
      <c r="BL95" s="19" t="s">
        <v>1674</v>
      </c>
      <c r="BM95" s="186" t="s">
        <v>1681</v>
      </c>
    </row>
    <row r="96" spans="1:65" s="2" customFormat="1" ht="16.5" customHeight="1">
      <c r="A96" s="36"/>
      <c r="B96" s="37"/>
      <c r="C96" s="175" t="s">
        <v>226</v>
      </c>
      <c r="D96" s="175" t="s">
        <v>157</v>
      </c>
      <c r="E96" s="176" t="s">
        <v>1682</v>
      </c>
      <c r="F96" s="177" t="s">
        <v>1683</v>
      </c>
      <c r="G96" s="178" t="s">
        <v>1664</v>
      </c>
      <c r="H96" s="179">
        <v>1</v>
      </c>
      <c r="I96" s="180"/>
      <c r="J96" s="181">
        <f>ROUND(I96*H96,2)</f>
        <v>0</v>
      </c>
      <c r="K96" s="177" t="s">
        <v>19</v>
      </c>
      <c r="L96" s="41"/>
      <c r="M96" s="182" t="s">
        <v>19</v>
      </c>
      <c r="N96" s="183" t="s">
        <v>46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1674</v>
      </c>
      <c r="AT96" s="186" t="s">
        <v>157</v>
      </c>
      <c r="AU96" s="186" t="s">
        <v>85</v>
      </c>
      <c r="AY96" s="19" t="s">
        <v>155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83</v>
      </c>
      <c r="BK96" s="187">
        <f>ROUND(I96*H96,2)</f>
        <v>0</v>
      </c>
      <c r="BL96" s="19" t="s">
        <v>1674</v>
      </c>
      <c r="BM96" s="186" t="s">
        <v>1684</v>
      </c>
    </row>
    <row r="97" spans="1:65" s="2" customFormat="1" ht="16.5" customHeight="1">
      <c r="A97" s="36"/>
      <c r="B97" s="37"/>
      <c r="C97" s="175" t="s">
        <v>234</v>
      </c>
      <c r="D97" s="175" t="s">
        <v>157</v>
      </c>
      <c r="E97" s="176" t="s">
        <v>1685</v>
      </c>
      <c r="F97" s="177" t="s">
        <v>1686</v>
      </c>
      <c r="G97" s="178" t="s">
        <v>1664</v>
      </c>
      <c r="H97" s="179">
        <v>1</v>
      </c>
      <c r="I97" s="180"/>
      <c r="J97" s="181">
        <f>ROUND(I97*H97,2)</f>
        <v>0</v>
      </c>
      <c r="K97" s="177" t="s">
        <v>19</v>
      </c>
      <c r="L97" s="41"/>
      <c r="M97" s="182" t="s">
        <v>19</v>
      </c>
      <c r="N97" s="183" t="s">
        <v>46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1674</v>
      </c>
      <c r="AT97" s="186" t="s">
        <v>157</v>
      </c>
      <c r="AU97" s="186" t="s">
        <v>85</v>
      </c>
      <c r="AY97" s="19" t="s">
        <v>155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83</v>
      </c>
      <c r="BK97" s="187">
        <f>ROUND(I97*H97,2)</f>
        <v>0</v>
      </c>
      <c r="BL97" s="19" t="s">
        <v>1674</v>
      </c>
      <c r="BM97" s="186" t="s">
        <v>1687</v>
      </c>
    </row>
    <row r="98" spans="1:65" s="2" customFormat="1" ht="28.8">
      <c r="A98" s="36"/>
      <c r="B98" s="37"/>
      <c r="C98" s="38"/>
      <c r="D98" s="188" t="s">
        <v>163</v>
      </c>
      <c r="E98" s="38"/>
      <c r="F98" s="189" t="s">
        <v>1688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163</v>
      </c>
      <c r="AU98" s="19" t="s">
        <v>85</v>
      </c>
    </row>
    <row r="99" spans="1:65" s="2" customFormat="1" ht="16.5" customHeight="1">
      <c r="A99" s="36"/>
      <c r="B99" s="37"/>
      <c r="C99" s="175" t="s">
        <v>241</v>
      </c>
      <c r="D99" s="175" t="s">
        <v>157</v>
      </c>
      <c r="E99" s="176" t="s">
        <v>1689</v>
      </c>
      <c r="F99" s="177" t="s">
        <v>1690</v>
      </c>
      <c r="G99" s="178" t="s">
        <v>1664</v>
      </c>
      <c r="H99" s="179">
        <v>1</v>
      </c>
      <c r="I99" s="180"/>
      <c r="J99" s="181">
        <f>ROUND(I99*H99,2)</f>
        <v>0</v>
      </c>
      <c r="K99" s="177" t="s">
        <v>19</v>
      </c>
      <c r="L99" s="41"/>
      <c r="M99" s="182" t="s">
        <v>19</v>
      </c>
      <c r="N99" s="183" t="s">
        <v>46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1674</v>
      </c>
      <c r="AT99" s="186" t="s">
        <v>157</v>
      </c>
      <c r="AU99" s="186" t="s">
        <v>85</v>
      </c>
      <c r="AY99" s="19" t="s">
        <v>155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83</v>
      </c>
      <c r="BK99" s="187">
        <f>ROUND(I99*H99,2)</f>
        <v>0</v>
      </c>
      <c r="BL99" s="19" t="s">
        <v>1674</v>
      </c>
      <c r="BM99" s="186" t="s">
        <v>1691</v>
      </c>
    </row>
    <row r="100" spans="1:65" s="2" customFormat="1" ht="16.5" customHeight="1">
      <c r="A100" s="36"/>
      <c r="B100" s="37"/>
      <c r="C100" s="175" t="s">
        <v>248</v>
      </c>
      <c r="D100" s="175" t="s">
        <v>157</v>
      </c>
      <c r="E100" s="176" t="s">
        <v>1692</v>
      </c>
      <c r="F100" s="177" t="s">
        <v>1693</v>
      </c>
      <c r="G100" s="178" t="s">
        <v>1664</v>
      </c>
      <c r="H100" s="179">
        <v>1</v>
      </c>
      <c r="I100" s="180"/>
      <c r="J100" s="181">
        <f>ROUND(I100*H100,2)</f>
        <v>0</v>
      </c>
      <c r="K100" s="177" t="s">
        <v>19</v>
      </c>
      <c r="L100" s="41"/>
      <c r="M100" s="182" t="s">
        <v>19</v>
      </c>
      <c r="N100" s="183" t="s">
        <v>46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1694</v>
      </c>
      <c r="AT100" s="186" t="s">
        <v>157</v>
      </c>
      <c r="AU100" s="186" t="s">
        <v>85</v>
      </c>
      <c r="AY100" s="19" t="s">
        <v>155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83</v>
      </c>
      <c r="BK100" s="187">
        <f>ROUND(I100*H100,2)</f>
        <v>0</v>
      </c>
      <c r="BL100" s="19" t="s">
        <v>1694</v>
      </c>
      <c r="BM100" s="186" t="s">
        <v>1695</v>
      </c>
    </row>
    <row r="101" spans="1:65" s="2" customFormat="1" ht="16.5" customHeight="1">
      <c r="A101" s="36"/>
      <c r="B101" s="37"/>
      <c r="C101" s="175" t="s">
        <v>8</v>
      </c>
      <c r="D101" s="175" t="s">
        <v>157</v>
      </c>
      <c r="E101" s="176" t="s">
        <v>1696</v>
      </c>
      <c r="F101" s="177" t="s">
        <v>1697</v>
      </c>
      <c r="G101" s="178" t="s">
        <v>1664</v>
      </c>
      <c r="H101" s="179">
        <v>1</v>
      </c>
      <c r="I101" s="180"/>
      <c r="J101" s="181">
        <f>ROUND(I101*H101,2)</f>
        <v>0</v>
      </c>
      <c r="K101" s="177" t="s">
        <v>19</v>
      </c>
      <c r="L101" s="41"/>
      <c r="M101" s="182" t="s">
        <v>19</v>
      </c>
      <c r="N101" s="183" t="s">
        <v>46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1674</v>
      </c>
      <c r="AT101" s="186" t="s">
        <v>157</v>
      </c>
      <c r="AU101" s="186" t="s">
        <v>85</v>
      </c>
      <c r="AY101" s="19" t="s">
        <v>155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83</v>
      </c>
      <c r="BK101" s="187">
        <f>ROUND(I101*H101,2)</f>
        <v>0</v>
      </c>
      <c r="BL101" s="19" t="s">
        <v>1674</v>
      </c>
      <c r="BM101" s="186" t="s">
        <v>1698</v>
      </c>
    </row>
    <row r="102" spans="1:65" s="2" customFormat="1" ht="19.2">
      <c r="A102" s="36"/>
      <c r="B102" s="37"/>
      <c r="C102" s="38"/>
      <c r="D102" s="188" t="s">
        <v>163</v>
      </c>
      <c r="E102" s="38"/>
      <c r="F102" s="189" t="s">
        <v>1699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163</v>
      </c>
      <c r="AU102" s="19" t="s">
        <v>85</v>
      </c>
    </row>
    <row r="103" spans="1:65" s="2" customFormat="1" ht="16.5" customHeight="1">
      <c r="A103" s="36"/>
      <c r="B103" s="37"/>
      <c r="C103" s="175" t="s">
        <v>257</v>
      </c>
      <c r="D103" s="175" t="s">
        <v>157</v>
      </c>
      <c r="E103" s="176" t="s">
        <v>1700</v>
      </c>
      <c r="F103" s="177" t="s">
        <v>1701</v>
      </c>
      <c r="G103" s="178" t="s">
        <v>1664</v>
      </c>
      <c r="H103" s="179">
        <v>1</v>
      </c>
      <c r="I103" s="180"/>
      <c r="J103" s="181">
        <f t="shared" ref="J103:J109" si="0">ROUND(I103*H103,2)</f>
        <v>0</v>
      </c>
      <c r="K103" s="177" t="s">
        <v>19</v>
      </c>
      <c r="L103" s="41"/>
      <c r="M103" s="182" t="s">
        <v>19</v>
      </c>
      <c r="N103" s="183" t="s">
        <v>46</v>
      </c>
      <c r="O103" s="66"/>
      <c r="P103" s="184">
        <f t="shared" ref="P103:P109" si="1">O103*H103</f>
        <v>0</v>
      </c>
      <c r="Q103" s="184">
        <v>0</v>
      </c>
      <c r="R103" s="184">
        <f t="shared" ref="R103:R109" si="2">Q103*H103</f>
        <v>0</v>
      </c>
      <c r="S103" s="184">
        <v>0</v>
      </c>
      <c r="T103" s="185">
        <f t="shared" ref="T103:T109" si="3"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1674</v>
      </c>
      <c r="AT103" s="186" t="s">
        <v>157</v>
      </c>
      <c r="AU103" s="186" t="s">
        <v>85</v>
      </c>
      <c r="AY103" s="19" t="s">
        <v>155</v>
      </c>
      <c r="BE103" s="187">
        <f t="shared" ref="BE103:BE109" si="4">IF(N103="základní",J103,0)</f>
        <v>0</v>
      </c>
      <c r="BF103" s="187">
        <f t="shared" ref="BF103:BF109" si="5">IF(N103="snížená",J103,0)</f>
        <v>0</v>
      </c>
      <c r="BG103" s="187">
        <f t="shared" ref="BG103:BG109" si="6">IF(N103="zákl. přenesená",J103,0)</f>
        <v>0</v>
      </c>
      <c r="BH103" s="187">
        <f t="shared" ref="BH103:BH109" si="7">IF(N103="sníž. přenesená",J103,0)</f>
        <v>0</v>
      </c>
      <c r="BI103" s="187">
        <f t="shared" ref="BI103:BI109" si="8">IF(N103="nulová",J103,0)</f>
        <v>0</v>
      </c>
      <c r="BJ103" s="19" t="s">
        <v>83</v>
      </c>
      <c r="BK103" s="187">
        <f t="shared" ref="BK103:BK109" si="9">ROUND(I103*H103,2)</f>
        <v>0</v>
      </c>
      <c r="BL103" s="19" t="s">
        <v>1674</v>
      </c>
      <c r="BM103" s="186" t="s">
        <v>1702</v>
      </c>
    </row>
    <row r="104" spans="1:65" s="2" customFormat="1" ht="37.799999999999997" customHeight="1">
      <c r="A104" s="36"/>
      <c r="B104" s="37"/>
      <c r="C104" s="175" t="s">
        <v>262</v>
      </c>
      <c r="D104" s="175" t="s">
        <v>157</v>
      </c>
      <c r="E104" s="176" t="s">
        <v>1703</v>
      </c>
      <c r="F104" s="177" t="s">
        <v>1704</v>
      </c>
      <c r="G104" s="178" t="s">
        <v>1664</v>
      </c>
      <c r="H104" s="179">
        <v>1</v>
      </c>
      <c r="I104" s="180"/>
      <c r="J104" s="181">
        <f t="shared" si="0"/>
        <v>0</v>
      </c>
      <c r="K104" s="177" t="s">
        <v>19</v>
      </c>
      <c r="L104" s="41"/>
      <c r="M104" s="182" t="s">
        <v>19</v>
      </c>
      <c r="N104" s="183" t="s">
        <v>46</v>
      </c>
      <c r="O104" s="66"/>
      <c r="P104" s="184">
        <f t="shared" si="1"/>
        <v>0</v>
      </c>
      <c r="Q104" s="184">
        <v>0</v>
      </c>
      <c r="R104" s="184">
        <f t="shared" si="2"/>
        <v>0</v>
      </c>
      <c r="S104" s="184">
        <v>0</v>
      </c>
      <c r="T104" s="185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1674</v>
      </c>
      <c r="AT104" s="186" t="s">
        <v>157</v>
      </c>
      <c r="AU104" s="186" t="s">
        <v>85</v>
      </c>
      <c r="AY104" s="19" t="s">
        <v>155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19" t="s">
        <v>83</v>
      </c>
      <c r="BK104" s="187">
        <f t="shared" si="9"/>
        <v>0</v>
      </c>
      <c r="BL104" s="19" t="s">
        <v>1674</v>
      </c>
      <c r="BM104" s="186" t="s">
        <v>1705</v>
      </c>
    </row>
    <row r="105" spans="1:65" s="2" customFormat="1" ht="16.5" customHeight="1">
      <c r="A105" s="36"/>
      <c r="B105" s="37"/>
      <c r="C105" s="175" t="s">
        <v>267</v>
      </c>
      <c r="D105" s="175" t="s">
        <v>157</v>
      </c>
      <c r="E105" s="176" t="s">
        <v>1706</v>
      </c>
      <c r="F105" s="177" t="s">
        <v>1707</v>
      </c>
      <c r="G105" s="178" t="s">
        <v>1664</v>
      </c>
      <c r="H105" s="179">
        <v>1</v>
      </c>
      <c r="I105" s="180"/>
      <c r="J105" s="181">
        <f t="shared" si="0"/>
        <v>0</v>
      </c>
      <c r="K105" s="177" t="s">
        <v>19</v>
      </c>
      <c r="L105" s="41"/>
      <c r="M105" s="182" t="s">
        <v>19</v>
      </c>
      <c r="N105" s="183" t="s">
        <v>46</v>
      </c>
      <c r="O105" s="66"/>
      <c r="P105" s="184">
        <f t="shared" si="1"/>
        <v>0</v>
      </c>
      <c r="Q105" s="184">
        <v>0</v>
      </c>
      <c r="R105" s="184">
        <f t="shared" si="2"/>
        <v>0</v>
      </c>
      <c r="S105" s="184">
        <v>0</v>
      </c>
      <c r="T105" s="185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1674</v>
      </c>
      <c r="AT105" s="186" t="s">
        <v>157</v>
      </c>
      <c r="AU105" s="186" t="s">
        <v>85</v>
      </c>
      <c r="AY105" s="19" t="s">
        <v>155</v>
      </c>
      <c r="BE105" s="187">
        <f t="shared" si="4"/>
        <v>0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19" t="s">
        <v>83</v>
      </c>
      <c r="BK105" s="187">
        <f t="shared" si="9"/>
        <v>0</v>
      </c>
      <c r="BL105" s="19" t="s">
        <v>1674</v>
      </c>
      <c r="BM105" s="186" t="s">
        <v>1708</v>
      </c>
    </row>
    <row r="106" spans="1:65" s="2" customFormat="1" ht="16.5" customHeight="1">
      <c r="A106" s="36"/>
      <c r="B106" s="37"/>
      <c r="C106" s="175" t="s">
        <v>272</v>
      </c>
      <c r="D106" s="175" t="s">
        <v>157</v>
      </c>
      <c r="E106" s="176" t="s">
        <v>1709</v>
      </c>
      <c r="F106" s="177" t="s">
        <v>1710</v>
      </c>
      <c r="G106" s="178" t="s">
        <v>1664</v>
      </c>
      <c r="H106" s="179">
        <v>1</v>
      </c>
      <c r="I106" s="180"/>
      <c r="J106" s="181">
        <f t="shared" si="0"/>
        <v>0</v>
      </c>
      <c r="K106" s="177" t="s">
        <v>19</v>
      </c>
      <c r="L106" s="41"/>
      <c r="M106" s="182" t="s">
        <v>19</v>
      </c>
      <c r="N106" s="183" t="s">
        <v>46</v>
      </c>
      <c r="O106" s="66"/>
      <c r="P106" s="184">
        <f t="shared" si="1"/>
        <v>0</v>
      </c>
      <c r="Q106" s="184">
        <v>0</v>
      </c>
      <c r="R106" s="184">
        <f t="shared" si="2"/>
        <v>0</v>
      </c>
      <c r="S106" s="184">
        <v>0</v>
      </c>
      <c r="T106" s="185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1674</v>
      </c>
      <c r="AT106" s="186" t="s">
        <v>157</v>
      </c>
      <c r="AU106" s="186" t="s">
        <v>85</v>
      </c>
      <c r="AY106" s="19" t="s">
        <v>155</v>
      </c>
      <c r="BE106" s="187">
        <f t="shared" si="4"/>
        <v>0</v>
      </c>
      <c r="BF106" s="187">
        <f t="shared" si="5"/>
        <v>0</v>
      </c>
      <c r="BG106" s="187">
        <f t="shared" si="6"/>
        <v>0</v>
      </c>
      <c r="BH106" s="187">
        <f t="shared" si="7"/>
        <v>0</v>
      </c>
      <c r="BI106" s="187">
        <f t="shared" si="8"/>
        <v>0</v>
      </c>
      <c r="BJ106" s="19" t="s">
        <v>83</v>
      </c>
      <c r="BK106" s="187">
        <f t="shared" si="9"/>
        <v>0</v>
      </c>
      <c r="BL106" s="19" t="s">
        <v>1674</v>
      </c>
      <c r="BM106" s="186" t="s">
        <v>1711</v>
      </c>
    </row>
    <row r="107" spans="1:65" s="2" customFormat="1" ht="16.5" customHeight="1">
      <c r="A107" s="36"/>
      <c r="B107" s="37"/>
      <c r="C107" s="175" t="s">
        <v>278</v>
      </c>
      <c r="D107" s="175" t="s">
        <v>157</v>
      </c>
      <c r="E107" s="176" t="s">
        <v>1712</v>
      </c>
      <c r="F107" s="177" t="s">
        <v>1713</v>
      </c>
      <c r="G107" s="178" t="s">
        <v>1664</v>
      </c>
      <c r="H107" s="179">
        <v>1</v>
      </c>
      <c r="I107" s="180"/>
      <c r="J107" s="181">
        <f t="shared" si="0"/>
        <v>0</v>
      </c>
      <c r="K107" s="177" t="s">
        <v>19</v>
      </c>
      <c r="L107" s="41"/>
      <c r="M107" s="182" t="s">
        <v>19</v>
      </c>
      <c r="N107" s="183" t="s">
        <v>46</v>
      </c>
      <c r="O107" s="66"/>
      <c r="P107" s="184">
        <f t="shared" si="1"/>
        <v>0</v>
      </c>
      <c r="Q107" s="184">
        <v>0</v>
      </c>
      <c r="R107" s="184">
        <f t="shared" si="2"/>
        <v>0</v>
      </c>
      <c r="S107" s="184">
        <v>0</v>
      </c>
      <c r="T107" s="185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1674</v>
      </c>
      <c r="AT107" s="186" t="s">
        <v>157</v>
      </c>
      <c r="AU107" s="186" t="s">
        <v>85</v>
      </c>
      <c r="AY107" s="19" t="s">
        <v>155</v>
      </c>
      <c r="BE107" s="187">
        <f t="shared" si="4"/>
        <v>0</v>
      </c>
      <c r="BF107" s="187">
        <f t="shared" si="5"/>
        <v>0</v>
      </c>
      <c r="BG107" s="187">
        <f t="shared" si="6"/>
        <v>0</v>
      </c>
      <c r="BH107" s="187">
        <f t="shared" si="7"/>
        <v>0</v>
      </c>
      <c r="BI107" s="187">
        <f t="shared" si="8"/>
        <v>0</v>
      </c>
      <c r="BJ107" s="19" t="s">
        <v>83</v>
      </c>
      <c r="BK107" s="187">
        <f t="shared" si="9"/>
        <v>0</v>
      </c>
      <c r="BL107" s="19" t="s">
        <v>1674</v>
      </c>
      <c r="BM107" s="186" t="s">
        <v>1714</v>
      </c>
    </row>
    <row r="108" spans="1:65" s="2" customFormat="1" ht="16.5" customHeight="1">
      <c r="A108" s="36"/>
      <c r="B108" s="37"/>
      <c r="C108" s="175" t="s">
        <v>7</v>
      </c>
      <c r="D108" s="175" t="s">
        <v>157</v>
      </c>
      <c r="E108" s="176" t="s">
        <v>1715</v>
      </c>
      <c r="F108" s="177" t="s">
        <v>1716</v>
      </c>
      <c r="G108" s="178" t="s">
        <v>1664</v>
      </c>
      <c r="H108" s="179">
        <v>1</v>
      </c>
      <c r="I108" s="180"/>
      <c r="J108" s="181">
        <f t="shared" si="0"/>
        <v>0</v>
      </c>
      <c r="K108" s="177" t="s">
        <v>19</v>
      </c>
      <c r="L108" s="41"/>
      <c r="M108" s="182" t="s">
        <v>19</v>
      </c>
      <c r="N108" s="183" t="s">
        <v>46</v>
      </c>
      <c r="O108" s="66"/>
      <c r="P108" s="184">
        <f t="shared" si="1"/>
        <v>0</v>
      </c>
      <c r="Q108" s="184">
        <v>0</v>
      </c>
      <c r="R108" s="184">
        <f t="shared" si="2"/>
        <v>0</v>
      </c>
      <c r="S108" s="184">
        <v>0</v>
      </c>
      <c r="T108" s="185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1694</v>
      </c>
      <c r="AT108" s="186" t="s">
        <v>157</v>
      </c>
      <c r="AU108" s="186" t="s">
        <v>85</v>
      </c>
      <c r="AY108" s="19" t="s">
        <v>155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19" t="s">
        <v>83</v>
      </c>
      <c r="BK108" s="187">
        <f t="shared" si="9"/>
        <v>0</v>
      </c>
      <c r="BL108" s="19" t="s">
        <v>1694</v>
      </c>
      <c r="BM108" s="186" t="s">
        <v>1717</v>
      </c>
    </row>
    <row r="109" spans="1:65" s="2" customFormat="1" ht="16.5" customHeight="1">
      <c r="A109" s="36"/>
      <c r="B109" s="37"/>
      <c r="C109" s="175" t="s">
        <v>289</v>
      </c>
      <c r="D109" s="175" t="s">
        <v>157</v>
      </c>
      <c r="E109" s="176" t="s">
        <v>1718</v>
      </c>
      <c r="F109" s="177" t="s">
        <v>1719</v>
      </c>
      <c r="G109" s="178" t="s">
        <v>1664</v>
      </c>
      <c r="H109" s="179">
        <v>1</v>
      </c>
      <c r="I109" s="180"/>
      <c r="J109" s="181">
        <f t="shared" si="0"/>
        <v>0</v>
      </c>
      <c r="K109" s="177" t="s">
        <v>19</v>
      </c>
      <c r="L109" s="41"/>
      <c r="M109" s="182" t="s">
        <v>19</v>
      </c>
      <c r="N109" s="183" t="s">
        <v>46</v>
      </c>
      <c r="O109" s="66"/>
      <c r="P109" s="184">
        <f t="shared" si="1"/>
        <v>0</v>
      </c>
      <c r="Q109" s="184">
        <v>0</v>
      </c>
      <c r="R109" s="184">
        <f t="shared" si="2"/>
        <v>0</v>
      </c>
      <c r="S109" s="184">
        <v>0</v>
      </c>
      <c r="T109" s="185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1674</v>
      </c>
      <c r="AT109" s="186" t="s">
        <v>157</v>
      </c>
      <c r="AU109" s="186" t="s">
        <v>85</v>
      </c>
      <c r="AY109" s="19" t="s">
        <v>155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9" t="s">
        <v>83</v>
      </c>
      <c r="BK109" s="187">
        <f t="shared" si="9"/>
        <v>0</v>
      </c>
      <c r="BL109" s="19" t="s">
        <v>1674</v>
      </c>
      <c r="BM109" s="186" t="s">
        <v>1720</v>
      </c>
    </row>
    <row r="110" spans="1:65" s="2" customFormat="1" ht="19.2">
      <c r="A110" s="36"/>
      <c r="B110" s="37"/>
      <c r="C110" s="38"/>
      <c r="D110" s="188" t="s">
        <v>163</v>
      </c>
      <c r="E110" s="38"/>
      <c r="F110" s="189" t="s">
        <v>1721</v>
      </c>
      <c r="G110" s="38"/>
      <c r="H110" s="38"/>
      <c r="I110" s="190"/>
      <c r="J110" s="38"/>
      <c r="K110" s="38"/>
      <c r="L110" s="41"/>
      <c r="M110" s="237"/>
      <c r="N110" s="238"/>
      <c r="O110" s="239"/>
      <c r="P110" s="239"/>
      <c r="Q110" s="239"/>
      <c r="R110" s="239"/>
      <c r="S110" s="239"/>
      <c r="T110" s="240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163</v>
      </c>
      <c r="AU110" s="19" t="s">
        <v>85</v>
      </c>
    </row>
    <row r="111" spans="1:65" s="2" customFormat="1" ht="6.9" customHeight="1">
      <c r="A111" s="36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1"/>
      <c r="M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</sheetData>
  <sheetProtection algorithmName="SHA-512" hashValue="2BaaQVLDZnnUU06z3jaWm+8SOfVvFnFVhkM57slnF6s9Yd9DOjOBfWvJhfDsOjitxnTuvv6Gvixkz00rXZ4exQ==" saltValue="rgS3iKRQshmeR9tQ+WIGuCRE/r5PGwSG0w+T2PAPbPgf/ySu2TpiPkKUAe+526hnrpZ1kZMSkx7VRul39YA05g==" spinCount="100000" sheet="1" objects="1" scenarios="1" formatColumns="0" formatRows="0" autoFilter="0"/>
  <autoFilter ref="C80:K110" xr:uid="{00000000-0009-0000-0000-00000B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40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118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1722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1723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1724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1725</v>
      </c>
      <c r="F24" s="36"/>
      <c r="G24" s="36"/>
      <c r="H24" s="36"/>
      <c r="I24" s="107" t="s">
        <v>29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ROUND(J90,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ROUND((SUM(BE90:BE406)),  2)</f>
        <v>0</v>
      </c>
      <c r="G33" s="36"/>
      <c r="H33" s="36"/>
      <c r="I33" s="120">
        <v>0.21</v>
      </c>
      <c r="J33" s="119">
        <f>ROUND(((SUM(BE90:BE406))*I33),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ROUND((SUM(BF90:BF406)),  2)</f>
        <v>0</v>
      </c>
      <c r="G34" s="36"/>
      <c r="H34" s="36"/>
      <c r="I34" s="120">
        <v>0.15</v>
      </c>
      <c r="J34" s="119">
        <f>ROUND(((SUM(BF90:BF406))*I34),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ROUND((SUM(BG90:BG406)),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ROUND((SUM(BH90:BH406)),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ROUND((SUM(BI90:BI406)),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01 - IO 01 Zkapacitnění kanalizace u vodoteče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Přelouč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Ing. Koblenc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J90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133</v>
      </c>
      <c r="E60" s="139"/>
      <c r="F60" s="139"/>
      <c r="G60" s="139"/>
      <c r="H60" s="139"/>
      <c r="I60" s="139"/>
      <c r="J60" s="140">
        <f>J91</f>
        <v>0</v>
      </c>
      <c r="K60" s="137"/>
      <c r="L60" s="141"/>
    </row>
    <row r="61" spans="1:47" s="10" customFormat="1" ht="19.95" customHeight="1">
      <c r="B61" s="142"/>
      <c r="C61" s="143"/>
      <c r="D61" s="144" t="s">
        <v>1002</v>
      </c>
      <c r="E61" s="145"/>
      <c r="F61" s="145"/>
      <c r="G61" s="145"/>
      <c r="H61" s="145"/>
      <c r="I61" s="145"/>
      <c r="J61" s="146">
        <f>J92</f>
        <v>0</v>
      </c>
      <c r="K61" s="143"/>
      <c r="L61" s="147"/>
    </row>
    <row r="62" spans="1:47" s="10" customFormat="1" ht="19.95" customHeight="1">
      <c r="B62" s="142"/>
      <c r="C62" s="143"/>
      <c r="D62" s="144" t="s">
        <v>1726</v>
      </c>
      <c r="E62" s="145"/>
      <c r="F62" s="145"/>
      <c r="G62" s="145"/>
      <c r="H62" s="145"/>
      <c r="I62" s="145"/>
      <c r="J62" s="146">
        <f>J120</f>
        <v>0</v>
      </c>
      <c r="K62" s="143"/>
      <c r="L62" s="147"/>
    </row>
    <row r="63" spans="1:47" s="10" customFormat="1" ht="19.95" customHeight="1">
      <c r="B63" s="142"/>
      <c r="C63" s="143"/>
      <c r="D63" s="144" t="s">
        <v>1727</v>
      </c>
      <c r="E63" s="145"/>
      <c r="F63" s="145"/>
      <c r="G63" s="145"/>
      <c r="H63" s="145"/>
      <c r="I63" s="145"/>
      <c r="J63" s="146">
        <f>J141</f>
        <v>0</v>
      </c>
      <c r="K63" s="143"/>
      <c r="L63" s="147"/>
    </row>
    <row r="64" spans="1:47" s="10" customFormat="1" ht="19.95" customHeight="1">
      <c r="B64" s="142"/>
      <c r="C64" s="143"/>
      <c r="D64" s="144" t="s">
        <v>135</v>
      </c>
      <c r="E64" s="145"/>
      <c r="F64" s="145"/>
      <c r="G64" s="145"/>
      <c r="H64" s="145"/>
      <c r="I64" s="145"/>
      <c r="J64" s="146">
        <f>J226</f>
        <v>0</v>
      </c>
      <c r="K64" s="143"/>
      <c r="L64" s="147"/>
    </row>
    <row r="65" spans="1:31" s="10" customFormat="1" ht="19.95" customHeight="1">
      <c r="B65" s="142"/>
      <c r="C65" s="143"/>
      <c r="D65" s="144" t="s">
        <v>138</v>
      </c>
      <c r="E65" s="145"/>
      <c r="F65" s="145"/>
      <c r="G65" s="145"/>
      <c r="H65" s="145"/>
      <c r="I65" s="145"/>
      <c r="J65" s="146">
        <f>J269</f>
        <v>0</v>
      </c>
      <c r="K65" s="143"/>
      <c r="L65" s="147"/>
    </row>
    <row r="66" spans="1:31" s="10" customFormat="1" ht="19.95" customHeight="1">
      <c r="B66" s="142"/>
      <c r="C66" s="143"/>
      <c r="D66" s="144" t="s">
        <v>1728</v>
      </c>
      <c r="E66" s="145"/>
      <c r="F66" s="145"/>
      <c r="G66" s="145"/>
      <c r="H66" s="145"/>
      <c r="I66" s="145"/>
      <c r="J66" s="146">
        <f>J303</f>
        <v>0</v>
      </c>
      <c r="K66" s="143"/>
      <c r="L66" s="147"/>
    </row>
    <row r="67" spans="1:31" s="10" customFormat="1" ht="19.95" customHeight="1">
      <c r="B67" s="142"/>
      <c r="C67" s="143"/>
      <c r="D67" s="144" t="s">
        <v>1729</v>
      </c>
      <c r="E67" s="145"/>
      <c r="F67" s="145"/>
      <c r="G67" s="145"/>
      <c r="H67" s="145"/>
      <c r="I67" s="145"/>
      <c r="J67" s="146">
        <f>J319</f>
        <v>0</v>
      </c>
      <c r="K67" s="143"/>
      <c r="L67" s="147"/>
    </row>
    <row r="68" spans="1:31" s="10" customFormat="1" ht="19.95" customHeight="1">
      <c r="B68" s="142"/>
      <c r="C68" s="143"/>
      <c r="D68" s="144" t="s">
        <v>1730</v>
      </c>
      <c r="E68" s="145"/>
      <c r="F68" s="145"/>
      <c r="G68" s="145"/>
      <c r="H68" s="145"/>
      <c r="I68" s="145"/>
      <c r="J68" s="146">
        <f>J374</f>
        <v>0</v>
      </c>
      <c r="K68" s="143"/>
      <c r="L68" s="147"/>
    </row>
    <row r="69" spans="1:31" s="10" customFormat="1" ht="19.95" customHeight="1">
      <c r="B69" s="142"/>
      <c r="C69" s="143"/>
      <c r="D69" s="144" t="s">
        <v>1731</v>
      </c>
      <c r="E69" s="145"/>
      <c r="F69" s="145"/>
      <c r="G69" s="145"/>
      <c r="H69" s="145"/>
      <c r="I69" s="145"/>
      <c r="J69" s="146">
        <f>J387</f>
        <v>0</v>
      </c>
      <c r="K69" s="143"/>
      <c r="L69" s="147"/>
    </row>
    <row r="70" spans="1:31" s="10" customFormat="1" ht="19.95" customHeight="1">
      <c r="B70" s="142"/>
      <c r="C70" s="143"/>
      <c r="D70" s="144" t="s">
        <v>139</v>
      </c>
      <c r="E70" s="145"/>
      <c r="F70" s="145"/>
      <c r="G70" s="145"/>
      <c r="H70" s="145"/>
      <c r="I70" s="145"/>
      <c r="J70" s="146">
        <f>J400</f>
        <v>0</v>
      </c>
      <c r="K70" s="143"/>
      <c r="L70" s="147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" customHeight="1">
      <c r="A77" s="36"/>
      <c r="B77" s="37"/>
      <c r="C77" s="25" t="s">
        <v>140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90" t="str">
        <f>E7</f>
        <v>006 - Revitalizace Švarcavy</v>
      </c>
      <c r="F80" s="391"/>
      <c r="G80" s="391"/>
      <c r="H80" s="391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127</v>
      </c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47" t="str">
        <f>E9</f>
        <v>01 - IO 01 Zkapacitnění kanalizace u vodoteče</v>
      </c>
      <c r="F82" s="392"/>
      <c r="G82" s="392"/>
      <c r="H82" s="392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21</v>
      </c>
      <c r="D84" s="38"/>
      <c r="E84" s="38"/>
      <c r="F84" s="29" t="str">
        <f>F12</f>
        <v>Přelouč</v>
      </c>
      <c r="G84" s="38"/>
      <c r="H84" s="38"/>
      <c r="I84" s="31" t="s">
        <v>23</v>
      </c>
      <c r="J84" s="61" t="str">
        <f>IF(J12="","",J12)</f>
        <v>1. 11. 2021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15" customHeight="1">
      <c r="A86" s="36"/>
      <c r="B86" s="37"/>
      <c r="C86" s="31" t="s">
        <v>25</v>
      </c>
      <c r="D86" s="38"/>
      <c r="E86" s="38"/>
      <c r="F86" s="29" t="str">
        <f>E15</f>
        <v>město Přelouč</v>
      </c>
      <c r="G86" s="38"/>
      <c r="H86" s="38"/>
      <c r="I86" s="31" t="s">
        <v>33</v>
      </c>
      <c r="J86" s="34" t="str">
        <f>E21</f>
        <v>Ing. Koblenc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25.65" customHeight="1">
      <c r="A87" s="36"/>
      <c r="B87" s="37"/>
      <c r="C87" s="31" t="s">
        <v>31</v>
      </c>
      <c r="D87" s="38"/>
      <c r="E87" s="38"/>
      <c r="F87" s="29" t="str">
        <f>IF(E18="","",E18)</f>
        <v>Vyplň údaj</v>
      </c>
      <c r="G87" s="38"/>
      <c r="H87" s="38"/>
      <c r="I87" s="31" t="s">
        <v>38</v>
      </c>
      <c r="J87" s="34" t="str">
        <f>E24</f>
        <v>Vodohospodářský rozvoj a výstavba</v>
      </c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48"/>
      <c r="B89" s="149"/>
      <c r="C89" s="150" t="s">
        <v>141</v>
      </c>
      <c r="D89" s="151" t="s">
        <v>60</v>
      </c>
      <c r="E89" s="151" t="s">
        <v>56</v>
      </c>
      <c r="F89" s="151" t="s">
        <v>57</v>
      </c>
      <c r="G89" s="151" t="s">
        <v>142</v>
      </c>
      <c r="H89" s="151" t="s">
        <v>143</v>
      </c>
      <c r="I89" s="151" t="s">
        <v>144</v>
      </c>
      <c r="J89" s="151" t="s">
        <v>131</v>
      </c>
      <c r="K89" s="152" t="s">
        <v>145</v>
      </c>
      <c r="L89" s="153"/>
      <c r="M89" s="70" t="s">
        <v>19</v>
      </c>
      <c r="N89" s="71" t="s">
        <v>45</v>
      </c>
      <c r="O89" s="71" t="s">
        <v>146</v>
      </c>
      <c r="P89" s="71" t="s">
        <v>147</v>
      </c>
      <c r="Q89" s="71" t="s">
        <v>148</v>
      </c>
      <c r="R89" s="71" t="s">
        <v>149</v>
      </c>
      <c r="S89" s="71" t="s">
        <v>150</v>
      </c>
      <c r="T89" s="72" t="s">
        <v>151</v>
      </c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</row>
    <row r="90" spans="1:65" s="2" customFormat="1" ht="22.8" customHeight="1">
      <c r="A90" s="36"/>
      <c r="B90" s="37"/>
      <c r="C90" s="77" t="s">
        <v>152</v>
      </c>
      <c r="D90" s="38"/>
      <c r="E90" s="38"/>
      <c r="F90" s="38"/>
      <c r="G90" s="38"/>
      <c r="H90" s="38"/>
      <c r="I90" s="38"/>
      <c r="J90" s="154">
        <f>BK90</f>
        <v>0</v>
      </c>
      <c r="K90" s="38"/>
      <c r="L90" s="41"/>
      <c r="M90" s="73"/>
      <c r="N90" s="155"/>
      <c r="O90" s="74"/>
      <c r="P90" s="156">
        <f>P91</f>
        <v>0</v>
      </c>
      <c r="Q90" s="74"/>
      <c r="R90" s="156">
        <f>R91</f>
        <v>52.068380643479998</v>
      </c>
      <c r="S90" s="74"/>
      <c r="T90" s="157">
        <f>T91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74</v>
      </c>
      <c r="AU90" s="19" t="s">
        <v>132</v>
      </c>
      <c r="BK90" s="158">
        <f>BK91</f>
        <v>0</v>
      </c>
    </row>
    <row r="91" spans="1:65" s="12" customFormat="1" ht="25.95" customHeight="1">
      <c r="B91" s="159"/>
      <c r="C91" s="160"/>
      <c r="D91" s="161" t="s">
        <v>74</v>
      </c>
      <c r="E91" s="162" t="s">
        <v>153</v>
      </c>
      <c r="F91" s="162" t="s">
        <v>154</v>
      </c>
      <c r="G91" s="160"/>
      <c r="H91" s="160"/>
      <c r="I91" s="163"/>
      <c r="J91" s="164">
        <f>BK91</f>
        <v>0</v>
      </c>
      <c r="K91" s="160"/>
      <c r="L91" s="165"/>
      <c r="M91" s="166"/>
      <c r="N91" s="167"/>
      <c r="O91" s="167"/>
      <c r="P91" s="168">
        <f>P92+P120+P141+P226+P269+P303+P319+P374+P387+P400</f>
        <v>0</v>
      </c>
      <c r="Q91" s="167"/>
      <c r="R91" s="168">
        <f>R92+R120+R141+R226+R269+R303+R319+R374+R387+R400</f>
        <v>52.068380643479998</v>
      </c>
      <c r="S91" s="167"/>
      <c r="T91" s="169">
        <f>T92+T120+T141+T226+T269+T303+T319+T374+T387+T400</f>
        <v>0</v>
      </c>
      <c r="AR91" s="170" t="s">
        <v>83</v>
      </c>
      <c r="AT91" s="171" t="s">
        <v>74</v>
      </c>
      <c r="AU91" s="171" t="s">
        <v>75</v>
      </c>
      <c r="AY91" s="170" t="s">
        <v>155</v>
      </c>
      <c r="BK91" s="172">
        <f>BK92+BK120+BK141+BK226+BK269+BK303+BK319+BK374+BK387+BK400</f>
        <v>0</v>
      </c>
    </row>
    <row r="92" spans="1:65" s="12" customFormat="1" ht="22.8" customHeight="1">
      <c r="B92" s="159"/>
      <c r="C92" s="160"/>
      <c r="D92" s="161" t="s">
        <v>74</v>
      </c>
      <c r="E92" s="173" t="s">
        <v>1069</v>
      </c>
      <c r="F92" s="173" t="s">
        <v>1070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SUM(P93:P119)</f>
        <v>0</v>
      </c>
      <c r="Q92" s="167"/>
      <c r="R92" s="168">
        <f>SUM(R93:R119)</f>
        <v>0</v>
      </c>
      <c r="S92" s="167"/>
      <c r="T92" s="169">
        <f>SUM(T93:T119)</f>
        <v>0</v>
      </c>
      <c r="AR92" s="170" t="s">
        <v>83</v>
      </c>
      <c r="AT92" s="171" t="s">
        <v>74</v>
      </c>
      <c r="AU92" s="171" t="s">
        <v>83</v>
      </c>
      <c r="AY92" s="170" t="s">
        <v>155</v>
      </c>
      <c r="BK92" s="172">
        <f>SUM(BK93:BK119)</f>
        <v>0</v>
      </c>
    </row>
    <row r="93" spans="1:65" s="2" customFormat="1" ht="21.75" customHeight="1">
      <c r="A93" s="36"/>
      <c r="B93" s="37"/>
      <c r="C93" s="175" t="s">
        <v>83</v>
      </c>
      <c r="D93" s="175" t="s">
        <v>157</v>
      </c>
      <c r="E93" s="176" t="s">
        <v>1015</v>
      </c>
      <c r="F93" s="177" t="s">
        <v>1016</v>
      </c>
      <c r="G93" s="178" t="s">
        <v>178</v>
      </c>
      <c r="H93" s="179">
        <v>2</v>
      </c>
      <c r="I93" s="180"/>
      <c r="J93" s="181">
        <f>ROUND(I93*H93,2)</f>
        <v>0</v>
      </c>
      <c r="K93" s="177" t="s">
        <v>170</v>
      </c>
      <c r="L93" s="41"/>
      <c r="M93" s="182" t="s">
        <v>19</v>
      </c>
      <c r="N93" s="183" t="s">
        <v>46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161</v>
      </c>
      <c r="AT93" s="186" t="s">
        <v>157</v>
      </c>
      <c r="AU93" s="186" t="s">
        <v>85</v>
      </c>
      <c r="AY93" s="19" t="s">
        <v>155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83</v>
      </c>
      <c r="BK93" s="187">
        <f>ROUND(I93*H93,2)</f>
        <v>0</v>
      </c>
      <c r="BL93" s="19" t="s">
        <v>161</v>
      </c>
      <c r="BM93" s="186" t="s">
        <v>1732</v>
      </c>
    </row>
    <row r="94" spans="1:65" s="2" customFormat="1" ht="10.199999999999999">
      <c r="A94" s="36"/>
      <c r="B94" s="37"/>
      <c r="C94" s="38"/>
      <c r="D94" s="204" t="s">
        <v>172</v>
      </c>
      <c r="E94" s="38"/>
      <c r="F94" s="205" t="s">
        <v>1018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172</v>
      </c>
      <c r="AU94" s="19" t="s">
        <v>85</v>
      </c>
    </row>
    <row r="95" spans="1:65" s="13" customFormat="1" ht="10.199999999999999">
      <c r="B95" s="193"/>
      <c r="C95" s="194"/>
      <c r="D95" s="188" t="s">
        <v>165</v>
      </c>
      <c r="E95" s="195" t="s">
        <v>19</v>
      </c>
      <c r="F95" s="196" t="s">
        <v>1733</v>
      </c>
      <c r="G95" s="194"/>
      <c r="H95" s="197">
        <v>2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165</v>
      </c>
      <c r="AU95" s="203" t="s">
        <v>85</v>
      </c>
      <c r="AV95" s="13" t="s">
        <v>85</v>
      </c>
      <c r="AW95" s="13" t="s">
        <v>37</v>
      </c>
      <c r="AX95" s="13" t="s">
        <v>83</v>
      </c>
      <c r="AY95" s="203" t="s">
        <v>155</v>
      </c>
    </row>
    <row r="96" spans="1:65" s="2" customFormat="1" ht="24.15" customHeight="1">
      <c r="A96" s="36"/>
      <c r="B96" s="37"/>
      <c r="C96" s="175" t="s">
        <v>85</v>
      </c>
      <c r="D96" s="175" t="s">
        <v>157</v>
      </c>
      <c r="E96" s="176" t="s">
        <v>1734</v>
      </c>
      <c r="F96" s="177" t="s">
        <v>1735</v>
      </c>
      <c r="G96" s="178" t="s">
        <v>178</v>
      </c>
      <c r="H96" s="179">
        <v>2</v>
      </c>
      <c r="I96" s="180"/>
      <c r="J96" s="181">
        <f>ROUND(I96*H96,2)</f>
        <v>0</v>
      </c>
      <c r="K96" s="177" t="s">
        <v>170</v>
      </c>
      <c r="L96" s="41"/>
      <c r="M96" s="182" t="s">
        <v>19</v>
      </c>
      <c r="N96" s="183" t="s">
        <v>46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161</v>
      </c>
      <c r="AT96" s="186" t="s">
        <v>157</v>
      </c>
      <c r="AU96" s="186" t="s">
        <v>85</v>
      </c>
      <c r="AY96" s="19" t="s">
        <v>155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83</v>
      </c>
      <c r="BK96" s="187">
        <f>ROUND(I96*H96,2)</f>
        <v>0</v>
      </c>
      <c r="BL96" s="19" t="s">
        <v>161</v>
      </c>
      <c r="BM96" s="186" t="s">
        <v>1736</v>
      </c>
    </row>
    <row r="97" spans="1:65" s="2" customFormat="1" ht="10.199999999999999">
      <c r="A97" s="36"/>
      <c r="B97" s="37"/>
      <c r="C97" s="38"/>
      <c r="D97" s="204" t="s">
        <v>172</v>
      </c>
      <c r="E97" s="38"/>
      <c r="F97" s="205" t="s">
        <v>1737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172</v>
      </c>
      <c r="AU97" s="19" t="s">
        <v>85</v>
      </c>
    </row>
    <row r="98" spans="1:65" s="2" customFormat="1" ht="19.2">
      <c r="A98" s="36"/>
      <c r="B98" s="37"/>
      <c r="C98" s="38"/>
      <c r="D98" s="188" t="s">
        <v>163</v>
      </c>
      <c r="E98" s="38"/>
      <c r="F98" s="189" t="s">
        <v>1075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163</v>
      </c>
      <c r="AU98" s="19" t="s">
        <v>85</v>
      </c>
    </row>
    <row r="99" spans="1:65" s="13" customFormat="1" ht="10.199999999999999">
      <c r="B99" s="193"/>
      <c r="C99" s="194"/>
      <c r="D99" s="188" t="s">
        <v>165</v>
      </c>
      <c r="E99" s="195" t="s">
        <v>19</v>
      </c>
      <c r="F99" s="196" t="s">
        <v>1733</v>
      </c>
      <c r="G99" s="194"/>
      <c r="H99" s="197">
        <v>2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165</v>
      </c>
      <c r="AU99" s="203" t="s">
        <v>85</v>
      </c>
      <c r="AV99" s="13" t="s">
        <v>85</v>
      </c>
      <c r="AW99" s="13" t="s">
        <v>37</v>
      </c>
      <c r="AX99" s="13" t="s">
        <v>83</v>
      </c>
      <c r="AY99" s="203" t="s">
        <v>155</v>
      </c>
    </row>
    <row r="100" spans="1:65" s="2" customFormat="1" ht="21.75" customHeight="1">
      <c r="A100" s="36"/>
      <c r="B100" s="37"/>
      <c r="C100" s="175" t="s">
        <v>175</v>
      </c>
      <c r="D100" s="175" t="s">
        <v>157</v>
      </c>
      <c r="E100" s="176" t="s">
        <v>1738</v>
      </c>
      <c r="F100" s="177" t="s">
        <v>1739</v>
      </c>
      <c r="G100" s="178" t="s">
        <v>178</v>
      </c>
      <c r="H100" s="179">
        <v>2</v>
      </c>
      <c r="I100" s="180"/>
      <c r="J100" s="181">
        <f>ROUND(I100*H100,2)</f>
        <v>0</v>
      </c>
      <c r="K100" s="177" t="s">
        <v>170</v>
      </c>
      <c r="L100" s="41"/>
      <c r="M100" s="182" t="s">
        <v>19</v>
      </c>
      <c r="N100" s="183" t="s">
        <v>46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161</v>
      </c>
      <c r="AT100" s="186" t="s">
        <v>157</v>
      </c>
      <c r="AU100" s="186" t="s">
        <v>85</v>
      </c>
      <c r="AY100" s="19" t="s">
        <v>155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83</v>
      </c>
      <c r="BK100" s="187">
        <f>ROUND(I100*H100,2)</f>
        <v>0</v>
      </c>
      <c r="BL100" s="19" t="s">
        <v>161</v>
      </c>
      <c r="BM100" s="186" t="s">
        <v>1740</v>
      </c>
    </row>
    <row r="101" spans="1:65" s="2" customFormat="1" ht="10.199999999999999">
      <c r="A101" s="36"/>
      <c r="B101" s="37"/>
      <c r="C101" s="38"/>
      <c r="D101" s="204" t="s">
        <v>172</v>
      </c>
      <c r="E101" s="38"/>
      <c r="F101" s="205" t="s">
        <v>1741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172</v>
      </c>
      <c r="AU101" s="19" t="s">
        <v>85</v>
      </c>
    </row>
    <row r="102" spans="1:65" s="13" customFormat="1" ht="10.199999999999999">
      <c r="B102" s="193"/>
      <c r="C102" s="194"/>
      <c r="D102" s="188" t="s">
        <v>165</v>
      </c>
      <c r="E102" s="195" t="s">
        <v>19</v>
      </c>
      <c r="F102" s="196" t="s">
        <v>1733</v>
      </c>
      <c r="G102" s="194"/>
      <c r="H102" s="197">
        <v>2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165</v>
      </c>
      <c r="AU102" s="203" t="s">
        <v>85</v>
      </c>
      <c r="AV102" s="13" t="s">
        <v>85</v>
      </c>
      <c r="AW102" s="13" t="s">
        <v>37</v>
      </c>
      <c r="AX102" s="13" t="s">
        <v>83</v>
      </c>
      <c r="AY102" s="203" t="s">
        <v>155</v>
      </c>
    </row>
    <row r="103" spans="1:65" s="2" customFormat="1" ht="24.15" customHeight="1">
      <c r="A103" s="36"/>
      <c r="B103" s="37"/>
      <c r="C103" s="175" t="s">
        <v>161</v>
      </c>
      <c r="D103" s="175" t="s">
        <v>157</v>
      </c>
      <c r="E103" s="176" t="s">
        <v>1071</v>
      </c>
      <c r="F103" s="177" t="s">
        <v>1072</v>
      </c>
      <c r="G103" s="178" t="s">
        <v>169</v>
      </c>
      <c r="H103" s="179">
        <v>120</v>
      </c>
      <c r="I103" s="180"/>
      <c r="J103" s="181">
        <f>ROUND(I103*H103,2)</f>
        <v>0</v>
      </c>
      <c r="K103" s="177" t="s">
        <v>170</v>
      </c>
      <c r="L103" s="41"/>
      <c r="M103" s="182" t="s">
        <v>19</v>
      </c>
      <c r="N103" s="183" t="s">
        <v>46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161</v>
      </c>
      <c r="AT103" s="186" t="s">
        <v>157</v>
      </c>
      <c r="AU103" s="186" t="s">
        <v>85</v>
      </c>
      <c r="AY103" s="19" t="s">
        <v>155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83</v>
      </c>
      <c r="BK103" s="187">
        <f>ROUND(I103*H103,2)</f>
        <v>0</v>
      </c>
      <c r="BL103" s="19" t="s">
        <v>161</v>
      </c>
      <c r="BM103" s="186" t="s">
        <v>1742</v>
      </c>
    </row>
    <row r="104" spans="1:65" s="2" customFormat="1" ht="10.199999999999999">
      <c r="A104" s="36"/>
      <c r="B104" s="37"/>
      <c r="C104" s="38"/>
      <c r="D104" s="204" t="s">
        <v>172</v>
      </c>
      <c r="E104" s="38"/>
      <c r="F104" s="205" t="s">
        <v>1074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172</v>
      </c>
      <c r="AU104" s="19" t="s">
        <v>85</v>
      </c>
    </row>
    <row r="105" spans="1:65" s="2" customFormat="1" ht="19.2">
      <c r="A105" s="36"/>
      <c r="B105" s="37"/>
      <c r="C105" s="38"/>
      <c r="D105" s="188" t="s">
        <v>163</v>
      </c>
      <c r="E105" s="38"/>
      <c r="F105" s="189" t="s">
        <v>1075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163</v>
      </c>
      <c r="AU105" s="19" t="s">
        <v>85</v>
      </c>
    </row>
    <row r="106" spans="1:65" s="13" customFormat="1" ht="10.199999999999999">
      <c r="B106" s="193"/>
      <c r="C106" s="194"/>
      <c r="D106" s="188" t="s">
        <v>165</v>
      </c>
      <c r="E106" s="195" t="s">
        <v>19</v>
      </c>
      <c r="F106" s="196" t="s">
        <v>1743</v>
      </c>
      <c r="G106" s="194"/>
      <c r="H106" s="197">
        <v>120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165</v>
      </c>
      <c r="AU106" s="203" t="s">
        <v>85</v>
      </c>
      <c r="AV106" s="13" t="s">
        <v>85</v>
      </c>
      <c r="AW106" s="13" t="s">
        <v>37</v>
      </c>
      <c r="AX106" s="13" t="s">
        <v>83</v>
      </c>
      <c r="AY106" s="203" t="s">
        <v>155</v>
      </c>
    </row>
    <row r="107" spans="1:65" s="2" customFormat="1" ht="16.5" customHeight="1">
      <c r="A107" s="36"/>
      <c r="B107" s="37"/>
      <c r="C107" s="175" t="s">
        <v>187</v>
      </c>
      <c r="D107" s="175" t="s">
        <v>157</v>
      </c>
      <c r="E107" s="176" t="s">
        <v>1744</v>
      </c>
      <c r="F107" s="177" t="s">
        <v>1745</v>
      </c>
      <c r="G107" s="178" t="s">
        <v>169</v>
      </c>
      <c r="H107" s="179">
        <v>850</v>
      </c>
      <c r="I107" s="180"/>
      <c r="J107" s="181">
        <f>ROUND(I107*H107,2)</f>
        <v>0</v>
      </c>
      <c r="K107" s="177" t="s">
        <v>170</v>
      </c>
      <c r="L107" s="41"/>
      <c r="M107" s="182" t="s">
        <v>19</v>
      </c>
      <c r="N107" s="183" t="s">
        <v>46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161</v>
      </c>
      <c r="AT107" s="186" t="s">
        <v>157</v>
      </c>
      <c r="AU107" s="186" t="s">
        <v>85</v>
      </c>
      <c r="AY107" s="19" t="s">
        <v>155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83</v>
      </c>
      <c r="BK107" s="187">
        <f>ROUND(I107*H107,2)</f>
        <v>0</v>
      </c>
      <c r="BL107" s="19" t="s">
        <v>161</v>
      </c>
      <c r="BM107" s="186" t="s">
        <v>1746</v>
      </c>
    </row>
    <row r="108" spans="1:65" s="2" customFormat="1" ht="10.199999999999999">
      <c r="A108" s="36"/>
      <c r="B108" s="37"/>
      <c r="C108" s="38"/>
      <c r="D108" s="204" t="s">
        <v>172</v>
      </c>
      <c r="E108" s="38"/>
      <c r="F108" s="205" t="s">
        <v>1747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172</v>
      </c>
      <c r="AU108" s="19" t="s">
        <v>85</v>
      </c>
    </row>
    <row r="109" spans="1:65" s="13" customFormat="1" ht="10.199999999999999">
      <c r="B109" s="193"/>
      <c r="C109" s="194"/>
      <c r="D109" s="188" t="s">
        <v>165</v>
      </c>
      <c r="E109" s="195" t="s">
        <v>19</v>
      </c>
      <c r="F109" s="196" t="s">
        <v>1748</v>
      </c>
      <c r="G109" s="194"/>
      <c r="H109" s="197">
        <v>390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165</v>
      </c>
      <c r="AU109" s="203" t="s">
        <v>85</v>
      </c>
      <c r="AV109" s="13" t="s">
        <v>85</v>
      </c>
      <c r="AW109" s="13" t="s">
        <v>37</v>
      </c>
      <c r="AX109" s="13" t="s">
        <v>75</v>
      </c>
      <c r="AY109" s="203" t="s">
        <v>155</v>
      </c>
    </row>
    <row r="110" spans="1:65" s="13" customFormat="1" ht="10.199999999999999">
      <c r="B110" s="193"/>
      <c r="C110" s="194"/>
      <c r="D110" s="188" t="s">
        <v>165</v>
      </c>
      <c r="E110" s="195" t="s">
        <v>19</v>
      </c>
      <c r="F110" s="196" t="s">
        <v>1749</v>
      </c>
      <c r="G110" s="194"/>
      <c r="H110" s="197">
        <v>240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165</v>
      </c>
      <c r="AU110" s="203" t="s">
        <v>85</v>
      </c>
      <c r="AV110" s="13" t="s">
        <v>85</v>
      </c>
      <c r="AW110" s="13" t="s">
        <v>37</v>
      </c>
      <c r="AX110" s="13" t="s">
        <v>75</v>
      </c>
      <c r="AY110" s="203" t="s">
        <v>155</v>
      </c>
    </row>
    <row r="111" spans="1:65" s="13" customFormat="1" ht="10.199999999999999">
      <c r="B111" s="193"/>
      <c r="C111" s="194"/>
      <c r="D111" s="188" t="s">
        <v>165</v>
      </c>
      <c r="E111" s="195" t="s">
        <v>19</v>
      </c>
      <c r="F111" s="196" t="s">
        <v>1750</v>
      </c>
      <c r="G111" s="194"/>
      <c r="H111" s="197">
        <v>220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165</v>
      </c>
      <c r="AU111" s="203" t="s">
        <v>85</v>
      </c>
      <c r="AV111" s="13" t="s">
        <v>85</v>
      </c>
      <c r="AW111" s="13" t="s">
        <v>37</v>
      </c>
      <c r="AX111" s="13" t="s">
        <v>75</v>
      </c>
      <c r="AY111" s="203" t="s">
        <v>155</v>
      </c>
    </row>
    <row r="112" spans="1:65" s="14" customFormat="1" ht="10.199999999999999">
      <c r="B112" s="206"/>
      <c r="C112" s="207"/>
      <c r="D112" s="188" t="s">
        <v>165</v>
      </c>
      <c r="E112" s="208" t="s">
        <v>19</v>
      </c>
      <c r="F112" s="209" t="s">
        <v>206</v>
      </c>
      <c r="G112" s="207"/>
      <c r="H112" s="210">
        <v>850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165</v>
      </c>
      <c r="AU112" s="216" t="s">
        <v>85</v>
      </c>
      <c r="AV112" s="14" t="s">
        <v>161</v>
      </c>
      <c r="AW112" s="14" t="s">
        <v>37</v>
      </c>
      <c r="AX112" s="14" t="s">
        <v>83</v>
      </c>
      <c r="AY112" s="216" t="s">
        <v>155</v>
      </c>
    </row>
    <row r="113" spans="1:65" s="2" customFormat="1" ht="16.5" customHeight="1">
      <c r="A113" s="36"/>
      <c r="B113" s="37"/>
      <c r="C113" s="175" t="s">
        <v>193</v>
      </c>
      <c r="D113" s="175" t="s">
        <v>157</v>
      </c>
      <c r="E113" s="176" t="s">
        <v>1751</v>
      </c>
      <c r="F113" s="177" t="s">
        <v>1752</v>
      </c>
      <c r="G113" s="178" t="s">
        <v>183</v>
      </c>
      <c r="H113" s="179">
        <v>170</v>
      </c>
      <c r="I113" s="180"/>
      <c r="J113" s="181">
        <f>ROUND(I113*H113,2)</f>
        <v>0</v>
      </c>
      <c r="K113" s="177" t="s">
        <v>170</v>
      </c>
      <c r="L113" s="41"/>
      <c r="M113" s="182" t="s">
        <v>19</v>
      </c>
      <c r="N113" s="183" t="s">
        <v>46</v>
      </c>
      <c r="O113" s="66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161</v>
      </c>
      <c r="AT113" s="186" t="s">
        <v>157</v>
      </c>
      <c r="AU113" s="186" t="s">
        <v>85</v>
      </c>
      <c r="AY113" s="19" t="s">
        <v>155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83</v>
      </c>
      <c r="BK113" s="187">
        <f>ROUND(I113*H113,2)</f>
        <v>0</v>
      </c>
      <c r="BL113" s="19" t="s">
        <v>161</v>
      </c>
      <c r="BM113" s="186" t="s">
        <v>1753</v>
      </c>
    </row>
    <row r="114" spans="1:65" s="2" customFormat="1" ht="10.199999999999999">
      <c r="A114" s="36"/>
      <c r="B114" s="37"/>
      <c r="C114" s="38"/>
      <c r="D114" s="204" t="s">
        <v>172</v>
      </c>
      <c r="E114" s="38"/>
      <c r="F114" s="205" t="s">
        <v>1754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172</v>
      </c>
      <c r="AU114" s="19" t="s">
        <v>85</v>
      </c>
    </row>
    <row r="115" spans="1:65" s="13" customFormat="1" ht="10.199999999999999">
      <c r="B115" s="193"/>
      <c r="C115" s="194"/>
      <c r="D115" s="188" t="s">
        <v>165</v>
      </c>
      <c r="E115" s="195" t="s">
        <v>19</v>
      </c>
      <c r="F115" s="196" t="s">
        <v>1755</v>
      </c>
      <c r="G115" s="194"/>
      <c r="H115" s="197">
        <v>390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165</v>
      </c>
      <c r="AU115" s="203" t="s">
        <v>85</v>
      </c>
      <c r="AV115" s="13" t="s">
        <v>85</v>
      </c>
      <c r="AW115" s="13" t="s">
        <v>37</v>
      </c>
      <c r="AX115" s="13" t="s">
        <v>75</v>
      </c>
      <c r="AY115" s="203" t="s">
        <v>155</v>
      </c>
    </row>
    <row r="116" spans="1:65" s="13" customFormat="1" ht="10.199999999999999">
      <c r="B116" s="193"/>
      <c r="C116" s="194"/>
      <c r="D116" s="188" t="s">
        <v>165</v>
      </c>
      <c r="E116" s="195" t="s">
        <v>19</v>
      </c>
      <c r="F116" s="196" t="s">
        <v>1756</v>
      </c>
      <c r="G116" s="194"/>
      <c r="H116" s="197">
        <v>240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165</v>
      </c>
      <c r="AU116" s="203" t="s">
        <v>85</v>
      </c>
      <c r="AV116" s="13" t="s">
        <v>85</v>
      </c>
      <c r="AW116" s="13" t="s">
        <v>37</v>
      </c>
      <c r="AX116" s="13" t="s">
        <v>75</v>
      </c>
      <c r="AY116" s="203" t="s">
        <v>155</v>
      </c>
    </row>
    <row r="117" spans="1:65" s="13" customFormat="1" ht="10.199999999999999">
      <c r="B117" s="193"/>
      <c r="C117" s="194"/>
      <c r="D117" s="188" t="s">
        <v>165</v>
      </c>
      <c r="E117" s="195" t="s">
        <v>19</v>
      </c>
      <c r="F117" s="196" t="s">
        <v>1757</v>
      </c>
      <c r="G117" s="194"/>
      <c r="H117" s="197">
        <v>220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165</v>
      </c>
      <c r="AU117" s="203" t="s">
        <v>85</v>
      </c>
      <c r="AV117" s="13" t="s">
        <v>85</v>
      </c>
      <c r="AW117" s="13" t="s">
        <v>37</v>
      </c>
      <c r="AX117" s="13" t="s">
        <v>75</v>
      </c>
      <c r="AY117" s="203" t="s">
        <v>155</v>
      </c>
    </row>
    <row r="118" spans="1:65" s="16" customFormat="1" ht="10.199999999999999">
      <c r="B118" s="241"/>
      <c r="C118" s="242"/>
      <c r="D118" s="188" t="s">
        <v>165</v>
      </c>
      <c r="E118" s="243" t="s">
        <v>19</v>
      </c>
      <c r="F118" s="244" t="s">
        <v>947</v>
      </c>
      <c r="G118" s="242"/>
      <c r="H118" s="245">
        <v>850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AT118" s="251" t="s">
        <v>165</v>
      </c>
      <c r="AU118" s="251" t="s">
        <v>85</v>
      </c>
      <c r="AV118" s="16" t="s">
        <v>175</v>
      </c>
      <c r="AW118" s="16" t="s">
        <v>37</v>
      </c>
      <c r="AX118" s="16" t="s">
        <v>75</v>
      </c>
      <c r="AY118" s="251" t="s">
        <v>155</v>
      </c>
    </row>
    <row r="119" spans="1:65" s="13" customFormat="1" ht="10.199999999999999">
      <c r="B119" s="193"/>
      <c r="C119" s="194"/>
      <c r="D119" s="188" t="s">
        <v>165</v>
      </c>
      <c r="E119" s="195" t="s">
        <v>19</v>
      </c>
      <c r="F119" s="196" t="s">
        <v>1758</v>
      </c>
      <c r="G119" s="194"/>
      <c r="H119" s="197">
        <v>170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165</v>
      </c>
      <c r="AU119" s="203" t="s">
        <v>85</v>
      </c>
      <c r="AV119" s="13" t="s">
        <v>85</v>
      </c>
      <c r="AW119" s="13" t="s">
        <v>37</v>
      </c>
      <c r="AX119" s="13" t="s">
        <v>83</v>
      </c>
      <c r="AY119" s="203" t="s">
        <v>155</v>
      </c>
    </row>
    <row r="120" spans="1:65" s="12" customFormat="1" ht="22.8" customHeight="1">
      <c r="B120" s="159"/>
      <c r="C120" s="160"/>
      <c r="D120" s="161" t="s">
        <v>74</v>
      </c>
      <c r="E120" s="173" t="s">
        <v>1759</v>
      </c>
      <c r="F120" s="173" t="s">
        <v>1760</v>
      </c>
      <c r="G120" s="160"/>
      <c r="H120" s="160"/>
      <c r="I120" s="163"/>
      <c r="J120" s="174">
        <f>BK120</f>
        <v>0</v>
      </c>
      <c r="K120" s="160"/>
      <c r="L120" s="165"/>
      <c r="M120" s="166"/>
      <c r="N120" s="167"/>
      <c r="O120" s="167"/>
      <c r="P120" s="168">
        <f>SUM(P121:P140)</f>
        <v>0</v>
      </c>
      <c r="Q120" s="167"/>
      <c r="R120" s="168">
        <f>SUM(R121:R140)</f>
        <v>1.1384620000000001</v>
      </c>
      <c r="S120" s="167"/>
      <c r="T120" s="169">
        <f>SUM(T121:T140)</f>
        <v>0</v>
      </c>
      <c r="AR120" s="170" t="s">
        <v>83</v>
      </c>
      <c r="AT120" s="171" t="s">
        <v>74</v>
      </c>
      <c r="AU120" s="171" t="s">
        <v>83</v>
      </c>
      <c r="AY120" s="170" t="s">
        <v>155</v>
      </c>
      <c r="BK120" s="172">
        <f>SUM(BK121:BK140)</f>
        <v>0</v>
      </c>
    </row>
    <row r="121" spans="1:65" s="2" customFormat="1" ht="24.15" customHeight="1">
      <c r="A121" s="36"/>
      <c r="B121" s="37"/>
      <c r="C121" s="175" t="s">
        <v>199</v>
      </c>
      <c r="D121" s="175" t="s">
        <v>157</v>
      </c>
      <c r="E121" s="176" t="s">
        <v>1761</v>
      </c>
      <c r="F121" s="177" t="s">
        <v>1762</v>
      </c>
      <c r="G121" s="178" t="s">
        <v>169</v>
      </c>
      <c r="H121" s="179">
        <v>850</v>
      </c>
      <c r="I121" s="180"/>
      <c r="J121" s="181">
        <f>ROUND(I121*H121,2)</f>
        <v>0</v>
      </c>
      <c r="K121" s="177" t="s">
        <v>170</v>
      </c>
      <c r="L121" s="41"/>
      <c r="M121" s="182" t="s">
        <v>19</v>
      </c>
      <c r="N121" s="183" t="s">
        <v>46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161</v>
      </c>
      <c r="AT121" s="186" t="s">
        <v>157</v>
      </c>
      <c r="AU121" s="186" t="s">
        <v>85</v>
      </c>
      <c r="AY121" s="19" t="s">
        <v>155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83</v>
      </c>
      <c r="BK121" s="187">
        <f>ROUND(I121*H121,2)</f>
        <v>0</v>
      </c>
      <c r="BL121" s="19" t="s">
        <v>161</v>
      </c>
      <c r="BM121" s="186" t="s">
        <v>1763</v>
      </c>
    </row>
    <row r="122" spans="1:65" s="2" customFormat="1" ht="10.199999999999999">
      <c r="A122" s="36"/>
      <c r="B122" s="37"/>
      <c r="C122" s="38"/>
      <c r="D122" s="204" t="s">
        <v>172</v>
      </c>
      <c r="E122" s="38"/>
      <c r="F122" s="205" t="s">
        <v>1764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172</v>
      </c>
      <c r="AU122" s="19" t="s">
        <v>85</v>
      </c>
    </row>
    <row r="123" spans="1:65" s="13" customFormat="1" ht="10.199999999999999">
      <c r="B123" s="193"/>
      <c r="C123" s="194"/>
      <c r="D123" s="188" t="s">
        <v>165</v>
      </c>
      <c r="E123" s="195" t="s">
        <v>19</v>
      </c>
      <c r="F123" s="196" t="s">
        <v>1765</v>
      </c>
      <c r="G123" s="194"/>
      <c r="H123" s="197">
        <v>390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165</v>
      </c>
      <c r="AU123" s="203" t="s">
        <v>85</v>
      </c>
      <c r="AV123" s="13" t="s">
        <v>85</v>
      </c>
      <c r="AW123" s="13" t="s">
        <v>37</v>
      </c>
      <c r="AX123" s="13" t="s">
        <v>75</v>
      </c>
      <c r="AY123" s="203" t="s">
        <v>155</v>
      </c>
    </row>
    <row r="124" spans="1:65" s="13" customFormat="1" ht="10.199999999999999">
      <c r="B124" s="193"/>
      <c r="C124" s="194"/>
      <c r="D124" s="188" t="s">
        <v>165</v>
      </c>
      <c r="E124" s="195" t="s">
        <v>19</v>
      </c>
      <c r="F124" s="196" t="s">
        <v>1766</v>
      </c>
      <c r="G124" s="194"/>
      <c r="H124" s="197">
        <v>240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165</v>
      </c>
      <c r="AU124" s="203" t="s">
        <v>85</v>
      </c>
      <c r="AV124" s="13" t="s">
        <v>85</v>
      </c>
      <c r="AW124" s="13" t="s">
        <v>37</v>
      </c>
      <c r="AX124" s="13" t="s">
        <v>75</v>
      </c>
      <c r="AY124" s="203" t="s">
        <v>155</v>
      </c>
    </row>
    <row r="125" spans="1:65" s="13" customFormat="1" ht="10.199999999999999">
      <c r="B125" s="193"/>
      <c r="C125" s="194"/>
      <c r="D125" s="188" t="s">
        <v>165</v>
      </c>
      <c r="E125" s="195" t="s">
        <v>19</v>
      </c>
      <c r="F125" s="196" t="s">
        <v>1767</v>
      </c>
      <c r="G125" s="194"/>
      <c r="H125" s="197">
        <v>220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165</v>
      </c>
      <c r="AU125" s="203" t="s">
        <v>85</v>
      </c>
      <c r="AV125" s="13" t="s">
        <v>85</v>
      </c>
      <c r="AW125" s="13" t="s">
        <v>37</v>
      </c>
      <c r="AX125" s="13" t="s">
        <v>75</v>
      </c>
      <c r="AY125" s="203" t="s">
        <v>155</v>
      </c>
    </row>
    <row r="126" spans="1:65" s="14" customFormat="1" ht="10.199999999999999">
      <c r="B126" s="206"/>
      <c r="C126" s="207"/>
      <c r="D126" s="188" t="s">
        <v>165</v>
      </c>
      <c r="E126" s="208" t="s">
        <v>19</v>
      </c>
      <c r="F126" s="209" t="s">
        <v>206</v>
      </c>
      <c r="G126" s="207"/>
      <c r="H126" s="210">
        <v>850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165</v>
      </c>
      <c r="AU126" s="216" t="s">
        <v>85</v>
      </c>
      <c r="AV126" s="14" t="s">
        <v>161</v>
      </c>
      <c r="AW126" s="14" t="s">
        <v>37</v>
      </c>
      <c r="AX126" s="14" t="s">
        <v>83</v>
      </c>
      <c r="AY126" s="216" t="s">
        <v>155</v>
      </c>
    </row>
    <row r="127" spans="1:65" s="2" customFormat="1" ht="16.5" customHeight="1">
      <c r="A127" s="36"/>
      <c r="B127" s="37"/>
      <c r="C127" s="175" t="s">
        <v>207</v>
      </c>
      <c r="D127" s="175" t="s">
        <v>157</v>
      </c>
      <c r="E127" s="176" t="s">
        <v>1768</v>
      </c>
      <c r="F127" s="177" t="s">
        <v>1769</v>
      </c>
      <c r="G127" s="178" t="s">
        <v>169</v>
      </c>
      <c r="H127" s="179">
        <v>850</v>
      </c>
      <c r="I127" s="180"/>
      <c r="J127" s="181">
        <f>ROUND(I127*H127,2)</f>
        <v>0</v>
      </c>
      <c r="K127" s="177" t="s">
        <v>170</v>
      </c>
      <c r="L127" s="41"/>
      <c r="M127" s="182" t="s">
        <v>19</v>
      </c>
      <c r="N127" s="183" t="s">
        <v>46</v>
      </c>
      <c r="O127" s="66"/>
      <c r="P127" s="184">
        <f>O127*H127</f>
        <v>0</v>
      </c>
      <c r="Q127" s="184">
        <v>1.2727000000000001E-3</v>
      </c>
      <c r="R127" s="184">
        <f>Q127*H127</f>
        <v>1.0817950000000001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161</v>
      </c>
      <c r="AT127" s="186" t="s">
        <v>157</v>
      </c>
      <c r="AU127" s="186" t="s">
        <v>85</v>
      </c>
      <c r="AY127" s="19" t="s">
        <v>155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83</v>
      </c>
      <c r="BK127" s="187">
        <f>ROUND(I127*H127,2)</f>
        <v>0</v>
      </c>
      <c r="BL127" s="19" t="s">
        <v>161</v>
      </c>
      <c r="BM127" s="186" t="s">
        <v>1770</v>
      </c>
    </row>
    <row r="128" spans="1:65" s="2" customFormat="1" ht="10.199999999999999">
      <c r="A128" s="36"/>
      <c r="B128" s="37"/>
      <c r="C128" s="38"/>
      <c r="D128" s="204" t="s">
        <v>172</v>
      </c>
      <c r="E128" s="38"/>
      <c r="F128" s="205" t="s">
        <v>1771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172</v>
      </c>
      <c r="AU128" s="19" t="s">
        <v>85</v>
      </c>
    </row>
    <row r="129" spans="1:65" s="2" customFormat="1" ht="19.2">
      <c r="A129" s="36"/>
      <c r="B129" s="37"/>
      <c r="C129" s="38"/>
      <c r="D129" s="188" t="s">
        <v>163</v>
      </c>
      <c r="E129" s="38"/>
      <c r="F129" s="189" t="s">
        <v>1772</v>
      </c>
      <c r="G129" s="38"/>
      <c r="H129" s="38"/>
      <c r="I129" s="190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163</v>
      </c>
      <c r="AU129" s="19" t="s">
        <v>85</v>
      </c>
    </row>
    <row r="130" spans="1:65" s="13" customFormat="1" ht="10.199999999999999">
      <c r="B130" s="193"/>
      <c r="C130" s="194"/>
      <c r="D130" s="188" t="s">
        <v>165</v>
      </c>
      <c r="E130" s="195" t="s">
        <v>19</v>
      </c>
      <c r="F130" s="196" t="s">
        <v>1773</v>
      </c>
      <c r="G130" s="194"/>
      <c r="H130" s="197">
        <v>390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165</v>
      </c>
      <c r="AU130" s="203" t="s">
        <v>85</v>
      </c>
      <c r="AV130" s="13" t="s">
        <v>85</v>
      </c>
      <c r="AW130" s="13" t="s">
        <v>37</v>
      </c>
      <c r="AX130" s="13" t="s">
        <v>75</v>
      </c>
      <c r="AY130" s="203" t="s">
        <v>155</v>
      </c>
    </row>
    <row r="131" spans="1:65" s="13" customFormat="1" ht="10.199999999999999">
      <c r="B131" s="193"/>
      <c r="C131" s="194"/>
      <c r="D131" s="188" t="s">
        <v>165</v>
      </c>
      <c r="E131" s="195" t="s">
        <v>19</v>
      </c>
      <c r="F131" s="196" t="s">
        <v>1774</v>
      </c>
      <c r="G131" s="194"/>
      <c r="H131" s="197">
        <v>240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165</v>
      </c>
      <c r="AU131" s="203" t="s">
        <v>85</v>
      </c>
      <c r="AV131" s="13" t="s">
        <v>85</v>
      </c>
      <c r="AW131" s="13" t="s">
        <v>37</v>
      </c>
      <c r="AX131" s="13" t="s">
        <v>75</v>
      </c>
      <c r="AY131" s="203" t="s">
        <v>155</v>
      </c>
    </row>
    <row r="132" spans="1:65" s="13" customFormat="1" ht="10.199999999999999">
      <c r="B132" s="193"/>
      <c r="C132" s="194"/>
      <c r="D132" s="188" t="s">
        <v>165</v>
      </c>
      <c r="E132" s="195" t="s">
        <v>19</v>
      </c>
      <c r="F132" s="196" t="s">
        <v>1775</v>
      </c>
      <c r="G132" s="194"/>
      <c r="H132" s="197">
        <v>220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165</v>
      </c>
      <c r="AU132" s="203" t="s">
        <v>85</v>
      </c>
      <c r="AV132" s="13" t="s">
        <v>85</v>
      </c>
      <c r="AW132" s="13" t="s">
        <v>37</v>
      </c>
      <c r="AX132" s="13" t="s">
        <v>75</v>
      </c>
      <c r="AY132" s="203" t="s">
        <v>155</v>
      </c>
    </row>
    <row r="133" spans="1:65" s="14" customFormat="1" ht="10.199999999999999">
      <c r="B133" s="206"/>
      <c r="C133" s="207"/>
      <c r="D133" s="188" t="s">
        <v>165</v>
      </c>
      <c r="E133" s="208" t="s">
        <v>19</v>
      </c>
      <c r="F133" s="209" t="s">
        <v>206</v>
      </c>
      <c r="G133" s="207"/>
      <c r="H133" s="210">
        <v>850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165</v>
      </c>
      <c r="AU133" s="216" t="s">
        <v>85</v>
      </c>
      <c r="AV133" s="14" t="s">
        <v>161</v>
      </c>
      <c r="AW133" s="14" t="s">
        <v>37</v>
      </c>
      <c r="AX133" s="14" t="s">
        <v>83</v>
      </c>
      <c r="AY133" s="216" t="s">
        <v>155</v>
      </c>
    </row>
    <row r="134" spans="1:65" s="2" customFormat="1" ht="16.5" customHeight="1">
      <c r="A134" s="36"/>
      <c r="B134" s="37"/>
      <c r="C134" s="217" t="s">
        <v>214</v>
      </c>
      <c r="D134" s="217" t="s">
        <v>227</v>
      </c>
      <c r="E134" s="218" t="s">
        <v>1776</v>
      </c>
      <c r="F134" s="219" t="s">
        <v>1777</v>
      </c>
      <c r="G134" s="220" t="s">
        <v>230</v>
      </c>
      <c r="H134" s="221">
        <v>56.667000000000002</v>
      </c>
      <c r="I134" s="222"/>
      <c r="J134" s="223">
        <f>ROUND(I134*H134,2)</f>
        <v>0</v>
      </c>
      <c r="K134" s="219" t="s">
        <v>1778</v>
      </c>
      <c r="L134" s="224"/>
      <c r="M134" s="225" t="s">
        <v>19</v>
      </c>
      <c r="N134" s="226" t="s">
        <v>46</v>
      </c>
      <c r="O134" s="66"/>
      <c r="P134" s="184">
        <f>O134*H134</f>
        <v>0</v>
      </c>
      <c r="Q134" s="184">
        <v>1E-3</v>
      </c>
      <c r="R134" s="184">
        <f>Q134*H134</f>
        <v>5.6667000000000002E-2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207</v>
      </c>
      <c r="AT134" s="186" t="s">
        <v>227</v>
      </c>
      <c r="AU134" s="186" t="s">
        <v>85</v>
      </c>
      <c r="AY134" s="19" t="s">
        <v>155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83</v>
      </c>
      <c r="BK134" s="187">
        <f>ROUND(I134*H134,2)</f>
        <v>0</v>
      </c>
      <c r="BL134" s="19" t="s">
        <v>161</v>
      </c>
      <c r="BM134" s="186" t="s">
        <v>1779</v>
      </c>
    </row>
    <row r="135" spans="1:65" s="2" customFormat="1" ht="19.2">
      <c r="A135" s="36"/>
      <c r="B135" s="37"/>
      <c r="C135" s="38"/>
      <c r="D135" s="188" t="s">
        <v>163</v>
      </c>
      <c r="E135" s="38"/>
      <c r="F135" s="189" t="s">
        <v>1780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163</v>
      </c>
      <c r="AU135" s="19" t="s">
        <v>85</v>
      </c>
    </row>
    <row r="136" spans="1:65" s="13" customFormat="1" ht="10.199999999999999">
      <c r="B136" s="193"/>
      <c r="C136" s="194"/>
      <c r="D136" s="188" t="s">
        <v>165</v>
      </c>
      <c r="E136" s="195" t="s">
        <v>19</v>
      </c>
      <c r="F136" s="196" t="s">
        <v>1773</v>
      </c>
      <c r="G136" s="194"/>
      <c r="H136" s="197">
        <v>390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165</v>
      </c>
      <c r="AU136" s="203" t="s">
        <v>85</v>
      </c>
      <c r="AV136" s="13" t="s">
        <v>85</v>
      </c>
      <c r="AW136" s="13" t="s">
        <v>37</v>
      </c>
      <c r="AX136" s="13" t="s">
        <v>75</v>
      </c>
      <c r="AY136" s="203" t="s">
        <v>155</v>
      </c>
    </row>
    <row r="137" spans="1:65" s="13" customFormat="1" ht="10.199999999999999">
      <c r="B137" s="193"/>
      <c r="C137" s="194"/>
      <c r="D137" s="188" t="s">
        <v>165</v>
      </c>
      <c r="E137" s="195" t="s">
        <v>19</v>
      </c>
      <c r="F137" s="196" t="s">
        <v>1774</v>
      </c>
      <c r="G137" s="194"/>
      <c r="H137" s="197">
        <v>240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165</v>
      </c>
      <c r="AU137" s="203" t="s">
        <v>85</v>
      </c>
      <c r="AV137" s="13" t="s">
        <v>85</v>
      </c>
      <c r="AW137" s="13" t="s">
        <v>37</v>
      </c>
      <c r="AX137" s="13" t="s">
        <v>75</v>
      </c>
      <c r="AY137" s="203" t="s">
        <v>155</v>
      </c>
    </row>
    <row r="138" spans="1:65" s="13" customFormat="1" ht="10.199999999999999">
      <c r="B138" s="193"/>
      <c r="C138" s="194"/>
      <c r="D138" s="188" t="s">
        <v>165</v>
      </c>
      <c r="E138" s="195" t="s">
        <v>19</v>
      </c>
      <c r="F138" s="196" t="s">
        <v>1775</v>
      </c>
      <c r="G138" s="194"/>
      <c r="H138" s="197">
        <v>220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165</v>
      </c>
      <c r="AU138" s="203" t="s">
        <v>85</v>
      </c>
      <c r="AV138" s="13" t="s">
        <v>85</v>
      </c>
      <c r="AW138" s="13" t="s">
        <v>37</v>
      </c>
      <c r="AX138" s="13" t="s">
        <v>75</v>
      </c>
      <c r="AY138" s="203" t="s">
        <v>155</v>
      </c>
    </row>
    <row r="139" spans="1:65" s="16" customFormat="1" ht="10.199999999999999">
      <c r="B139" s="241"/>
      <c r="C139" s="242"/>
      <c r="D139" s="188" t="s">
        <v>165</v>
      </c>
      <c r="E139" s="243" t="s">
        <v>19</v>
      </c>
      <c r="F139" s="244" t="s">
        <v>947</v>
      </c>
      <c r="G139" s="242"/>
      <c r="H139" s="245">
        <v>850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AT139" s="251" t="s">
        <v>165</v>
      </c>
      <c r="AU139" s="251" t="s">
        <v>85</v>
      </c>
      <c r="AV139" s="16" t="s">
        <v>175</v>
      </c>
      <c r="AW139" s="16" t="s">
        <v>37</v>
      </c>
      <c r="AX139" s="16" t="s">
        <v>75</v>
      </c>
      <c r="AY139" s="251" t="s">
        <v>155</v>
      </c>
    </row>
    <row r="140" spans="1:65" s="13" customFormat="1" ht="10.199999999999999">
      <c r="B140" s="193"/>
      <c r="C140" s="194"/>
      <c r="D140" s="188" t="s">
        <v>165</v>
      </c>
      <c r="E140" s="195" t="s">
        <v>19</v>
      </c>
      <c r="F140" s="196" t="s">
        <v>1781</v>
      </c>
      <c r="G140" s="194"/>
      <c r="H140" s="197">
        <v>56.667000000000002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165</v>
      </c>
      <c r="AU140" s="203" t="s">
        <v>85</v>
      </c>
      <c r="AV140" s="13" t="s">
        <v>85</v>
      </c>
      <c r="AW140" s="13" t="s">
        <v>37</v>
      </c>
      <c r="AX140" s="13" t="s">
        <v>83</v>
      </c>
      <c r="AY140" s="203" t="s">
        <v>155</v>
      </c>
    </row>
    <row r="141" spans="1:65" s="12" customFormat="1" ht="22.8" customHeight="1">
      <c r="B141" s="159"/>
      <c r="C141" s="160"/>
      <c r="D141" s="161" t="s">
        <v>74</v>
      </c>
      <c r="E141" s="173" t="s">
        <v>1782</v>
      </c>
      <c r="F141" s="173" t="s">
        <v>1783</v>
      </c>
      <c r="G141" s="160"/>
      <c r="H141" s="160"/>
      <c r="I141" s="163"/>
      <c r="J141" s="174">
        <f>BK141</f>
        <v>0</v>
      </c>
      <c r="K141" s="160"/>
      <c r="L141" s="165"/>
      <c r="M141" s="166"/>
      <c r="N141" s="167"/>
      <c r="O141" s="167"/>
      <c r="P141" s="168">
        <f>SUM(P142:P225)</f>
        <v>0</v>
      </c>
      <c r="Q141" s="167"/>
      <c r="R141" s="168">
        <f>SUM(R142:R225)</f>
        <v>0.31606590528</v>
      </c>
      <c r="S141" s="167"/>
      <c r="T141" s="169">
        <f>SUM(T142:T225)</f>
        <v>0</v>
      </c>
      <c r="AR141" s="170" t="s">
        <v>83</v>
      </c>
      <c r="AT141" s="171" t="s">
        <v>74</v>
      </c>
      <c r="AU141" s="171" t="s">
        <v>83</v>
      </c>
      <c r="AY141" s="170" t="s">
        <v>155</v>
      </c>
      <c r="BK141" s="172">
        <f>SUM(BK142:BK225)</f>
        <v>0</v>
      </c>
    </row>
    <row r="142" spans="1:65" s="2" customFormat="1" ht="21.75" customHeight="1">
      <c r="A142" s="36"/>
      <c r="B142" s="37"/>
      <c r="C142" s="175" t="s">
        <v>220</v>
      </c>
      <c r="D142" s="175" t="s">
        <v>157</v>
      </c>
      <c r="E142" s="176" t="s">
        <v>442</v>
      </c>
      <c r="F142" s="177" t="s">
        <v>443</v>
      </c>
      <c r="G142" s="178" t="s">
        <v>444</v>
      </c>
      <c r="H142" s="179">
        <v>800</v>
      </c>
      <c r="I142" s="180"/>
      <c r="J142" s="181">
        <f>ROUND(I142*H142,2)</f>
        <v>0</v>
      </c>
      <c r="K142" s="177" t="s">
        <v>170</v>
      </c>
      <c r="L142" s="41"/>
      <c r="M142" s="182" t="s">
        <v>19</v>
      </c>
      <c r="N142" s="183" t="s">
        <v>46</v>
      </c>
      <c r="O142" s="66"/>
      <c r="P142" s="184">
        <f>O142*H142</f>
        <v>0</v>
      </c>
      <c r="Q142" s="184">
        <v>4.0792499999999999E-5</v>
      </c>
      <c r="R142" s="184">
        <f>Q142*H142</f>
        <v>3.2633999999999996E-2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161</v>
      </c>
      <c r="AT142" s="186" t="s">
        <v>157</v>
      </c>
      <c r="AU142" s="186" t="s">
        <v>85</v>
      </c>
      <c r="AY142" s="19" t="s">
        <v>155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83</v>
      </c>
      <c r="BK142" s="187">
        <f>ROUND(I142*H142,2)</f>
        <v>0</v>
      </c>
      <c r="BL142" s="19" t="s">
        <v>161</v>
      </c>
      <c r="BM142" s="186" t="s">
        <v>1784</v>
      </c>
    </row>
    <row r="143" spans="1:65" s="2" customFormat="1" ht="10.199999999999999">
      <c r="A143" s="36"/>
      <c r="B143" s="37"/>
      <c r="C143" s="38"/>
      <c r="D143" s="204" t="s">
        <v>172</v>
      </c>
      <c r="E143" s="38"/>
      <c r="F143" s="205" t="s">
        <v>446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172</v>
      </c>
      <c r="AU143" s="19" t="s">
        <v>85</v>
      </c>
    </row>
    <row r="144" spans="1:65" s="13" customFormat="1" ht="10.199999999999999">
      <c r="B144" s="193"/>
      <c r="C144" s="194"/>
      <c r="D144" s="188" t="s">
        <v>165</v>
      </c>
      <c r="E144" s="195" t="s">
        <v>19</v>
      </c>
      <c r="F144" s="196" t="s">
        <v>1785</v>
      </c>
      <c r="G144" s="194"/>
      <c r="H144" s="197">
        <v>400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165</v>
      </c>
      <c r="AU144" s="203" t="s">
        <v>85</v>
      </c>
      <c r="AV144" s="13" t="s">
        <v>85</v>
      </c>
      <c r="AW144" s="13" t="s">
        <v>37</v>
      </c>
      <c r="AX144" s="13" t="s">
        <v>75</v>
      </c>
      <c r="AY144" s="203" t="s">
        <v>155</v>
      </c>
    </row>
    <row r="145" spans="1:65" s="13" customFormat="1" ht="10.199999999999999">
      <c r="B145" s="193"/>
      <c r="C145" s="194"/>
      <c r="D145" s="188" t="s">
        <v>165</v>
      </c>
      <c r="E145" s="195" t="s">
        <v>19</v>
      </c>
      <c r="F145" s="196" t="s">
        <v>1786</v>
      </c>
      <c r="G145" s="194"/>
      <c r="H145" s="197">
        <v>400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165</v>
      </c>
      <c r="AU145" s="203" t="s">
        <v>85</v>
      </c>
      <c r="AV145" s="13" t="s">
        <v>85</v>
      </c>
      <c r="AW145" s="13" t="s">
        <v>37</v>
      </c>
      <c r="AX145" s="13" t="s">
        <v>75</v>
      </c>
      <c r="AY145" s="203" t="s">
        <v>155</v>
      </c>
    </row>
    <row r="146" spans="1:65" s="14" customFormat="1" ht="10.199999999999999">
      <c r="B146" s="206"/>
      <c r="C146" s="207"/>
      <c r="D146" s="188" t="s">
        <v>165</v>
      </c>
      <c r="E146" s="208" t="s">
        <v>19</v>
      </c>
      <c r="F146" s="209" t="s">
        <v>206</v>
      </c>
      <c r="G146" s="207"/>
      <c r="H146" s="210">
        <v>800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165</v>
      </c>
      <c r="AU146" s="216" t="s">
        <v>85</v>
      </c>
      <c r="AV146" s="14" t="s">
        <v>161</v>
      </c>
      <c r="AW146" s="14" t="s">
        <v>37</v>
      </c>
      <c r="AX146" s="14" t="s">
        <v>83</v>
      </c>
      <c r="AY146" s="216" t="s">
        <v>155</v>
      </c>
    </row>
    <row r="147" spans="1:65" s="2" customFormat="1" ht="24.15" customHeight="1">
      <c r="A147" s="36"/>
      <c r="B147" s="37"/>
      <c r="C147" s="175" t="s">
        <v>226</v>
      </c>
      <c r="D147" s="175" t="s">
        <v>157</v>
      </c>
      <c r="E147" s="176" t="s">
        <v>449</v>
      </c>
      <c r="F147" s="177" t="s">
        <v>450</v>
      </c>
      <c r="G147" s="178" t="s">
        <v>451</v>
      </c>
      <c r="H147" s="179">
        <v>200</v>
      </c>
      <c r="I147" s="180"/>
      <c r="J147" s="181">
        <f>ROUND(I147*H147,2)</f>
        <v>0</v>
      </c>
      <c r="K147" s="177" t="s">
        <v>170</v>
      </c>
      <c r="L147" s="41"/>
      <c r="M147" s="182" t="s">
        <v>19</v>
      </c>
      <c r="N147" s="183" t="s">
        <v>46</v>
      </c>
      <c r="O147" s="66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6" t="s">
        <v>161</v>
      </c>
      <c r="AT147" s="186" t="s">
        <v>157</v>
      </c>
      <c r="AU147" s="186" t="s">
        <v>85</v>
      </c>
      <c r="AY147" s="19" t="s">
        <v>155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9" t="s">
        <v>83</v>
      </c>
      <c r="BK147" s="187">
        <f>ROUND(I147*H147,2)</f>
        <v>0</v>
      </c>
      <c r="BL147" s="19" t="s">
        <v>161</v>
      </c>
      <c r="BM147" s="186" t="s">
        <v>1787</v>
      </c>
    </row>
    <row r="148" spans="1:65" s="2" customFormat="1" ht="10.199999999999999">
      <c r="A148" s="36"/>
      <c r="B148" s="37"/>
      <c r="C148" s="38"/>
      <c r="D148" s="204" t="s">
        <v>172</v>
      </c>
      <c r="E148" s="38"/>
      <c r="F148" s="205" t="s">
        <v>453</v>
      </c>
      <c r="G148" s="38"/>
      <c r="H148" s="38"/>
      <c r="I148" s="190"/>
      <c r="J148" s="38"/>
      <c r="K148" s="38"/>
      <c r="L148" s="41"/>
      <c r="M148" s="191"/>
      <c r="N148" s="192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172</v>
      </c>
      <c r="AU148" s="19" t="s">
        <v>85</v>
      </c>
    </row>
    <row r="149" spans="1:65" s="13" customFormat="1" ht="10.199999999999999">
      <c r="B149" s="193"/>
      <c r="C149" s="194"/>
      <c r="D149" s="188" t="s">
        <v>165</v>
      </c>
      <c r="E149" s="195" t="s">
        <v>19</v>
      </c>
      <c r="F149" s="196" t="s">
        <v>1788</v>
      </c>
      <c r="G149" s="194"/>
      <c r="H149" s="197">
        <v>100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165</v>
      </c>
      <c r="AU149" s="203" t="s">
        <v>85</v>
      </c>
      <c r="AV149" s="13" t="s">
        <v>85</v>
      </c>
      <c r="AW149" s="13" t="s">
        <v>37</v>
      </c>
      <c r="AX149" s="13" t="s">
        <v>75</v>
      </c>
      <c r="AY149" s="203" t="s">
        <v>155</v>
      </c>
    </row>
    <row r="150" spans="1:65" s="13" customFormat="1" ht="10.199999999999999">
      <c r="B150" s="193"/>
      <c r="C150" s="194"/>
      <c r="D150" s="188" t="s">
        <v>165</v>
      </c>
      <c r="E150" s="195" t="s">
        <v>19</v>
      </c>
      <c r="F150" s="196" t="s">
        <v>1789</v>
      </c>
      <c r="G150" s="194"/>
      <c r="H150" s="197">
        <v>100</v>
      </c>
      <c r="I150" s="198"/>
      <c r="J150" s="194"/>
      <c r="K150" s="194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165</v>
      </c>
      <c r="AU150" s="203" t="s">
        <v>85</v>
      </c>
      <c r="AV150" s="13" t="s">
        <v>85</v>
      </c>
      <c r="AW150" s="13" t="s">
        <v>37</v>
      </c>
      <c r="AX150" s="13" t="s">
        <v>75</v>
      </c>
      <c r="AY150" s="203" t="s">
        <v>155</v>
      </c>
    </row>
    <row r="151" spans="1:65" s="14" customFormat="1" ht="10.199999999999999">
      <c r="B151" s="206"/>
      <c r="C151" s="207"/>
      <c r="D151" s="188" t="s">
        <v>165</v>
      </c>
      <c r="E151" s="208" t="s">
        <v>19</v>
      </c>
      <c r="F151" s="209" t="s">
        <v>206</v>
      </c>
      <c r="G151" s="207"/>
      <c r="H151" s="210">
        <v>200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165</v>
      </c>
      <c r="AU151" s="216" t="s">
        <v>85</v>
      </c>
      <c r="AV151" s="14" t="s">
        <v>161</v>
      </c>
      <c r="AW151" s="14" t="s">
        <v>37</v>
      </c>
      <c r="AX151" s="14" t="s">
        <v>83</v>
      </c>
      <c r="AY151" s="216" t="s">
        <v>155</v>
      </c>
    </row>
    <row r="152" spans="1:65" s="2" customFormat="1" ht="21.75" customHeight="1">
      <c r="A152" s="36"/>
      <c r="B152" s="37"/>
      <c r="C152" s="175" t="s">
        <v>234</v>
      </c>
      <c r="D152" s="175" t="s">
        <v>157</v>
      </c>
      <c r="E152" s="176" t="s">
        <v>1790</v>
      </c>
      <c r="F152" s="177" t="s">
        <v>1791</v>
      </c>
      <c r="G152" s="178" t="s">
        <v>444</v>
      </c>
      <c r="H152" s="179">
        <v>240</v>
      </c>
      <c r="I152" s="180"/>
      <c r="J152" s="181">
        <f>ROUND(I152*H152,2)</f>
        <v>0</v>
      </c>
      <c r="K152" s="177" t="s">
        <v>170</v>
      </c>
      <c r="L152" s="41"/>
      <c r="M152" s="182" t="s">
        <v>19</v>
      </c>
      <c r="N152" s="183" t="s">
        <v>46</v>
      </c>
      <c r="O152" s="66"/>
      <c r="P152" s="184">
        <f>O152*H152</f>
        <v>0</v>
      </c>
      <c r="Q152" s="184">
        <v>6.3739199999999994E-5</v>
      </c>
      <c r="R152" s="184">
        <f>Q152*H152</f>
        <v>1.5297407999999998E-2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161</v>
      </c>
      <c r="AT152" s="186" t="s">
        <v>157</v>
      </c>
      <c r="AU152" s="186" t="s">
        <v>85</v>
      </c>
      <c r="AY152" s="19" t="s">
        <v>155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83</v>
      </c>
      <c r="BK152" s="187">
        <f>ROUND(I152*H152,2)</f>
        <v>0</v>
      </c>
      <c r="BL152" s="19" t="s">
        <v>161</v>
      </c>
      <c r="BM152" s="186" t="s">
        <v>1792</v>
      </c>
    </row>
    <row r="153" spans="1:65" s="2" customFormat="1" ht="10.199999999999999">
      <c r="A153" s="36"/>
      <c r="B153" s="37"/>
      <c r="C153" s="38"/>
      <c r="D153" s="204" t="s">
        <v>172</v>
      </c>
      <c r="E153" s="38"/>
      <c r="F153" s="205" t="s">
        <v>1793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172</v>
      </c>
      <c r="AU153" s="19" t="s">
        <v>85</v>
      </c>
    </row>
    <row r="154" spans="1:65" s="13" customFormat="1" ht="10.199999999999999">
      <c r="B154" s="193"/>
      <c r="C154" s="194"/>
      <c r="D154" s="188" t="s">
        <v>165</v>
      </c>
      <c r="E154" s="195" t="s">
        <v>19</v>
      </c>
      <c r="F154" s="196" t="s">
        <v>1794</v>
      </c>
      <c r="G154" s="194"/>
      <c r="H154" s="197">
        <v>240</v>
      </c>
      <c r="I154" s="198"/>
      <c r="J154" s="194"/>
      <c r="K154" s="194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165</v>
      </c>
      <c r="AU154" s="203" t="s">
        <v>85</v>
      </c>
      <c r="AV154" s="13" t="s">
        <v>85</v>
      </c>
      <c r="AW154" s="13" t="s">
        <v>37</v>
      </c>
      <c r="AX154" s="13" t="s">
        <v>83</v>
      </c>
      <c r="AY154" s="203" t="s">
        <v>155</v>
      </c>
    </row>
    <row r="155" spans="1:65" s="2" customFormat="1" ht="24.15" customHeight="1">
      <c r="A155" s="36"/>
      <c r="B155" s="37"/>
      <c r="C155" s="175" t="s">
        <v>241</v>
      </c>
      <c r="D155" s="175" t="s">
        <v>157</v>
      </c>
      <c r="E155" s="176" t="s">
        <v>1795</v>
      </c>
      <c r="F155" s="177" t="s">
        <v>1796</v>
      </c>
      <c r="G155" s="178" t="s">
        <v>451</v>
      </c>
      <c r="H155" s="179">
        <v>100</v>
      </c>
      <c r="I155" s="180"/>
      <c r="J155" s="181">
        <f>ROUND(I155*H155,2)</f>
        <v>0</v>
      </c>
      <c r="K155" s="177" t="s">
        <v>170</v>
      </c>
      <c r="L155" s="41"/>
      <c r="M155" s="182" t="s">
        <v>19</v>
      </c>
      <c r="N155" s="183" t="s">
        <v>46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161</v>
      </c>
      <c r="AT155" s="186" t="s">
        <v>157</v>
      </c>
      <c r="AU155" s="186" t="s">
        <v>85</v>
      </c>
      <c r="AY155" s="19" t="s">
        <v>155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83</v>
      </c>
      <c r="BK155" s="187">
        <f>ROUND(I155*H155,2)</f>
        <v>0</v>
      </c>
      <c r="BL155" s="19" t="s">
        <v>161</v>
      </c>
      <c r="BM155" s="186" t="s">
        <v>1797</v>
      </c>
    </row>
    <row r="156" spans="1:65" s="2" customFormat="1" ht="10.199999999999999">
      <c r="A156" s="36"/>
      <c r="B156" s="37"/>
      <c r="C156" s="38"/>
      <c r="D156" s="204" t="s">
        <v>172</v>
      </c>
      <c r="E156" s="38"/>
      <c r="F156" s="205" t="s">
        <v>1798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172</v>
      </c>
      <c r="AU156" s="19" t="s">
        <v>85</v>
      </c>
    </row>
    <row r="157" spans="1:65" s="13" customFormat="1" ht="10.199999999999999">
      <c r="B157" s="193"/>
      <c r="C157" s="194"/>
      <c r="D157" s="188" t="s">
        <v>165</v>
      </c>
      <c r="E157" s="195" t="s">
        <v>19</v>
      </c>
      <c r="F157" s="196" t="s">
        <v>1799</v>
      </c>
      <c r="G157" s="194"/>
      <c r="H157" s="197">
        <v>100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165</v>
      </c>
      <c r="AU157" s="203" t="s">
        <v>85</v>
      </c>
      <c r="AV157" s="13" t="s">
        <v>85</v>
      </c>
      <c r="AW157" s="13" t="s">
        <v>37</v>
      </c>
      <c r="AX157" s="13" t="s">
        <v>83</v>
      </c>
      <c r="AY157" s="203" t="s">
        <v>155</v>
      </c>
    </row>
    <row r="158" spans="1:65" s="2" customFormat="1" ht="24.15" customHeight="1">
      <c r="A158" s="36"/>
      <c r="B158" s="37"/>
      <c r="C158" s="175" t="s">
        <v>248</v>
      </c>
      <c r="D158" s="175" t="s">
        <v>157</v>
      </c>
      <c r="E158" s="176" t="s">
        <v>1800</v>
      </c>
      <c r="F158" s="177" t="s">
        <v>1801</v>
      </c>
      <c r="G158" s="178" t="s">
        <v>183</v>
      </c>
      <c r="H158" s="179">
        <v>29.184000000000001</v>
      </c>
      <c r="I158" s="180"/>
      <c r="J158" s="181">
        <f>ROUND(I158*H158,2)</f>
        <v>0</v>
      </c>
      <c r="K158" s="177" t="s">
        <v>170</v>
      </c>
      <c r="L158" s="41"/>
      <c r="M158" s="182" t="s">
        <v>19</v>
      </c>
      <c r="N158" s="183" t="s">
        <v>46</v>
      </c>
      <c r="O158" s="66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161</v>
      </c>
      <c r="AT158" s="186" t="s">
        <v>157</v>
      </c>
      <c r="AU158" s="186" t="s">
        <v>85</v>
      </c>
      <c r="AY158" s="19" t="s">
        <v>155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9" t="s">
        <v>83</v>
      </c>
      <c r="BK158" s="187">
        <f>ROUND(I158*H158,2)</f>
        <v>0</v>
      </c>
      <c r="BL158" s="19" t="s">
        <v>161</v>
      </c>
      <c r="BM158" s="186" t="s">
        <v>1802</v>
      </c>
    </row>
    <row r="159" spans="1:65" s="2" customFormat="1" ht="10.199999999999999">
      <c r="A159" s="36"/>
      <c r="B159" s="37"/>
      <c r="C159" s="38"/>
      <c r="D159" s="204" t="s">
        <v>172</v>
      </c>
      <c r="E159" s="38"/>
      <c r="F159" s="205" t="s">
        <v>1803</v>
      </c>
      <c r="G159" s="38"/>
      <c r="H159" s="38"/>
      <c r="I159" s="190"/>
      <c r="J159" s="38"/>
      <c r="K159" s="38"/>
      <c r="L159" s="41"/>
      <c r="M159" s="191"/>
      <c r="N159" s="192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172</v>
      </c>
      <c r="AU159" s="19" t="s">
        <v>85</v>
      </c>
    </row>
    <row r="160" spans="1:65" s="13" customFormat="1" ht="10.199999999999999">
      <c r="B160" s="193"/>
      <c r="C160" s="194"/>
      <c r="D160" s="188" t="s">
        <v>165</v>
      </c>
      <c r="E160" s="195" t="s">
        <v>19</v>
      </c>
      <c r="F160" s="196" t="s">
        <v>1804</v>
      </c>
      <c r="G160" s="194"/>
      <c r="H160" s="197">
        <v>69.12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165</v>
      </c>
      <c r="AU160" s="203" t="s">
        <v>85</v>
      </c>
      <c r="AV160" s="13" t="s">
        <v>85</v>
      </c>
      <c r="AW160" s="13" t="s">
        <v>37</v>
      </c>
      <c r="AX160" s="13" t="s">
        <v>75</v>
      </c>
      <c r="AY160" s="203" t="s">
        <v>155</v>
      </c>
    </row>
    <row r="161" spans="1:65" s="13" customFormat="1" ht="10.199999999999999">
      <c r="B161" s="193"/>
      <c r="C161" s="194"/>
      <c r="D161" s="188" t="s">
        <v>165</v>
      </c>
      <c r="E161" s="195" t="s">
        <v>19</v>
      </c>
      <c r="F161" s="196" t="s">
        <v>1805</v>
      </c>
      <c r="G161" s="194"/>
      <c r="H161" s="197">
        <v>3.84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165</v>
      </c>
      <c r="AU161" s="203" t="s">
        <v>85</v>
      </c>
      <c r="AV161" s="13" t="s">
        <v>85</v>
      </c>
      <c r="AW161" s="13" t="s">
        <v>37</v>
      </c>
      <c r="AX161" s="13" t="s">
        <v>75</v>
      </c>
      <c r="AY161" s="203" t="s">
        <v>155</v>
      </c>
    </row>
    <row r="162" spans="1:65" s="16" customFormat="1" ht="10.199999999999999">
      <c r="B162" s="241"/>
      <c r="C162" s="242"/>
      <c r="D162" s="188" t="s">
        <v>165</v>
      </c>
      <c r="E162" s="243" t="s">
        <v>19</v>
      </c>
      <c r="F162" s="244" t="s">
        <v>947</v>
      </c>
      <c r="G162" s="242"/>
      <c r="H162" s="245">
        <v>72.959999999999994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AT162" s="251" t="s">
        <v>165</v>
      </c>
      <c r="AU162" s="251" t="s">
        <v>85</v>
      </c>
      <c r="AV162" s="16" t="s">
        <v>175</v>
      </c>
      <c r="AW162" s="16" t="s">
        <v>37</v>
      </c>
      <c r="AX162" s="16" t="s">
        <v>75</v>
      </c>
      <c r="AY162" s="251" t="s">
        <v>155</v>
      </c>
    </row>
    <row r="163" spans="1:65" s="13" customFormat="1" ht="10.199999999999999">
      <c r="B163" s="193"/>
      <c r="C163" s="194"/>
      <c r="D163" s="188" t="s">
        <v>165</v>
      </c>
      <c r="E163" s="195" t="s">
        <v>19</v>
      </c>
      <c r="F163" s="196" t="s">
        <v>1806</v>
      </c>
      <c r="G163" s="194"/>
      <c r="H163" s="197">
        <v>29.184000000000001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165</v>
      </c>
      <c r="AU163" s="203" t="s">
        <v>85</v>
      </c>
      <c r="AV163" s="13" t="s">
        <v>85</v>
      </c>
      <c r="AW163" s="13" t="s">
        <v>37</v>
      </c>
      <c r="AX163" s="13" t="s">
        <v>83</v>
      </c>
      <c r="AY163" s="203" t="s">
        <v>155</v>
      </c>
    </row>
    <row r="164" spans="1:65" s="2" customFormat="1" ht="24.15" customHeight="1">
      <c r="A164" s="36"/>
      <c r="B164" s="37"/>
      <c r="C164" s="175" t="s">
        <v>8</v>
      </c>
      <c r="D164" s="175" t="s">
        <v>157</v>
      </c>
      <c r="E164" s="176" t="s">
        <v>1807</v>
      </c>
      <c r="F164" s="177" t="s">
        <v>1808</v>
      </c>
      <c r="G164" s="178" t="s">
        <v>183</v>
      </c>
      <c r="H164" s="179">
        <v>21.888000000000002</v>
      </c>
      <c r="I164" s="180"/>
      <c r="J164" s="181">
        <f>ROUND(I164*H164,2)</f>
        <v>0</v>
      </c>
      <c r="K164" s="177" t="s">
        <v>170</v>
      </c>
      <c r="L164" s="41"/>
      <c r="M164" s="182" t="s">
        <v>19</v>
      </c>
      <c r="N164" s="183" t="s">
        <v>46</v>
      </c>
      <c r="O164" s="66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161</v>
      </c>
      <c r="AT164" s="186" t="s">
        <v>157</v>
      </c>
      <c r="AU164" s="186" t="s">
        <v>85</v>
      </c>
      <c r="AY164" s="19" t="s">
        <v>155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83</v>
      </c>
      <c r="BK164" s="187">
        <f>ROUND(I164*H164,2)</f>
        <v>0</v>
      </c>
      <c r="BL164" s="19" t="s">
        <v>161</v>
      </c>
      <c r="BM164" s="186" t="s">
        <v>1809</v>
      </c>
    </row>
    <row r="165" spans="1:65" s="2" customFormat="1" ht="10.199999999999999">
      <c r="A165" s="36"/>
      <c r="B165" s="37"/>
      <c r="C165" s="38"/>
      <c r="D165" s="204" t="s">
        <v>172</v>
      </c>
      <c r="E165" s="38"/>
      <c r="F165" s="205" t="s">
        <v>1810</v>
      </c>
      <c r="G165" s="38"/>
      <c r="H165" s="38"/>
      <c r="I165" s="190"/>
      <c r="J165" s="38"/>
      <c r="K165" s="38"/>
      <c r="L165" s="41"/>
      <c r="M165" s="191"/>
      <c r="N165" s="192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172</v>
      </c>
      <c r="AU165" s="19" t="s">
        <v>85</v>
      </c>
    </row>
    <row r="166" spans="1:65" s="13" customFormat="1" ht="10.199999999999999">
      <c r="B166" s="193"/>
      <c r="C166" s="194"/>
      <c r="D166" s="188" t="s">
        <v>165</v>
      </c>
      <c r="E166" s="195" t="s">
        <v>19</v>
      </c>
      <c r="F166" s="196" t="s">
        <v>1804</v>
      </c>
      <c r="G166" s="194"/>
      <c r="H166" s="197">
        <v>69.12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165</v>
      </c>
      <c r="AU166" s="203" t="s">
        <v>85</v>
      </c>
      <c r="AV166" s="13" t="s">
        <v>85</v>
      </c>
      <c r="AW166" s="13" t="s">
        <v>37</v>
      </c>
      <c r="AX166" s="13" t="s">
        <v>75</v>
      </c>
      <c r="AY166" s="203" t="s">
        <v>155</v>
      </c>
    </row>
    <row r="167" spans="1:65" s="13" customFormat="1" ht="10.199999999999999">
      <c r="B167" s="193"/>
      <c r="C167" s="194"/>
      <c r="D167" s="188" t="s">
        <v>165</v>
      </c>
      <c r="E167" s="195" t="s">
        <v>19</v>
      </c>
      <c r="F167" s="196" t="s">
        <v>1805</v>
      </c>
      <c r="G167" s="194"/>
      <c r="H167" s="197">
        <v>3.84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165</v>
      </c>
      <c r="AU167" s="203" t="s">
        <v>85</v>
      </c>
      <c r="AV167" s="13" t="s">
        <v>85</v>
      </c>
      <c r="AW167" s="13" t="s">
        <v>37</v>
      </c>
      <c r="AX167" s="13" t="s">
        <v>75</v>
      </c>
      <c r="AY167" s="203" t="s">
        <v>155</v>
      </c>
    </row>
    <row r="168" spans="1:65" s="16" customFormat="1" ht="10.199999999999999">
      <c r="B168" s="241"/>
      <c r="C168" s="242"/>
      <c r="D168" s="188" t="s">
        <v>165</v>
      </c>
      <c r="E168" s="243" t="s">
        <v>19</v>
      </c>
      <c r="F168" s="244" t="s">
        <v>947</v>
      </c>
      <c r="G168" s="242"/>
      <c r="H168" s="245">
        <v>72.959999999999994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AT168" s="251" t="s">
        <v>165</v>
      </c>
      <c r="AU168" s="251" t="s">
        <v>85</v>
      </c>
      <c r="AV168" s="16" t="s">
        <v>175</v>
      </c>
      <c r="AW168" s="16" t="s">
        <v>37</v>
      </c>
      <c r="AX168" s="16" t="s">
        <v>75</v>
      </c>
      <c r="AY168" s="251" t="s">
        <v>155</v>
      </c>
    </row>
    <row r="169" spans="1:65" s="13" customFormat="1" ht="10.199999999999999">
      <c r="B169" s="193"/>
      <c r="C169" s="194"/>
      <c r="D169" s="188" t="s">
        <v>165</v>
      </c>
      <c r="E169" s="195" t="s">
        <v>19</v>
      </c>
      <c r="F169" s="196" t="s">
        <v>1811</v>
      </c>
      <c r="G169" s="194"/>
      <c r="H169" s="197">
        <v>21.888000000000002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165</v>
      </c>
      <c r="AU169" s="203" t="s">
        <v>85</v>
      </c>
      <c r="AV169" s="13" t="s">
        <v>85</v>
      </c>
      <c r="AW169" s="13" t="s">
        <v>37</v>
      </c>
      <c r="AX169" s="13" t="s">
        <v>83</v>
      </c>
      <c r="AY169" s="203" t="s">
        <v>155</v>
      </c>
    </row>
    <row r="170" spans="1:65" s="2" customFormat="1" ht="24.15" customHeight="1">
      <c r="A170" s="36"/>
      <c r="B170" s="37"/>
      <c r="C170" s="175" t="s">
        <v>257</v>
      </c>
      <c r="D170" s="175" t="s">
        <v>157</v>
      </c>
      <c r="E170" s="176" t="s">
        <v>1812</v>
      </c>
      <c r="F170" s="177" t="s">
        <v>1813</v>
      </c>
      <c r="G170" s="178" t="s">
        <v>183</v>
      </c>
      <c r="H170" s="179">
        <v>14.592000000000001</v>
      </c>
      <c r="I170" s="180"/>
      <c r="J170" s="181">
        <f>ROUND(I170*H170,2)</f>
        <v>0</v>
      </c>
      <c r="K170" s="177" t="s">
        <v>170</v>
      </c>
      <c r="L170" s="41"/>
      <c r="M170" s="182" t="s">
        <v>19</v>
      </c>
      <c r="N170" s="183" t="s">
        <v>46</v>
      </c>
      <c r="O170" s="66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161</v>
      </c>
      <c r="AT170" s="186" t="s">
        <v>157</v>
      </c>
      <c r="AU170" s="186" t="s">
        <v>85</v>
      </c>
      <c r="AY170" s="19" t="s">
        <v>155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83</v>
      </c>
      <c r="BK170" s="187">
        <f>ROUND(I170*H170,2)</f>
        <v>0</v>
      </c>
      <c r="BL170" s="19" t="s">
        <v>161</v>
      </c>
      <c r="BM170" s="186" t="s">
        <v>1814</v>
      </c>
    </row>
    <row r="171" spans="1:65" s="2" customFormat="1" ht="10.199999999999999">
      <c r="A171" s="36"/>
      <c r="B171" s="37"/>
      <c r="C171" s="38"/>
      <c r="D171" s="204" t="s">
        <v>172</v>
      </c>
      <c r="E171" s="38"/>
      <c r="F171" s="205" t="s">
        <v>1815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172</v>
      </c>
      <c r="AU171" s="19" t="s">
        <v>85</v>
      </c>
    </row>
    <row r="172" spans="1:65" s="13" customFormat="1" ht="10.199999999999999">
      <c r="B172" s="193"/>
      <c r="C172" s="194"/>
      <c r="D172" s="188" t="s">
        <v>165</v>
      </c>
      <c r="E172" s="195" t="s">
        <v>19</v>
      </c>
      <c r="F172" s="196" t="s">
        <v>1804</v>
      </c>
      <c r="G172" s="194"/>
      <c r="H172" s="197">
        <v>69.12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165</v>
      </c>
      <c r="AU172" s="203" t="s">
        <v>85</v>
      </c>
      <c r="AV172" s="13" t="s">
        <v>85</v>
      </c>
      <c r="AW172" s="13" t="s">
        <v>37</v>
      </c>
      <c r="AX172" s="13" t="s">
        <v>75</v>
      </c>
      <c r="AY172" s="203" t="s">
        <v>155</v>
      </c>
    </row>
    <row r="173" spans="1:65" s="13" customFormat="1" ht="10.199999999999999">
      <c r="B173" s="193"/>
      <c r="C173" s="194"/>
      <c r="D173" s="188" t="s">
        <v>165</v>
      </c>
      <c r="E173" s="195" t="s">
        <v>19</v>
      </c>
      <c r="F173" s="196" t="s">
        <v>1805</v>
      </c>
      <c r="G173" s="194"/>
      <c r="H173" s="197">
        <v>3.84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165</v>
      </c>
      <c r="AU173" s="203" t="s">
        <v>85</v>
      </c>
      <c r="AV173" s="13" t="s">
        <v>85</v>
      </c>
      <c r="AW173" s="13" t="s">
        <v>37</v>
      </c>
      <c r="AX173" s="13" t="s">
        <v>75</v>
      </c>
      <c r="AY173" s="203" t="s">
        <v>155</v>
      </c>
    </row>
    <row r="174" spans="1:65" s="16" customFormat="1" ht="10.199999999999999">
      <c r="B174" s="241"/>
      <c r="C174" s="242"/>
      <c r="D174" s="188" t="s">
        <v>165</v>
      </c>
      <c r="E174" s="243" t="s">
        <v>19</v>
      </c>
      <c r="F174" s="244" t="s">
        <v>947</v>
      </c>
      <c r="G174" s="242"/>
      <c r="H174" s="245">
        <v>72.959999999999994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AT174" s="251" t="s">
        <v>165</v>
      </c>
      <c r="AU174" s="251" t="s">
        <v>85</v>
      </c>
      <c r="AV174" s="16" t="s">
        <v>175</v>
      </c>
      <c r="AW174" s="16" t="s">
        <v>37</v>
      </c>
      <c r="AX174" s="16" t="s">
        <v>75</v>
      </c>
      <c r="AY174" s="251" t="s">
        <v>155</v>
      </c>
    </row>
    <row r="175" spans="1:65" s="13" customFormat="1" ht="10.199999999999999">
      <c r="B175" s="193"/>
      <c r="C175" s="194"/>
      <c r="D175" s="188" t="s">
        <v>165</v>
      </c>
      <c r="E175" s="195" t="s">
        <v>19</v>
      </c>
      <c r="F175" s="196" t="s">
        <v>1816</v>
      </c>
      <c r="G175" s="194"/>
      <c r="H175" s="197">
        <v>14.592000000000001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165</v>
      </c>
      <c r="AU175" s="203" t="s">
        <v>85</v>
      </c>
      <c r="AV175" s="13" t="s">
        <v>85</v>
      </c>
      <c r="AW175" s="13" t="s">
        <v>37</v>
      </c>
      <c r="AX175" s="13" t="s">
        <v>83</v>
      </c>
      <c r="AY175" s="203" t="s">
        <v>155</v>
      </c>
    </row>
    <row r="176" spans="1:65" s="2" customFormat="1" ht="24.15" customHeight="1">
      <c r="A176" s="36"/>
      <c r="B176" s="37"/>
      <c r="C176" s="175" t="s">
        <v>262</v>
      </c>
      <c r="D176" s="175" t="s">
        <v>157</v>
      </c>
      <c r="E176" s="176" t="s">
        <v>1817</v>
      </c>
      <c r="F176" s="177" t="s">
        <v>1818</v>
      </c>
      <c r="G176" s="178" t="s">
        <v>183</v>
      </c>
      <c r="H176" s="179">
        <v>7.2960000000000003</v>
      </c>
      <c r="I176" s="180"/>
      <c r="J176" s="181">
        <f>ROUND(I176*H176,2)</f>
        <v>0</v>
      </c>
      <c r="K176" s="177" t="s">
        <v>170</v>
      </c>
      <c r="L176" s="41"/>
      <c r="M176" s="182" t="s">
        <v>19</v>
      </c>
      <c r="N176" s="183" t="s">
        <v>46</v>
      </c>
      <c r="O176" s="66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6" t="s">
        <v>161</v>
      </c>
      <c r="AT176" s="186" t="s">
        <v>157</v>
      </c>
      <c r="AU176" s="186" t="s">
        <v>85</v>
      </c>
      <c r="AY176" s="19" t="s">
        <v>155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9" t="s">
        <v>83</v>
      </c>
      <c r="BK176" s="187">
        <f>ROUND(I176*H176,2)</f>
        <v>0</v>
      </c>
      <c r="BL176" s="19" t="s">
        <v>161</v>
      </c>
      <c r="BM176" s="186" t="s">
        <v>1819</v>
      </c>
    </row>
    <row r="177" spans="1:65" s="2" customFormat="1" ht="10.199999999999999">
      <c r="A177" s="36"/>
      <c r="B177" s="37"/>
      <c r="C177" s="38"/>
      <c r="D177" s="204" t="s">
        <v>172</v>
      </c>
      <c r="E177" s="38"/>
      <c r="F177" s="205" t="s">
        <v>1820</v>
      </c>
      <c r="G177" s="38"/>
      <c r="H177" s="38"/>
      <c r="I177" s="190"/>
      <c r="J177" s="38"/>
      <c r="K177" s="38"/>
      <c r="L177" s="41"/>
      <c r="M177" s="191"/>
      <c r="N177" s="192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172</v>
      </c>
      <c r="AU177" s="19" t="s">
        <v>85</v>
      </c>
    </row>
    <row r="178" spans="1:65" s="13" customFormat="1" ht="10.199999999999999">
      <c r="B178" s="193"/>
      <c r="C178" s="194"/>
      <c r="D178" s="188" t="s">
        <v>165</v>
      </c>
      <c r="E178" s="195" t="s">
        <v>19</v>
      </c>
      <c r="F178" s="196" t="s">
        <v>1804</v>
      </c>
      <c r="G178" s="194"/>
      <c r="H178" s="197">
        <v>69.12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165</v>
      </c>
      <c r="AU178" s="203" t="s">
        <v>85</v>
      </c>
      <c r="AV178" s="13" t="s">
        <v>85</v>
      </c>
      <c r="AW178" s="13" t="s">
        <v>37</v>
      </c>
      <c r="AX178" s="13" t="s">
        <v>75</v>
      </c>
      <c r="AY178" s="203" t="s">
        <v>155</v>
      </c>
    </row>
    <row r="179" spans="1:65" s="13" customFormat="1" ht="10.199999999999999">
      <c r="B179" s="193"/>
      <c r="C179" s="194"/>
      <c r="D179" s="188" t="s">
        <v>165</v>
      </c>
      <c r="E179" s="195" t="s">
        <v>19</v>
      </c>
      <c r="F179" s="196" t="s">
        <v>1805</v>
      </c>
      <c r="G179" s="194"/>
      <c r="H179" s="197">
        <v>3.84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165</v>
      </c>
      <c r="AU179" s="203" t="s">
        <v>85</v>
      </c>
      <c r="AV179" s="13" t="s">
        <v>85</v>
      </c>
      <c r="AW179" s="13" t="s">
        <v>37</v>
      </c>
      <c r="AX179" s="13" t="s">
        <v>75</v>
      </c>
      <c r="AY179" s="203" t="s">
        <v>155</v>
      </c>
    </row>
    <row r="180" spans="1:65" s="16" customFormat="1" ht="10.199999999999999">
      <c r="B180" s="241"/>
      <c r="C180" s="242"/>
      <c r="D180" s="188" t="s">
        <v>165</v>
      </c>
      <c r="E180" s="243" t="s">
        <v>19</v>
      </c>
      <c r="F180" s="244" t="s">
        <v>947</v>
      </c>
      <c r="G180" s="242"/>
      <c r="H180" s="245">
        <v>72.959999999999994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AT180" s="251" t="s">
        <v>165</v>
      </c>
      <c r="AU180" s="251" t="s">
        <v>85</v>
      </c>
      <c r="AV180" s="16" t="s">
        <v>175</v>
      </c>
      <c r="AW180" s="16" t="s">
        <v>37</v>
      </c>
      <c r="AX180" s="16" t="s">
        <v>75</v>
      </c>
      <c r="AY180" s="251" t="s">
        <v>155</v>
      </c>
    </row>
    <row r="181" spans="1:65" s="13" customFormat="1" ht="10.199999999999999">
      <c r="B181" s="193"/>
      <c r="C181" s="194"/>
      <c r="D181" s="188" t="s">
        <v>165</v>
      </c>
      <c r="E181" s="195" t="s">
        <v>19</v>
      </c>
      <c r="F181" s="196" t="s">
        <v>1821</v>
      </c>
      <c r="G181" s="194"/>
      <c r="H181" s="197">
        <v>7.2960000000000003</v>
      </c>
      <c r="I181" s="198"/>
      <c r="J181" s="194"/>
      <c r="K181" s="194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165</v>
      </c>
      <c r="AU181" s="203" t="s">
        <v>85</v>
      </c>
      <c r="AV181" s="13" t="s">
        <v>85</v>
      </c>
      <c r="AW181" s="13" t="s">
        <v>37</v>
      </c>
      <c r="AX181" s="13" t="s">
        <v>83</v>
      </c>
      <c r="AY181" s="203" t="s">
        <v>155</v>
      </c>
    </row>
    <row r="182" spans="1:65" s="2" customFormat="1" ht="24.15" customHeight="1">
      <c r="A182" s="36"/>
      <c r="B182" s="37"/>
      <c r="C182" s="175" t="s">
        <v>267</v>
      </c>
      <c r="D182" s="175" t="s">
        <v>157</v>
      </c>
      <c r="E182" s="176" t="s">
        <v>1822</v>
      </c>
      <c r="F182" s="177" t="s">
        <v>1823</v>
      </c>
      <c r="G182" s="178" t="s">
        <v>183</v>
      </c>
      <c r="H182" s="179">
        <v>170.45099999999999</v>
      </c>
      <c r="I182" s="180"/>
      <c r="J182" s="181">
        <f>ROUND(I182*H182,2)</f>
        <v>0</v>
      </c>
      <c r="K182" s="177" t="s">
        <v>170</v>
      </c>
      <c r="L182" s="41"/>
      <c r="M182" s="182" t="s">
        <v>19</v>
      </c>
      <c r="N182" s="183" t="s">
        <v>46</v>
      </c>
      <c r="O182" s="66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161</v>
      </c>
      <c r="AT182" s="186" t="s">
        <v>157</v>
      </c>
      <c r="AU182" s="186" t="s">
        <v>85</v>
      </c>
      <c r="AY182" s="19" t="s">
        <v>155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83</v>
      </c>
      <c r="BK182" s="187">
        <f>ROUND(I182*H182,2)</f>
        <v>0</v>
      </c>
      <c r="BL182" s="19" t="s">
        <v>161</v>
      </c>
      <c r="BM182" s="186" t="s">
        <v>1824</v>
      </c>
    </row>
    <row r="183" spans="1:65" s="2" customFormat="1" ht="10.199999999999999">
      <c r="A183" s="36"/>
      <c r="B183" s="37"/>
      <c r="C183" s="38"/>
      <c r="D183" s="204" t="s">
        <v>172</v>
      </c>
      <c r="E183" s="38"/>
      <c r="F183" s="205" t="s">
        <v>1825</v>
      </c>
      <c r="G183" s="38"/>
      <c r="H183" s="38"/>
      <c r="I183" s="190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172</v>
      </c>
      <c r="AU183" s="19" t="s">
        <v>85</v>
      </c>
    </row>
    <row r="184" spans="1:65" s="13" customFormat="1" ht="10.199999999999999">
      <c r="B184" s="193"/>
      <c r="C184" s="194"/>
      <c r="D184" s="188" t="s">
        <v>165</v>
      </c>
      <c r="E184" s="195" t="s">
        <v>19</v>
      </c>
      <c r="F184" s="196" t="s">
        <v>1826</v>
      </c>
      <c r="G184" s="194"/>
      <c r="H184" s="197">
        <v>197.76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165</v>
      </c>
      <c r="AU184" s="203" t="s">
        <v>85</v>
      </c>
      <c r="AV184" s="13" t="s">
        <v>85</v>
      </c>
      <c r="AW184" s="13" t="s">
        <v>37</v>
      </c>
      <c r="AX184" s="13" t="s">
        <v>75</v>
      </c>
      <c r="AY184" s="203" t="s">
        <v>155</v>
      </c>
    </row>
    <row r="185" spans="1:65" s="13" customFormat="1" ht="10.199999999999999">
      <c r="B185" s="193"/>
      <c r="C185" s="194"/>
      <c r="D185" s="188" t="s">
        <v>165</v>
      </c>
      <c r="E185" s="195" t="s">
        <v>19</v>
      </c>
      <c r="F185" s="196" t="s">
        <v>1827</v>
      </c>
      <c r="G185" s="194"/>
      <c r="H185" s="197">
        <v>14.336</v>
      </c>
      <c r="I185" s="198"/>
      <c r="J185" s="194"/>
      <c r="K185" s="194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165</v>
      </c>
      <c r="AU185" s="203" t="s">
        <v>85</v>
      </c>
      <c r="AV185" s="13" t="s">
        <v>85</v>
      </c>
      <c r="AW185" s="13" t="s">
        <v>37</v>
      </c>
      <c r="AX185" s="13" t="s">
        <v>75</v>
      </c>
      <c r="AY185" s="203" t="s">
        <v>155</v>
      </c>
    </row>
    <row r="186" spans="1:65" s="13" customFormat="1" ht="10.199999999999999">
      <c r="B186" s="193"/>
      <c r="C186" s="194"/>
      <c r="D186" s="188" t="s">
        <v>165</v>
      </c>
      <c r="E186" s="195" t="s">
        <v>19</v>
      </c>
      <c r="F186" s="196" t="s">
        <v>1828</v>
      </c>
      <c r="G186" s="194"/>
      <c r="H186" s="197">
        <v>210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165</v>
      </c>
      <c r="AU186" s="203" t="s">
        <v>85</v>
      </c>
      <c r="AV186" s="13" t="s">
        <v>85</v>
      </c>
      <c r="AW186" s="13" t="s">
        <v>37</v>
      </c>
      <c r="AX186" s="13" t="s">
        <v>75</v>
      </c>
      <c r="AY186" s="203" t="s">
        <v>155</v>
      </c>
    </row>
    <row r="187" spans="1:65" s="13" customFormat="1" ht="10.199999999999999">
      <c r="B187" s="193"/>
      <c r="C187" s="194"/>
      <c r="D187" s="188" t="s">
        <v>165</v>
      </c>
      <c r="E187" s="195" t="s">
        <v>19</v>
      </c>
      <c r="F187" s="196" t="s">
        <v>1829</v>
      </c>
      <c r="G187" s="194"/>
      <c r="H187" s="197">
        <v>4.032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165</v>
      </c>
      <c r="AU187" s="203" t="s">
        <v>85</v>
      </c>
      <c r="AV187" s="13" t="s">
        <v>85</v>
      </c>
      <c r="AW187" s="13" t="s">
        <v>37</v>
      </c>
      <c r="AX187" s="13" t="s">
        <v>75</v>
      </c>
      <c r="AY187" s="203" t="s">
        <v>155</v>
      </c>
    </row>
    <row r="188" spans="1:65" s="16" customFormat="1" ht="10.199999999999999">
      <c r="B188" s="241"/>
      <c r="C188" s="242"/>
      <c r="D188" s="188" t="s">
        <v>165</v>
      </c>
      <c r="E188" s="243" t="s">
        <v>19</v>
      </c>
      <c r="F188" s="244" t="s">
        <v>947</v>
      </c>
      <c r="G188" s="242"/>
      <c r="H188" s="245">
        <v>426.12799999999999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AT188" s="251" t="s">
        <v>165</v>
      </c>
      <c r="AU188" s="251" t="s">
        <v>85</v>
      </c>
      <c r="AV188" s="16" t="s">
        <v>175</v>
      </c>
      <c r="AW188" s="16" t="s">
        <v>37</v>
      </c>
      <c r="AX188" s="16" t="s">
        <v>75</v>
      </c>
      <c r="AY188" s="251" t="s">
        <v>155</v>
      </c>
    </row>
    <row r="189" spans="1:65" s="13" customFormat="1" ht="10.199999999999999">
      <c r="B189" s="193"/>
      <c r="C189" s="194"/>
      <c r="D189" s="188" t="s">
        <v>165</v>
      </c>
      <c r="E189" s="195" t="s">
        <v>19</v>
      </c>
      <c r="F189" s="196" t="s">
        <v>1830</v>
      </c>
      <c r="G189" s="194"/>
      <c r="H189" s="197">
        <v>170.45099999999999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165</v>
      </c>
      <c r="AU189" s="203" t="s">
        <v>85</v>
      </c>
      <c r="AV189" s="13" t="s">
        <v>85</v>
      </c>
      <c r="AW189" s="13" t="s">
        <v>37</v>
      </c>
      <c r="AX189" s="13" t="s">
        <v>83</v>
      </c>
      <c r="AY189" s="203" t="s">
        <v>155</v>
      </c>
    </row>
    <row r="190" spans="1:65" s="2" customFormat="1" ht="24.15" customHeight="1">
      <c r="A190" s="36"/>
      <c r="B190" s="37"/>
      <c r="C190" s="175" t="s">
        <v>272</v>
      </c>
      <c r="D190" s="175" t="s">
        <v>157</v>
      </c>
      <c r="E190" s="176" t="s">
        <v>1831</v>
      </c>
      <c r="F190" s="177" t="s">
        <v>1832</v>
      </c>
      <c r="G190" s="178" t="s">
        <v>183</v>
      </c>
      <c r="H190" s="179">
        <v>127.83799999999999</v>
      </c>
      <c r="I190" s="180"/>
      <c r="J190" s="181">
        <f>ROUND(I190*H190,2)</f>
        <v>0</v>
      </c>
      <c r="K190" s="177" t="s">
        <v>170</v>
      </c>
      <c r="L190" s="41"/>
      <c r="M190" s="182" t="s">
        <v>19</v>
      </c>
      <c r="N190" s="183" t="s">
        <v>46</v>
      </c>
      <c r="O190" s="66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161</v>
      </c>
      <c r="AT190" s="186" t="s">
        <v>157</v>
      </c>
      <c r="AU190" s="186" t="s">
        <v>85</v>
      </c>
      <c r="AY190" s="19" t="s">
        <v>155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83</v>
      </c>
      <c r="BK190" s="187">
        <f>ROUND(I190*H190,2)</f>
        <v>0</v>
      </c>
      <c r="BL190" s="19" t="s">
        <v>161</v>
      </c>
      <c r="BM190" s="186" t="s">
        <v>1833</v>
      </c>
    </row>
    <row r="191" spans="1:65" s="2" customFormat="1" ht="10.199999999999999">
      <c r="A191" s="36"/>
      <c r="B191" s="37"/>
      <c r="C191" s="38"/>
      <c r="D191" s="204" t="s">
        <v>172</v>
      </c>
      <c r="E191" s="38"/>
      <c r="F191" s="205" t="s">
        <v>1834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172</v>
      </c>
      <c r="AU191" s="19" t="s">
        <v>85</v>
      </c>
    </row>
    <row r="192" spans="1:65" s="13" customFormat="1" ht="10.199999999999999">
      <c r="B192" s="193"/>
      <c r="C192" s="194"/>
      <c r="D192" s="188" t="s">
        <v>165</v>
      </c>
      <c r="E192" s="195" t="s">
        <v>19</v>
      </c>
      <c r="F192" s="196" t="s">
        <v>1826</v>
      </c>
      <c r="G192" s="194"/>
      <c r="H192" s="197">
        <v>197.76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165</v>
      </c>
      <c r="AU192" s="203" t="s">
        <v>85</v>
      </c>
      <c r="AV192" s="13" t="s">
        <v>85</v>
      </c>
      <c r="AW192" s="13" t="s">
        <v>37</v>
      </c>
      <c r="AX192" s="13" t="s">
        <v>75</v>
      </c>
      <c r="AY192" s="203" t="s">
        <v>155</v>
      </c>
    </row>
    <row r="193" spans="1:65" s="13" customFormat="1" ht="10.199999999999999">
      <c r="B193" s="193"/>
      <c r="C193" s="194"/>
      <c r="D193" s="188" t="s">
        <v>165</v>
      </c>
      <c r="E193" s="195" t="s">
        <v>19</v>
      </c>
      <c r="F193" s="196" t="s">
        <v>1827</v>
      </c>
      <c r="G193" s="194"/>
      <c r="H193" s="197">
        <v>14.336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165</v>
      </c>
      <c r="AU193" s="203" t="s">
        <v>85</v>
      </c>
      <c r="AV193" s="13" t="s">
        <v>85</v>
      </c>
      <c r="AW193" s="13" t="s">
        <v>37</v>
      </c>
      <c r="AX193" s="13" t="s">
        <v>75</v>
      </c>
      <c r="AY193" s="203" t="s">
        <v>155</v>
      </c>
    </row>
    <row r="194" spans="1:65" s="13" customFormat="1" ht="10.199999999999999">
      <c r="B194" s="193"/>
      <c r="C194" s="194"/>
      <c r="D194" s="188" t="s">
        <v>165</v>
      </c>
      <c r="E194" s="195" t="s">
        <v>19</v>
      </c>
      <c r="F194" s="196" t="s">
        <v>1828</v>
      </c>
      <c r="G194" s="194"/>
      <c r="H194" s="197">
        <v>210</v>
      </c>
      <c r="I194" s="198"/>
      <c r="J194" s="194"/>
      <c r="K194" s="194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165</v>
      </c>
      <c r="AU194" s="203" t="s">
        <v>85</v>
      </c>
      <c r="AV194" s="13" t="s">
        <v>85</v>
      </c>
      <c r="AW194" s="13" t="s">
        <v>37</v>
      </c>
      <c r="AX194" s="13" t="s">
        <v>75</v>
      </c>
      <c r="AY194" s="203" t="s">
        <v>155</v>
      </c>
    </row>
    <row r="195" spans="1:65" s="13" customFormat="1" ht="10.199999999999999">
      <c r="B195" s="193"/>
      <c r="C195" s="194"/>
      <c r="D195" s="188" t="s">
        <v>165</v>
      </c>
      <c r="E195" s="195" t="s">
        <v>19</v>
      </c>
      <c r="F195" s="196" t="s">
        <v>1829</v>
      </c>
      <c r="G195" s="194"/>
      <c r="H195" s="197">
        <v>4.032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165</v>
      </c>
      <c r="AU195" s="203" t="s">
        <v>85</v>
      </c>
      <c r="AV195" s="13" t="s">
        <v>85</v>
      </c>
      <c r="AW195" s="13" t="s">
        <v>37</v>
      </c>
      <c r="AX195" s="13" t="s">
        <v>75</v>
      </c>
      <c r="AY195" s="203" t="s">
        <v>155</v>
      </c>
    </row>
    <row r="196" spans="1:65" s="16" customFormat="1" ht="10.199999999999999">
      <c r="B196" s="241"/>
      <c r="C196" s="242"/>
      <c r="D196" s="188" t="s">
        <v>165</v>
      </c>
      <c r="E196" s="243" t="s">
        <v>19</v>
      </c>
      <c r="F196" s="244" t="s">
        <v>947</v>
      </c>
      <c r="G196" s="242"/>
      <c r="H196" s="245">
        <v>426.12799999999999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AT196" s="251" t="s">
        <v>165</v>
      </c>
      <c r="AU196" s="251" t="s">
        <v>85</v>
      </c>
      <c r="AV196" s="16" t="s">
        <v>175</v>
      </c>
      <c r="AW196" s="16" t="s">
        <v>37</v>
      </c>
      <c r="AX196" s="16" t="s">
        <v>75</v>
      </c>
      <c r="AY196" s="251" t="s">
        <v>155</v>
      </c>
    </row>
    <row r="197" spans="1:65" s="13" customFormat="1" ht="10.199999999999999">
      <c r="B197" s="193"/>
      <c r="C197" s="194"/>
      <c r="D197" s="188" t="s">
        <v>165</v>
      </c>
      <c r="E197" s="195" t="s">
        <v>19</v>
      </c>
      <c r="F197" s="196" t="s">
        <v>1835</v>
      </c>
      <c r="G197" s="194"/>
      <c r="H197" s="197">
        <v>127.83799999999999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165</v>
      </c>
      <c r="AU197" s="203" t="s">
        <v>85</v>
      </c>
      <c r="AV197" s="13" t="s">
        <v>85</v>
      </c>
      <c r="AW197" s="13" t="s">
        <v>37</v>
      </c>
      <c r="AX197" s="13" t="s">
        <v>83</v>
      </c>
      <c r="AY197" s="203" t="s">
        <v>155</v>
      </c>
    </row>
    <row r="198" spans="1:65" s="2" customFormat="1" ht="24.15" customHeight="1">
      <c r="A198" s="36"/>
      <c r="B198" s="37"/>
      <c r="C198" s="175" t="s">
        <v>278</v>
      </c>
      <c r="D198" s="175" t="s">
        <v>157</v>
      </c>
      <c r="E198" s="176" t="s">
        <v>1836</v>
      </c>
      <c r="F198" s="177" t="s">
        <v>1837</v>
      </c>
      <c r="G198" s="178" t="s">
        <v>183</v>
      </c>
      <c r="H198" s="179">
        <v>85.225999999999999</v>
      </c>
      <c r="I198" s="180"/>
      <c r="J198" s="181">
        <f>ROUND(I198*H198,2)</f>
        <v>0</v>
      </c>
      <c r="K198" s="177" t="s">
        <v>170</v>
      </c>
      <c r="L198" s="41"/>
      <c r="M198" s="182" t="s">
        <v>19</v>
      </c>
      <c r="N198" s="183" t="s">
        <v>46</v>
      </c>
      <c r="O198" s="66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161</v>
      </c>
      <c r="AT198" s="186" t="s">
        <v>157</v>
      </c>
      <c r="AU198" s="186" t="s">
        <v>85</v>
      </c>
      <c r="AY198" s="19" t="s">
        <v>155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9" t="s">
        <v>83</v>
      </c>
      <c r="BK198" s="187">
        <f>ROUND(I198*H198,2)</f>
        <v>0</v>
      </c>
      <c r="BL198" s="19" t="s">
        <v>161</v>
      </c>
      <c r="BM198" s="186" t="s">
        <v>1838</v>
      </c>
    </row>
    <row r="199" spans="1:65" s="2" customFormat="1" ht="10.199999999999999">
      <c r="A199" s="36"/>
      <c r="B199" s="37"/>
      <c r="C199" s="38"/>
      <c r="D199" s="204" t="s">
        <v>172</v>
      </c>
      <c r="E199" s="38"/>
      <c r="F199" s="205" t="s">
        <v>1839</v>
      </c>
      <c r="G199" s="38"/>
      <c r="H199" s="38"/>
      <c r="I199" s="190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172</v>
      </c>
      <c r="AU199" s="19" t="s">
        <v>85</v>
      </c>
    </row>
    <row r="200" spans="1:65" s="13" customFormat="1" ht="10.199999999999999">
      <c r="B200" s="193"/>
      <c r="C200" s="194"/>
      <c r="D200" s="188" t="s">
        <v>165</v>
      </c>
      <c r="E200" s="195" t="s">
        <v>19</v>
      </c>
      <c r="F200" s="196" t="s">
        <v>1826</v>
      </c>
      <c r="G200" s="194"/>
      <c r="H200" s="197">
        <v>197.76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165</v>
      </c>
      <c r="AU200" s="203" t="s">
        <v>85</v>
      </c>
      <c r="AV200" s="13" t="s">
        <v>85</v>
      </c>
      <c r="AW200" s="13" t="s">
        <v>37</v>
      </c>
      <c r="AX200" s="13" t="s">
        <v>75</v>
      </c>
      <c r="AY200" s="203" t="s">
        <v>155</v>
      </c>
    </row>
    <row r="201" spans="1:65" s="13" customFormat="1" ht="10.199999999999999">
      <c r="B201" s="193"/>
      <c r="C201" s="194"/>
      <c r="D201" s="188" t="s">
        <v>165</v>
      </c>
      <c r="E201" s="195" t="s">
        <v>19</v>
      </c>
      <c r="F201" s="196" t="s">
        <v>1827</v>
      </c>
      <c r="G201" s="194"/>
      <c r="H201" s="197">
        <v>14.336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165</v>
      </c>
      <c r="AU201" s="203" t="s">
        <v>85</v>
      </c>
      <c r="AV201" s="13" t="s">
        <v>85</v>
      </c>
      <c r="AW201" s="13" t="s">
        <v>37</v>
      </c>
      <c r="AX201" s="13" t="s">
        <v>75</v>
      </c>
      <c r="AY201" s="203" t="s">
        <v>155</v>
      </c>
    </row>
    <row r="202" spans="1:65" s="13" customFormat="1" ht="10.199999999999999">
      <c r="B202" s="193"/>
      <c r="C202" s="194"/>
      <c r="D202" s="188" t="s">
        <v>165</v>
      </c>
      <c r="E202" s="195" t="s">
        <v>19</v>
      </c>
      <c r="F202" s="196" t="s">
        <v>1828</v>
      </c>
      <c r="G202" s="194"/>
      <c r="H202" s="197">
        <v>210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165</v>
      </c>
      <c r="AU202" s="203" t="s">
        <v>85</v>
      </c>
      <c r="AV202" s="13" t="s">
        <v>85</v>
      </c>
      <c r="AW202" s="13" t="s">
        <v>37</v>
      </c>
      <c r="AX202" s="13" t="s">
        <v>75</v>
      </c>
      <c r="AY202" s="203" t="s">
        <v>155</v>
      </c>
    </row>
    <row r="203" spans="1:65" s="13" customFormat="1" ht="10.199999999999999">
      <c r="B203" s="193"/>
      <c r="C203" s="194"/>
      <c r="D203" s="188" t="s">
        <v>165</v>
      </c>
      <c r="E203" s="195" t="s">
        <v>19</v>
      </c>
      <c r="F203" s="196" t="s">
        <v>1829</v>
      </c>
      <c r="G203" s="194"/>
      <c r="H203" s="197">
        <v>4.032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165</v>
      </c>
      <c r="AU203" s="203" t="s">
        <v>85</v>
      </c>
      <c r="AV203" s="13" t="s">
        <v>85</v>
      </c>
      <c r="AW203" s="13" t="s">
        <v>37</v>
      </c>
      <c r="AX203" s="13" t="s">
        <v>75</v>
      </c>
      <c r="AY203" s="203" t="s">
        <v>155</v>
      </c>
    </row>
    <row r="204" spans="1:65" s="16" customFormat="1" ht="10.199999999999999">
      <c r="B204" s="241"/>
      <c r="C204" s="242"/>
      <c r="D204" s="188" t="s">
        <v>165</v>
      </c>
      <c r="E204" s="243" t="s">
        <v>19</v>
      </c>
      <c r="F204" s="244" t="s">
        <v>947</v>
      </c>
      <c r="G204" s="242"/>
      <c r="H204" s="245">
        <v>426.12799999999999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AT204" s="251" t="s">
        <v>165</v>
      </c>
      <c r="AU204" s="251" t="s">
        <v>85</v>
      </c>
      <c r="AV204" s="16" t="s">
        <v>175</v>
      </c>
      <c r="AW204" s="16" t="s">
        <v>37</v>
      </c>
      <c r="AX204" s="16" t="s">
        <v>75</v>
      </c>
      <c r="AY204" s="251" t="s">
        <v>155</v>
      </c>
    </row>
    <row r="205" spans="1:65" s="13" customFormat="1" ht="10.199999999999999">
      <c r="B205" s="193"/>
      <c r="C205" s="194"/>
      <c r="D205" s="188" t="s">
        <v>165</v>
      </c>
      <c r="E205" s="195" t="s">
        <v>19</v>
      </c>
      <c r="F205" s="196" t="s">
        <v>1840</v>
      </c>
      <c r="G205" s="194"/>
      <c r="H205" s="197">
        <v>85.225999999999999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165</v>
      </c>
      <c r="AU205" s="203" t="s">
        <v>85</v>
      </c>
      <c r="AV205" s="13" t="s">
        <v>85</v>
      </c>
      <c r="AW205" s="13" t="s">
        <v>37</v>
      </c>
      <c r="AX205" s="13" t="s">
        <v>83</v>
      </c>
      <c r="AY205" s="203" t="s">
        <v>155</v>
      </c>
    </row>
    <row r="206" spans="1:65" s="2" customFormat="1" ht="24.15" customHeight="1">
      <c r="A206" s="36"/>
      <c r="B206" s="37"/>
      <c r="C206" s="175" t="s">
        <v>7</v>
      </c>
      <c r="D206" s="175" t="s">
        <v>157</v>
      </c>
      <c r="E206" s="176" t="s">
        <v>1841</v>
      </c>
      <c r="F206" s="177" t="s">
        <v>1842</v>
      </c>
      <c r="G206" s="178" t="s">
        <v>183</v>
      </c>
      <c r="H206" s="179">
        <v>42.613</v>
      </c>
      <c r="I206" s="180"/>
      <c r="J206" s="181">
        <f>ROUND(I206*H206,2)</f>
        <v>0</v>
      </c>
      <c r="K206" s="177" t="s">
        <v>170</v>
      </c>
      <c r="L206" s="41"/>
      <c r="M206" s="182" t="s">
        <v>19</v>
      </c>
      <c r="N206" s="183" t="s">
        <v>46</v>
      </c>
      <c r="O206" s="66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161</v>
      </c>
      <c r="AT206" s="186" t="s">
        <v>157</v>
      </c>
      <c r="AU206" s="186" t="s">
        <v>85</v>
      </c>
      <c r="AY206" s="19" t="s">
        <v>155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83</v>
      </c>
      <c r="BK206" s="187">
        <f>ROUND(I206*H206,2)</f>
        <v>0</v>
      </c>
      <c r="BL206" s="19" t="s">
        <v>161</v>
      </c>
      <c r="BM206" s="186" t="s">
        <v>1843</v>
      </c>
    </row>
    <row r="207" spans="1:65" s="2" customFormat="1" ht="10.199999999999999">
      <c r="A207" s="36"/>
      <c r="B207" s="37"/>
      <c r="C207" s="38"/>
      <c r="D207" s="204" t="s">
        <v>172</v>
      </c>
      <c r="E207" s="38"/>
      <c r="F207" s="205" t="s">
        <v>1844</v>
      </c>
      <c r="G207" s="38"/>
      <c r="H207" s="38"/>
      <c r="I207" s="190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172</v>
      </c>
      <c r="AU207" s="19" t="s">
        <v>85</v>
      </c>
    </row>
    <row r="208" spans="1:65" s="13" customFormat="1" ht="10.199999999999999">
      <c r="B208" s="193"/>
      <c r="C208" s="194"/>
      <c r="D208" s="188" t="s">
        <v>165</v>
      </c>
      <c r="E208" s="195" t="s">
        <v>19</v>
      </c>
      <c r="F208" s="196" t="s">
        <v>1826</v>
      </c>
      <c r="G208" s="194"/>
      <c r="H208" s="197">
        <v>197.76</v>
      </c>
      <c r="I208" s="198"/>
      <c r="J208" s="194"/>
      <c r="K208" s="194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165</v>
      </c>
      <c r="AU208" s="203" t="s">
        <v>85</v>
      </c>
      <c r="AV208" s="13" t="s">
        <v>85</v>
      </c>
      <c r="AW208" s="13" t="s">
        <v>37</v>
      </c>
      <c r="AX208" s="13" t="s">
        <v>75</v>
      </c>
      <c r="AY208" s="203" t="s">
        <v>155</v>
      </c>
    </row>
    <row r="209" spans="1:65" s="13" customFormat="1" ht="10.199999999999999">
      <c r="B209" s="193"/>
      <c r="C209" s="194"/>
      <c r="D209" s="188" t="s">
        <v>165</v>
      </c>
      <c r="E209" s="195" t="s">
        <v>19</v>
      </c>
      <c r="F209" s="196" t="s">
        <v>1827</v>
      </c>
      <c r="G209" s="194"/>
      <c r="H209" s="197">
        <v>14.336</v>
      </c>
      <c r="I209" s="198"/>
      <c r="J209" s="194"/>
      <c r="K209" s="194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165</v>
      </c>
      <c r="AU209" s="203" t="s">
        <v>85</v>
      </c>
      <c r="AV209" s="13" t="s">
        <v>85</v>
      </c>
      <c r="AW209" s="13" t="s">
        <v>37</v>
      </c>
      <c r="AX209" s="13" t="s">
        <v>75</v>
      </c>
      <c r="AY209" s="203" t="s">
        <v>155</v>
      </c>
    </row>
    <row r="210" spans="1:65" s="13" customFormat="1" ht="10.199999999999999">
      <c r="B210" s="193"/>
      <c r="C210" s="194"/>
      <c r="D210" s="188" t="s">
        <v>165</v>
      </c>
      <c r="E210" s="195" t="s">
        <v>19</v>
      </c>
      <c r="F210" s="196" t="s">
        <v>1828</v>
      </c>
      <c r="G210" s="194"/>
      <c r="H210" s="197">
        <v>210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165</v>
      </c>
      <c r="AU210" s="203" t="s">
        <v>85</v>
      </c>
      <c r="AV210" s="13" t="s">
        <v>85</v>
      </c>
      <c r="AW210" s="13" t="s">
        <v>37</v>
      </c>
      <c r="AX210" s="13" t="s">
        <v>75</v>
      </c>
      <c r="AY210" s="203" t="s">
        <v>155</v>
      </c>
    </row>
    <row r="211" spans="1:65" s="13" customFormat="1" ht="10.199999999999999">
      <c r="B211" s="193"/>
      <c r="C211" s="194"/>
      <c r="D211" s="188" t="s">
        <v>165</v>
      </c>
      <c r="E211" s="195" t="s">
        <v>19</v>
      </c>
      <c r="F211" s="196" t="s">
        <v>1829</v>
      </c>
      <c r="G211" s="194"/>
      <c r="H211" s="197">
        <v>4.032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165</v>
      </c>
      <c r="AU211" s="203" t="s">
        <v>85</v>
      </c>
      <c r="AV211" s="13" t="s">
        <v>85</v>
      </c>
      <c r="AW211" s="13" t="s">
        <v>37</v>
      </c>
      <c r="AX211" s="13" t="s">
        <v>75</v>
      </c>
      <c r="AY211" s="203" t="s">
        <v>155</v>
      </c>
    </row>
    <row r="212" spans="1:65" s="16" customFormat="1" ht="10.199999999999999">
      <c r="B212" s="241"/>
      <c r="C212" s="242"/>
      <c r="D212" s="188" t="s">
        <v>165</v>
      </c>
      <c r="E212" s="243" t="s">
        <v>19</v>
      </c>
      <c r="F212" s="244" t="s">
        <v>947</v>
      </c>
      <c r="G212" s="242"/>
      <c r="H212" s="245">
        <v>426.12799999999999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AT212" s="251" t="s">
        <v>165</v>
      </c>
      <c r="AU212" s="251" t="s">
        <v>85</v>
      </c>
      <c r="AV212" s="16" t="s">
        <v>175</v>
      </c>
      <c r="AW212" s="16" t="s">
        <v>37</v>
      </c>
      <c r="AX212" s="16" t="s">
        <v>75</v>
      </c>
      <c r="AY212" s="251" t="s">
        <v>155</v>
      </c>
    </row>
    <row r="213" spans="1:65" s="13" customFormat="1" ht="10.199999999999999">
      <c r="B213" s="193"/>
      <c r="C213" s="194"/>
      <c r="D213" s="188" t="s">
        <v>165</v>
      </c>
      <c r="E213" s="195" t="s">
        <v>19</v>
      </c>
      <c r="F213" s="196" t="s">
        <v>1845</v>
      </c>
      <c r="G213" s="194"/>
      <c r="H213" s="197">
        <v>42.613</v>
      </c>
      <c r="I213" s="198"/>
      <c r="J213" s="194"/>
      <c r="K213" s="194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165</v>
      </c>
      <c r="AU213" s="203" t="s">
        <v>85</v>
      </c>
      <c r="AV213" s="13" t="s">
        <v>85</v>
      </c>
      <c r="AW213" s="13" t="s">
        <v>37</v>
      </c>
      <c r="AX213" s="13" t="s">
        <v>83</v>
      </c>
      <c r="AY213" s="203" t="s">
        <v>155</v>
      </c>
    </row>
    <row r="214" spans="1:65" s="2" customFormat="1" ht="24.15" customHeight="1">
      <c r="A214" s="36"/>
      <c r="B214" s="37"/>
      <c r="C214" s="175" t="s">
        <v>289</v>
      </c>
      <c r="D214" s="175" t="s">
        <v>157</v>
      </c>
      <c r="E214" s="176" t="s">
        <v>1846</v>
      </c>
      <c r="F214" s="177" t="s">
        <v>1847</v>
      </c>
      <c r="G214" s="178" t="s">
        <v>169</v>
      </c>
      <c r="H214" s="179">
        <v>452.16</v>
      </c>
      <c r="I214" s="180"/>
      <c r="J214" s="181">
        <f>ROUND(I214*H214,2)</f>
        <v>0</v>
      </c>
      <c r="K214" s="177" t="s">
        <v>170</v>
      </c>
      <c r="L214" s="41"/>
      <c r="M214" s="182" t="s">
        <v>19</v>
      </c>
      <c r="N214" s="183" t="s">
        <v>46</v>
      </c>
      <c r="O214" s="66"/>
      <c r="P214" s="184">
        <f>O214*H214</f>
        <v>0</v>
      </c>
      <c r="Q214" s="184">
        <v>5.9300800000000001E-4</v>
      </c>
      <c r="R214" s="184">
        <f>Q214*H214</f>
        <v>0.26813449727999999</v>
      </c>
      <c r="S214" s="184">
        <v>0</v>
      </c>
      <c r="T214" s="18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6" t="s">
        <v>161</v>
      </c>
      <c r="AT214" s="186" t="s">
        <v>157</v>
      </c>
      <c r="AU214" s="186" t="s">
        <v>85</v>
      </c>
      <c r="AY214" s="19" t="s">
        <v>155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9" t="s">
        <v>83</v>
      </c>
      <c r="BK214" s="187">
        <f>ROUND(I214*H214,2)</f>
        <v>0</v>
      </c>
      <c r="BL214" s="19" t="s">
        <v>161</v>
      </c>
      <c r="BM214" s="186" t="s">
        <v>1848</v>
      </c>
    </row>
    <row r="215" spans="1:65" s="2" customFormat="1" ht="10.199999999999999">
      <c r="A215" s="36"/>
      <c r="B215" s="37"/>
      <c r="C215" s="38"/>
      <c r="D215" s="204" t="s">
        <v>172</v>
      </c>
      <c r="E215" s="38"/>
      <c r="F215" s="205" t="s">
        <v>1849</v>
      </c>
      <c r="G215" s="38"/>
      <c r="H215" s="38"/>
      <c r="I215" s="190"/>
      <c r="J215" s="38"/>
      <c r="K215" s="38"/>
      <c r="L215" s="41"/>
      <c r="M215" s="191"/>
      <c r="N215" s="192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172</v>
      </c>
      <c r="AU215" s="19" t="s">
        <v>85</v>
      </c>
    </row>
    <row r="216" spans="1:65" s="13" customFormat="1" ht="10.199999999999999">
      <c r="B216" s="193"/>
      <c r="C216" s="194"/>
      <c r="D216" s="188" t="s">
        <v>165</v>
      </c>
      <c r="E216" s="195" t="s">
        <v>19</v>
      </c>
      <c r="F216" s="196" t="s">
        <v>1850</v>
      </c>
      <c r="G216" s="194"/>
      <c r="H216" s="197">
        <v>86.4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165</v>
      </c>
      <c r="AU216" s="203" t="s">
        <v>85</v>
      </c>
      <c r="AV216" s="13" t="s">
        <v>85</v>
      </c>
      <c r="AW216" s="13" t="s">
        <v>37</v>
      </c>
      <c r="AX216" s="13" t="s">
        <v>75</v>
      </c>
      <c r="AY216" s="203" t="s">
        <v>155</v>
      </c>
    </row>
    <row r="217" spans="1:65" s="13" customFormat="1" ht="10.199999999999999">
      <c r="B217" s="193"/>
      <c r="C217" s="194"/>
      <c r="D217" s="188" t="s">
        <v>165</v>
      </c>
      <c r="E217" s="195" t="s">
        <v>19</v>
      </c>
      <c r="F217" s="196" t="s">
        <v>1851</v>
      </c>
      <c r="G217" s="194"/>
      <c r="H217" s="197">
        <v>197.76</v>
      </c>
      <c r="I217" s="198"/>
      <c r="J217" s="194"/>
      <c r="K217" s="194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165</v>
      </c>
      <c r="AU217" s="203" t="s">
        <v>85</v>
      </c>
      <c r="AV217" s="13" t="s">
        <v>85</v>
      </c>
      <c r="AW217" s="13" t="s">
        <v>37</v>
      </c>
      <c r="AX217" s="13" t="s">
        <v>75</v>
      </c>
      <c r="AY217" s="203" t="s">
        <v>155</v>
      </c>
    </row>
    <row r="218" spans="1:65" s="13" customFormat="1" ht="10.199999999999999">
      <c r="B218" s="193"/>
      <c r="C218" s="194"/>
      <c r="D218" s="188" t="s">
        <v>165</v>
      </c>
      <c r="E218" s="195" t="s">
        <v>19</v>
      </c>
      <c r="F218" s="196" t="s">
        <v>1852</v>
      </c>
      <c r="G218" s="194"/>
      <c r="H218" s="197">
        <v>168</v>
      </c>
      <c r="I218" s="198"/>
      <c r="J218" s="194"/>
      <c r="K218" s="194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165</v>
      </c>
      <c r="AU218" s="203" t="s">
        <v>85</v>
      </c>
      <c r="AV218" s="13" t="s">
        <v>85</v>
      </c>
      <c r="AW218" s="13" t="s">
        <v>37</v>
      </c>
      <c r="AX218" s="13" t="s">
        <v>75</v>
      </c>
      <c r="AY218" s="203" t="s">
        <v>155</v>
      </c>
    </row>
    <row r="219" spans="1:65" s="14" customFormat="1" ht="10.199999999999999">
      <c r="B219" s="206"/>
      <c r="C219" s="207"/>
      <c r="D219" s="188" t="s">
        <v>165</v>
      </c>
      <c r="E219" s="208" t="s">
        <v>19</v>
      </c>
      <c r="F219" s="209" t="s">
        <v>206</v>
      </c>
      <c r="G219" s="207"/>
      <c r="H219" s="210">
        <v>452.16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165</v>
      </c>
      <c r="AU219" s="216" t="s">
        <v>85</v>
      </c>
      <c r="AV219" s="14" t="s">
        <v>161</v>
      </c>
      <c r="AW219" s="14" t="s">
        <v>37</v>
      </c>
      <c r="AX219" s="14" t="s">
        <v>83</v>
      </c>
      <c r="AY219" s="216" t="s">
        <v>155</v>
      </c>
    </row>
    <row r="220" spans="1:65" s="2" customFormat="1" ht="24.15" customHeight="1">
      <c r="A220" s="36"/>
      <c r="B220" s="37"/>
      <c r="C220" s="175" t="s">
        <v>295</v>
      </c>
      <c r="D220" s="175" t="s">
        <v>157</v>
      </c>
      <c r="E220" s="176" t="s">
        <v>1853</v>
      </c>
      <c r="F220" s="177" t="s">
        <v>1854</v>
      </c>
      <c r="G220" s="178" t="s">
        <v>169</v>
      </c>
      <c r="H220" s="179">
        <v>452.16</v>
      </c>
      <c r="I220" s="180"/>
      <c r="J220" s="181">
        <f>ROUND(I220*H220,2)</f>
        <v>0</v>
      </c>
      <c r="K220" s="177" t="s">
        <v>170</v>
      </c>
      <c r="L220" s="41"/>
      <c r="M220" s="182" t="s">
        <v>19</v>
      </c>
      <c r="N220" s="183" t="s">
        <v>46</v>
      </c>
      <c r="O220" s="66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161</v>
      </c>
      <c r="AT220" s="186" t="s">
        <v>157</v>
      </c>
      <c r="AU220" s="186" t="s">
        <v>85</v>
      </c>
      <c r="AY220" s="19" t="s">
        <v>155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9" t="s">
        <v>83</v>
      </c>
      <c r="BK220" s="187">
        <f>ROUND(I220*H220,2)</f>
        <v>0</v>
      </c>
      <c r="BL220" s="19" t="s">
        <v>161</v>
      </c>
      <c r="BM220" s="186" t="s">
        <v>1855</v>
      </c>
    </row>
    <row r="221" spans="1:65" s="2" customFormat="1" ht="10.199999999999999">
      <c r="A221" s="36"/>
      <c r="B221" s="37"/>
      <c r="C221" s="38"/>
      <c r="D221" s="204" t="s">
        <v>172</v>
      </c>
      <c r="E221" s="38"/>
      <c r="F221" s="205" t="s">
        <v>1856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172</v>
      </c>
      <c r="AU221" s="19" t="s">
        <v>85</v>
      </c>
    </row>
    <row r="222" spans="1:65" s="13" customFormat="1" ht="10.199999999999999">
      <c r="B222" s="193"/>
      <c r="C222" s="194"/>
      <c r="D222" s="188" t="s">
        <v>165</v>
      </c>
      <c r="E222" s="195" t="s">
        <v>19</v>
      </c>
      <c r="F222" s="196" t="s">
        <v>1850</v>
      </c>
      <c r="G222" s="194"/>
      <c r="H222" s="197">
        <v>86.4</v>
      </c>
      <c r="I222" s="198"/>
      <c r="J222" s="194"/>
      <c r="K222" s="194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165</v>
      </c>
      <c r="AU222" s="203" t="s">
        <v>85</v>
      </c>
      <c r="AV222" s="13" t="s">
        <v>85</v>
      </c>
      <c r="AW222" s="13" t="s">
        <v>37</v>
      </c>
      <c r="AX222" s="13" t="s">
        <v>75</v>
      </c>
      <c r="AY222" s="203" t="s">
        <v>155</v>
      </c>
    </row>
    <row r="223" spans="1:65" s="13" customFormat="1" ht="10.199999999999999">
      <c r="B223" s="193"/>
      <c r="C223" s="194"/>
      <c r="D223" s="188" t="s">
        <v>165</v>
      </c>
      <c r="E223" s="195" t="s">
        <v>19</v>
      </c>
      <c r="F223" s="196" t="s">
        <v>1851</v>
      </c>
      <c r="G223" s="194"/>
      <c r="H223" s="197">
        <v>197.76</v>
      </c>
      <c r="I223" s="198"/>
      <c r="J223" s="194"/>
      <c r="K223" s="194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165</v>
      </c>
      <c r="AU223" s="203" t="s">
        <v>85</v>
      </c>
      <c r="AV223" s="13" t="s">
        <v>85</v>
      </c>
      <c r="AW223" s="13" t="s">
        <v>37</v>
      </c>
      <c r="AX223" s="13" t="s">
        <v>75</v>
      </c>
      <c r="AY223" s="203" t="s">
        <v>155</v>
      </c>
    </row>
    <row r="224" spans="1:65" s="13" customFormat="1" ht="10.199999999999999">
      <c r="B224" s="193"/>
      <c r="C224" s="194"/>
      <c r="D224" s="188" t="s">
        <v>165</v>
      </c>
      <c r="E224" s="195" t="s">
        <v>19</v>
      </c>
      <c r="F224" s="196" t="s">
        <v>1852</v>
      </c>
      <c r="G224" s="194"/>
      <c r="H224" s="197">
        <v>168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165</v>
      </c>
      <c r="AU224" s="203" t="s">
        <v>85</v>
      </c>
      <c r="AV224" s="13" t="s">
        <v>85</v>
      </c>
      <c r="AW224" s="13" t="s">
        <v>37</v>
      </c>
      <c r="AX224" s="13" t="s">
        <v>75</v>
      </c>
      <c r="AY224" s="203" t="s">
        <v>155</v>
      </c>
    </row>
    <row r="225" spans="1:65" s="14" customFormat="1" ht="10.199999999999999">
      <c r="B225" s="206"/>
      <c r="C225" s="207"/>
      <c r="D225" s="188" t="s">
        <v>165</v>
      </c>
      <c r="E225" s="208" t="s">
        <v>19</v>
      </c>
      <c r="F225" s="209" t="s">
        <v>206</v>
      </c>
      <c r="G225" s="207"/>
      <c r="H225" s="210">
        <v>452.16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165</v>
      </c>
      <c r="AU225" s="216" t="s">
        <v>85</v>
      </c>
      <c r="AV225" s="14" t="s">
        <v>161</v>
      </c>
      <c r="AW225" s="14" t="s">
        <v>37</v>
      </c>
      <c r="AX225" s="14" t="s">
        <v>83</v>
      </c>
      <c r="AY225" s="216" t="s">
        <v>155</v>
      </c>
    </row>
    <row r="226" spans="1:65" s="12" customFormat="1" ht="22.8" customHeight="1">
      <c r="B226" s="159"/>
      <c r="C226" s="160"/>
      <c r="D226" s="161" t="s">
        <v>74</v>
      </c>
      <c r="E226" s="173" t="s">
        <v>276</v>
      </c>
      <c r="F226" s="173" t="s">
        <v>277</v>
      </c>
      <c r="G226" s="160"/>
      <c r="H226" s="160"/>
      <c r="I226" s="163"/>
      <c r="J226" s="174">
        <f>BK226</f>
        <v>0</v>
      </c>
      <c r="K226" s="160"/>
      <c r="L226" s="165"/>
      <c r="M226" s="166"/>
      <c r="N226" s="167"/>
      <c r="O226" s="167"/>
      <c r="P226" s="168">
        <f>SUM(P227:P268)</f>
        <v>0</v>
      </c>
      <c r="Q226" s="167"/>
      <c r="R226" s="168">
        <f>SUM(R227:R268)</f>
        <v>0</v>
      </c>
      <c r="S226" s="167"/>
      <c r="T226" s="169">
        <f>SUM(T227:T268)</f>
        <v>0</v>
      </c>
      <c r="AR226" s="170" t="s">
        <v>83</v>
      </c>
      <c r="AT226" s="171" t="s">
        <v>74</v>
      </c>
      <c r="AU226" s="171" t="s">
        <v>83</v>
      </c>
      <c r="AY226" s="170" t="s">
        <v>155</v>
      </c>
      <c r="BK226" s="172">
        <f>SUM(BK227:BK268)</f>
        <v>0</v>
      </c>
    </row>
    <row r="227" spans="1:65" s="2" customFormat="1" ht="37.799999999999997" customHeight="1">
      <c r="A227" s="36"/>
      <c r="B227" s="37"/>
      <c r="C227" s="175" t="s">
        <v>302</v>
      </c>
      <c r="D227" s="175" t="s">
        <v>157</v>
      </c>
      <c r="E227" s="176" t="s">
        <v>1857</v>
      </c>
      <c r="F227" s="177" t="s">
        <v>1858</v>
      </c>
      <c r="G227" s="178" t="s">
        <v>183</v>
      </c>
      <c r="H227" s="179">
        <v>765.43499999999995</v>
      </c>
      <c r="I227" s="180"/>
      <c r="J227" s="181">
        <f>ROUND(I227*H227,2)</f>
        <v>0</v>
      </c>
      <c r="K227" s="177" t="s">
        <v>170</v>
      </c>
      <c r="L227" s="41"/>
      <c r="M227" s="182" t="s">
        <v>19</v>
      </c>
      <c r="N227" s="183" t="s">
        <v>46</v>
      </c>
      <c r="O227" s="66"/>
      <c r="P227" s="184">
        <f>O227*H227</f>
        <v>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6" t="s">
        <v>161</v>
      </c>
      <c r="AT227" s="186" t="s">
        <v>157</v>
      </c>
      <c r="AU227" s="186" t="s">
        <v>85</v>
      </c>
      <c r="AY227" s="19" t="s">
        <v>155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83</v>
      </c>
      <c r="BK227" s="187">
        <f>ROUND(I227*H227,2)</f>
        <v>0</v>
      </c>
      <c r="BL227" s="19" t="s">
        <v>161</v>
      </c>
      <c r="BM227" s="186" t="s">
        <v>1859</v>
      </c>
    </row>
    <row r="228" spans="1:65" s="2" customFormat="1" ht="10.199999999999999">
      <c r="A228" s="36"/>
      <c r="B228" s="37"/>
      <c r="C228" s="38"/>
      <c r="D228" s="204" t="s">
        <v>172</v>
      </c>
      <c r="E228" s="38"/>
      <c r="F228" s="205" t="s">
        <v>1860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172</v>
      </c>
      <c r="AU228" s="19" t="s">
        <v>85</v>
      </c>
    </row>
    <row r="229" spans="1:65" s="13" customFormat="1" ht="10.199999999999999">
      <c r="B229" s="193"/>
      <c r="C229" s="194"/>
      <c r="D229" s="188" t="s">
        <v>165</v>
      </c>
      <c r="E229" s="195" t="s">
        <v>19</v>
      </c>
      <c r="F229" s="196" t="s">
        <v>1861</v>
      </c>
      <c r="G229" s="194"/>
      <c r="H229" s="197">
        <v>349.36200000000002</v>
      </c>
      <c r="I229" s="198"/>
      <c r="J229" s="194"/>
      <c r="K229" s="194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165</v>
      </c>
      <c r="AU229" s="203" t="s">
        <v>85</v>
      </c>
      <c r="AV229" s="13" t="s">
        <v>85</v>
      </c>
      <c r="AW229" s="13" t="s">
        <v>37</v>
      </c>
      <c r="AX229" s="13" t="s">
        <v>75</v>
      </c>
      <c r="AY229" s="203" t="s">
        <v>155</v>
      </c>
    </row>
    <row r="230" spans="1:65" s="13" customFormat="1" ht="10.199999999999999">
      <c r="B230" s="193"/>
      <c r="C230" s="194"/>
      <c r="D230" s="188" t="s">
        <v>165</v>
      </c>
      <c r="E230" s="195" t="s">
        <v>19</v>
      </c>
      <c r="F230" s="196" t="s">
        <v>1862</v>
      </c>
      <c r="G230" s="194"/>
      <c r="H230" s="197">
        <v>174.29300000000001</v>
      </c>
      <c r="I230" s="198"/>
      <c r="J230" s="194"/>
      <c r="K230" s="194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165</v>
      </c>
      <c r="AU230" s="203" t="s">
        <v>85</v>
      </c>
      <c r="AV230" s="13" t="s">
        <v>85</v>
      </c>
      <c r="AW230" s="13" t="s">
        <v>37</v>
      </c>
      <c r="AX230" s="13" t="s">
        <v>75</v>
      </c>
      <c r="AY230" s="203" t="s">
        <v>155</v>
      </c>
    </row>
    <row r="231" spans="1:65" s="13" customFormat="1" ht="10.199999999999999">
      <c r="B231" s="193"/>
      <c r="C231" s="194"/>
      <c r="D231" s="188" t="s">
        <v>165</v>
      </c>
      <c r="E231" s="195" t="s">
        <v>19</v>
      </c>
      <c r="F231" s="196" t="s">
        <v>1863</v>
      </c>
      <c r="G231" s="194"/>
      <c r="H231" s="197">
        <v>215.065</v>
      </c>
      <c r="I231" s="198"/>
      <c r="J231" s="194"/>
      <c r="K231" s="194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165</v>
      </c>
      <c r="AU231" s="203" t="s">
        <v>85</v>
      </c>
      <c r="AV231" s="13" t="s">
        <v>85</v>
      </c>
      <c r="AW231" s="13" t="s">
        <v>37</v>
      </c>
      <c r="AX231" s="13" t="s">
        <v>75</v>
      </c>
      <c r="AY231" s="203" t="s">
        <v>155</v>
      </c>
    </row>
    <row r="232" spans="1:65" s="13" customFormat="1" ht="10.199999999999999">
      <c r="B232" s="193"/>
      <c r="C232" s="194"/>
      <c r="D232" s="188" t="s">
        <v>165</v>
      </c>
      <c r="E232" s="195" t="s">
        <v>19</v>
      </c>
      <c r="F232" s="196" t="s">
        <v>1864</v>
      </c>
      <c r="G232" s="194"/>
      <c r="H232" s="197">
        <v>26.715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165</v>
      </c>
      <c r="AU232" s="203" t="s">
        <v>85</v>
      </c>
      <c r="AV232" s="13" t="s">
        <v>85</v>
      </c>
      <c r="AW232" s="13" t="s">
        <v>37</v>
      </c>
      <c r="AX232" s="13" t="s">
        <v>75</v>
      </c>
      <c r="AY232" s="203" t="s">
        <v>155</v>
      </c>
    </row>
    <row r="233" spans="1:65" s="14" customFormat="1" ht="10.199999999999999">
      <c r="B233" s="206"/>
      <c r="C233" s="207"/>
      <c r="D233" s="188" t="s">
        <v>165</v>
      </c>
      <c r="E233" s="208" t="s">
        <v>19</v>
      </c>
      <c r="F233" s="209" t="s">
        <v>206</v>
      </c>
      <c r="G233" s="207"/>
      <c r="H233" s="210">
        <v>765.43499999999995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165</v>
      </c>
      <c r="AU233" s="216" t="s">
        <v>85</v>
      </c>
      <c r="AV233" s="14" t="s">
        <v>161</v>
      </c>
      <c r="AW233" s="14" t="s">
        <v>37</v>
      </c>
      <c r="AX233" s="14" t="s">
        <v>83</v>
      </c>
      <c r="AY233" s="216" t="s">
        <v>155</v>
      </c>
    </row>
    <row r="234" spans="1:65" s="2" customFormat="1" ht="37.799999999999997" customHeight="1">
      <c r="A234" s="36"/>
      <c r="B234" s="37"/>
      <c r="C234" s="175" t="s">
        <v>308</v>
      </c>
      <c r="D234" s="175" t="s">
        <v>157</v>
      </c>
      <c r="E234" s="176" t="s">
        <v>1865</v>
      </c>
      <c r="F234" s="177" t="s">
        <v>1866</v>
      </c>
      <c r="G234" s="178" t="s">
        <v>183</v>
      </c>
      <c r="H234" s="179">
        <v>149.726</v>
      </c>
      <c r="I234" s="180"/>
      <c r="J234" s="181">
        <f>ROUND(I234*H234,2)</f>
        <v>0</v>
      </c>
      <c r="K234" s="177" t="s">
        <v>170</v>
      </c>
      <c r="L234" s="41"/>
      <c r="M234" s="182" t="s">
        <v>19</v>
      </c>
      <c r="N234" s="183" t="s">
        <v>46</v>
      </c>
      <c r="O234" s="66"/>
      <c r="P234" s="184">
        <f>O234*H234</f>
        <v>0</v>
      </c>
      <c r="Q234" s="184">
        <v>0</v>
      </c>
      <c r="R234" s="184">
        <f>Q234*H234</f>
        <v>0</v>
      </c>
      <c r="S234" s="184">
        <v>0</v>
      </c>
      <c r="T234" s="18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6" t="s">
        <v>161</v>
      </c>
      <c r="AT234" s="186" t="s">
        <v>157</v>
      </c>
      <c r="AU234" s="186" t="s">
        <v>85</v>
      </c>
      <c r="AY234" s="19" t="s">
        <v>155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9" t="s">
        <v>83</v>
      </c>
      <c r="BK234" s="187">
        <f>ROUND(I234*H234,2)</f>
        <v>0</v>
      </c>
      <c r="BL234" s="19" t="s">
        <v>161</v>
      </c>
      <c r="BM234" s="186" t="s">
        <v>1867</v>
      </c>
    </row>
    <row r="235" spans="1:65" s="2" customFormat="1" ht="10.199999999999999">
      <c r="A235" s="36"/>
      <c r="B235" s="37"/>
      <c r="C235" s="38"/>
      <c r="D235" s="204" t="s">
        <v>172</v>
      </c>
      <c r="E235" s="38"/>
      <c r="F235" s="205" t="s">
        <v>1868</v>
      </c>
      <c r="G235" s="38"/>
      <c r="H235" s="38"/>
      <c r="I235" s="190"/>
      <c r="J235" s="38"/>
      <c r="K235" s="38"/>
      <c r="L235" s="41"/>
      <c r="M235" s="191"/>
      <c r="N235" s="192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172</v>
      </c>
      <c r="AU235" s="19" t="s">
        <v>85</v>
      </c>
    </row>
    <row r="236" spans="1:65" s="13" customFormat="1" ht="10.199999999999999">
      <c r="B236" s="193"/>
      <c r="C236" s="194"/>
      <c r="D236" s="188" t="s">
        <v>165</v>
      </c>
      <c r="E236" s="195" t="s">
        <v>19</v>
      </c>
      <c r="F236" s="196" t="s">
        <v>1869</v>
      </c>
      <c r="G236" s="194"/>
      <c r="H236" s="197">
        <v>149.726</v>
      </c>
      <c r="I236" s="198"/>
      <c r="J236" s="194"/>
      <c r="K236" s="194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165</v>
      </c>
      <c r="AU236" s="203" t="s">
        <v>85</v>
      </c>
      <c r="AV236" s="13" t="s">
        <v>85</v>
      </c>
      <c r="AW236" s="13" t="s">
        <v>37</v>
      </c>
      <c r="AX236" s="13" t="s">
        <v>83</v>
      </c>
      <c r="AY236" s="203" t="s">
        <v>155</v>
      </c>
    </row>
    <row r="237" spans="1:65" s="2" customFormat="1" ht="37.799999999999997" customHeight="1">
      <c r="A237" s="36"/>
      <c r="B237" s="37"/>
      <c r="C237" s="175" t="s">
        <v>314</v>
      </c>
      <c r="D237" s="175" t="s">
        <v>157</v>
      </c>
      <c r="E237" s="176" t="s">
        <v>279</v>
      </c>
      <c r="F237" s="177" t="s">
        <v>280</v>
      </c>
      <c r="G237" s="178" t="s">
        <v>183</v>
      </c>
      <c r="H237" s="179">
        <v>175.06899999999999</v>
      </c>
      <c r="I237" s="180"/>
      <c r="J237" s="181">
        <f>ROUND(I237*H237,2)</f>
        <v>0</v>
      </c>
      <c r="K237" s="177" t="s">
        <v>170</v>
      </c>
      <c r="L237" s="41"/>
      <c r="M237" s="182" t="s">
        <v>19</v>
      </c>
      <c r="N237" s="183" t="s">
        <v>46</v>
      </c>
      <c r="O237" s="66"/>
      <c r="P237" s="184">
        <f>O237*H237</f>
        <v>0</v>
      </c>
      <c r="Q237" s="184">
        <v>0</v>
      </c>
      <c r="R237" s="184">
        <f>Q237*H237</f>
        <v>0</v>
      </c>
      <c r="S237" s="184">
        <v>0</v>
      </c>
      <c r="T237" s="185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6" t="s">
        <v>161</v>
      </c>
      <c r="AT237" s="186" t="s">
        <v>157</v>
      </c>
      <c r="AU237" s="186" t="s">
        <v>85</v>
      </c>
      <c r="AY237" s="19" t="s">
        <v>155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9" t="s">
        <v>83</v>
      </c>
      <c r="BK237" s="187">
        <f>ROUND(I237*H237,2)</f>
        <v>0</v>
      </c>
      <c r="BL237" s="19" t="s">
        <v>161</v>
      </c>
      <c r="BM237" s="186" t="s">
        <v>1870</v>
      </c>
    </row>
    <row r="238" spans="1:65" s="2" customFormat="1" ht="10.199999999999999">
      <c r="A238" s="36"/>
      <c r="B238" s="37"/>
      <c r="C238" s="38"/>
      <c r="D238" s="204" t="s">
        <v>172</v>
      </c>
      <c r="E238" s="38"/>
      <c r="F238" s="205" t="s">
        <v>282</v>
      </c>
      <c r="G238" s="38"/>
      <c r="H238" s="38"/>
      <c r="I238" s="190"/>
      <c r="J238" s="38"/>
      <c r="K238" s="38"/>
      <c r="L238" s="41"/>
      <c r="M238" s="191"/>
      <c r="N238" s="192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172</v>
      </c>
      <c r="AU238" s="19" t="s">
        <v>85</v>
      </c>
    </row>
    <row r="239" spans="1:65" s="13" customFormat="1" ht="10.199999999999999">
      <c r="B239" s="193"/>
      <c r="C239" s="194"/>
      <c r="D239" s="188" t="s">
        <v>165</v>
      </c>
      <c r="E239" s="195" t="s">
        <v>19</v>
      </c>
      <c r="F239" s="196" t="s">
        <v>1871</v>
      </c>
      <c r="G239" s="194"/>
      <c r="H239" s="197">
        <v>175.06899999999999</v>
      </c>
      <c r="I239" s="198"/>
      <c r="J239" s="194"/>
      <c r="K239" s="194"/>
      <c r="L239" s="199"/>
      <c r="M239" s="200"/>
      <c r="N239" s="201"/>
      <c r="O239" s="201"/>
      <c r="P239" s="201"/>
      <c r="Q239" s="201"/>
      <c r="R239" s="201"/>
      <c r="S239" s="201"/>
      <c r="T239" s="202"/>
      <c r="AT239" s="203" t="s">
        <v>165</v>
      </c>
      <c r="AU239" s="203" t="s">
        <v>85</v>
      </c>
      <c r="AV239" s="13" t="s">
        <v>85</v>
      </c>
      <c r="AW239" s="13" t="s">
        <v>37</v>
      </c>
      <c r="AX239" s="13" t="s">
        <v>83</v>
      </c>
      <c r="AY239" s="203" t="s">
        <v>155</v>
      </c>
    </row>
    <row r="240" spans="1:65" s="2" customFormat="1" ht="37.799999999999997" customHeight="1">
      <c r="A240" s="36"/>
      <c r="B240" s="37"/>
      <c r="C240" s="175" t="s">
        <v>328</v>
      </c>
      <c r="D240" s="175" t="s">
        <v>157</v>
      </c>
      <c r="E240" s="176" t="s">
        <v>284</v>
      </c>
      <c r="F240" s="177" t="s">
        <v>285</v>
      </c>
      <c r="G240" s="178" t="s">
        <v>183</v>
      </c>
      <c r="H240" s="179">
        <v>1750.69</v>
      </c>
      <c r="I240" s="180"/>
      <c r="J240" s="181">
        <f>ROUND(I240*H240,2)</f>
        <v>0</v>
      </c>
      <c r="K240" s="177" t="s">
        <v>170</v>
      </c>
      <c r="L240" s="41"/>
      <c r="M240" s="182" t="s">
        <v>19</v>
      </c>
      <c r="N240" s="183" t="s">
        <v>46</v>
      </c>
      <c r="O240" s="66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6" t="s">
        <v>161</v>
      </c>
      <c r="AT240" s="186" t="s">
        <v>157</v>
      </c>
      <c r="AU240" s="186" t="s">
        <v>85</v>
      </c>
      <c r="AY240" s="19" t="s">
        <v>155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9" t="s">
        <v>83</v>
      </c>
      <c r="BK240" s="187">
        <f>ROUND(I240*H240,2)</f>
        <v>0</v>
      </c>
      <c r="BL240" s="19" t="s">
        <v>161</v>
      </c>
      <c r="BM240" s="186" t="s">
        <v>1872</v>
      </c>
    </row>
    <row r="241" spans="1:65" s="2" customFormat="1" ht="10.199999999999999">
      <c r="A241" s="36"/>
      <c r="B241" s="37"/>
      <c r="C241" s="38"/>
      <c r="D241" s="204" t="s">
        <v>172</v>
      </c>
      <c r="E241" s="38"/>
      <c r="F241" s="205" t="s">
        <v>287</v>
      </c>
      <c r="G241" s="38"/>
      <c r="H241" s="38"/>
      <c r="I241" s="190"/>
      <c r="J241" s="38"/>
      <c r="K241" s="38"/>
      <c r="L241" s="41"/>
      <c r="M241" s="191"/>
      <c r="N241" s="192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172</v>
      </c>
      <c r="AU241" s="19" t="s">
        <v>85</v>
      </c>
    </row>
    <row r="242" spans="1:65" s="13" customFormat="1" ht="10.199999999999999">
      <c r="B242" s="193"/>
      <c r="C242" s="194"/>
      <c r="D242" s="188" t="s">
        <v>165</v>
      </c>
      <c r="E242" s="195" t="s">
        <v>19</v>
      </c>
      <c r="F242" s="196" t="s">
        <v>1873</v>
      </c>
      <c r="G242" s="194"/>
      <c r="H242" s="197">
        <v>1750.69</v>
      </c>
      <c r="I242" s="198"/>
      <c r="J242" s="194"/>
      <c r="K242" s="194"/>
      <c r="L242" s="199"/>
      <c r="M242" s="200"/>
      <c r="N242" s="201"/>
      <c r="O242" s="201"/>
      <c r="P242" s="201"/>
      <c r="Q242" s="201"/>
      <c r="R242" s="201"/>
      <c r="S242" s="201"/>
      <c r="T242" s="202"/>
      <c r="AT242" s="203" t="s">
        <v>165</v>
      </c>
      <c r="AU242" s="203" t="s">
        <v>85</v>
      </c>
      <c r="AV242" s="13" t="s">
        <v>85</v>
      </c>
      <c r="AW242" s="13" t="s">
        <v>37</v>
      </c>
      <c r="AX242" s="13" t="s">
        <v>83</v>
      </c>
      <c r="AY242" s="203" t="s">
        <v>155</v>
      </c>
    </row>
    <row r="243" spans="1:65" s="2" customFormat="1" ht="37.799999999999997" customHeight="1">
      <c r="A243" s="36"/>
      <c r="B243" s="37"/>
      <c r="C243" s="175" t="s">
        <v>336</v>
      </c>
      <c r="D243" s="175" t="s">
        <v>157</v>
      </c>
      <c r="E243" s="176" t="s">
        <v>303</v>
      </c>
      <c r="F243" s="177" t="s">
        <v>304</v>
      </c>
      <c r="G243" s="178" t="s">
        <v>183</v>
      </c>
      <c r="H243" s="179">
        <v>149.727</v>
      </c>
      <c r="I243" s="180"/>
      <c r="J243" s="181">
        <f>ROUND(I243*H243,2)</f>
        <v>0</v>
      </c>
      <c r="K243" s="177" t="s">
        <v>170</v>
      </c>
      <c r="L243" s="41"/>
      <c r="M243" s="182" t="s">
        <v>19</v>
      </c>
      <c r="N243" s="183" t="s">
        <v>46</v>
      </c>
      <c r="O243" s="66"/>
      <c r="P243" s="184">
        <f>O243*H243</f>
        <v>0</v>
      </c>
      <c r="Q243" s="184">
        <v>0</v>
      </c>
      <c r="R243" s="184">
        <f>Q243*H243</f>
        <v>0</v>
      </c>
      <c r="S243" s="184">
        <v>0</v>
      </c>
      <c r="T243" s="185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6" t="s">
        <v>161</v>
      </c>
      <c r="AT243" s="186" t="s">
        <v>157</v>
      </c>
      <c r="AU243" s="186" t="s">
        <v>85</v>
      </c>
      <c r="AY243" s="19" t="s">
        <v>155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19" t="s">
        <v>83</v>
      </c>
      <c r="BK243" s="187">
        <f>ROUND(I243*H243,2)</f>
        <v>0</v>
      </c>
      <c r="BL243" s="19" t="s">
        <v>161</v>
      </c>
      <c r="BM243" s="186" t="s">
        <v>1874</v>
      </c>
    </row>
    <row r="244" spans="1:65" s="2" customFormat="1" ht="10.199999999999999">
      <c r="A244" s="36"/>
      <c r="B244" s="37"/>
      <c r="C244" s="38"/>
      <c r="D244" s="204" t="s">
        <v>172</v>
      </c>
      <c r="E244" s="38"/>
      <c r="F244" s="205" t="s">
        <v>306</v>
      </c>
      <c r="G244" s="38"/>
      <c r="H244" s="38"/>
      <c r="I244" s="190"/>
      <c r="J244" s="38"/>
      <c r="K244" s="38"/>
      <c r="L244" s="41"/>
      <c r="M244" s="191"/>
      <c r="N244" s="192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172</v>
      </c>
      <c r="AU244" s="19" t="s">
        <v>85</v>
      </c>
    </row>
    <row r="245" spans="1:65" s="13" customFormat="1" ht="10.199999999999999">
      <c r="B245" s="193"/>
      <c r="C245" s="194"/>
      <c r="D245" s="188" t="s">
        <v>165</v>
      </c>
      <c r="E245" s="195" t="s">
        <v>19</v>
      </c>
      <c r="F245" s="196" t="s">
        <v>1875</v>
      </c>
      <c r="G245" s="194"/>
      <c r="H245" s="197">
        <v>99.817999999999998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AT245" s="203" t="s">
        <v>165</v>
      </c>
      <c r="AU245" s="203" t="s">
        <v>85</v>
      </c>
      <c r="AV245" s="13" t="s">
        <v>85</v>
      </c>
      <c r="AW245" s="13" t="s">
        <v>37</v>
      </c>
      <c r="AX245" s="13" t="s">
        <v>75</v>
      </c>
      <c r="AY245" s="203" t="s">
        <v>155</v>
      </c>
    </row>
    <row r="246" spans="1:65" s="13" customFormat="1" ht="10.199999999999999">
      <c r="B246" s="193"/>
      <c r="C246" s="194"/>
      <c r="D246" s="188" t="s">
        <v>165</v>
      </c>
      <c r="E246" s="195" t="s">
        <v>19</v>
      </c>
      <c r="F246" s="196" t="s">
        <v>1876</v>
      </c>
      <c r="G246" s="194"/>
      <c r="H246" s="197">
        <v>49.908999999999999</v>
      </c>
      <c r="I246" s="198"/>
      <c r="J246" s="194"/>
      <c r="K246" s="194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165</v>
      </c>
      <c r="AU246" s="203" t="s">
        <v>85</v>
      </c>
      <c r="AV246" s="13" t="s">
        <v>85</v>
      </c>
      <c r="AW246" s="13" t="s">
        <v>37</v>
      </c>
      <c r="AX246" s="13" t="s">
        <v>75</v>
      </c>
      <c r="AY246" s="203" t="s">
        <v>155</v>
      </c>
    </row>
    <row r="247" spans="1:65" s="14" customFormat="1" ht="10.199999999999999">
      <c r="B247" s="206"/>
      <c r="C247" s="207"/>
      <c r="D247" s="188" t="s">
        <v>165</v>
      </c>
      <c r="E247" s="208" t="s">
        <v>19</v>
      </c>
      <c r="F247" s="209" t="s">
        <v>206</v>
      </c>
      <c r="G247" s="207"/>
      <c r="H247" s="210">
        <v>149.727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165</v>
      </c>
      <c r="AU247" s="216" t="s">
        <v>85</v>
      </c>
      <c r="AV247" s="14" t="s">
        <v>161</v>
      </c>
      <c r="AW247" s="14" t="s">
        <v>37</v>
      </c>
      <c r="AX247" s="14" t="s">
        <v>83</v>
      </c>
      <c r="AY247" s="216" t="s">
        <v>155</v>
      </c>
    </row>
    <row r="248" spans="1:65" s="2" customFormat="1" ht="37.799999999999997" customHeight="1">
      <c r="A248" s="36"/>
      <c r="B248" s="37"/>
      <c r="C248" s="175" t="s">
        <v>348</v>
      </c>
      <c r="D248" s="175" t="s">
        <v>157</v>
      </c>
      <c r="E248" s="176" t="s">
        <v>309</v>
      </c>
      <c r="F248" s="177" t="s">
        <v>310</v>
      </c>
      <c r="G248" s="178" t="s">
        <v>183</v>
      </c>
      <c r="H248" s="179">
        <v>1497.27</v>
      </c>
      <c r="I248" s="180"/>
      <c r="J248" s="181">
        <f>ROUND(I248*H248,2)</f>
        <v>0</v>
      </c>
      <c r="K248" s="177" t="s">
        <v>170</v>
      </c>
      <c r="L248" s="41"/>
      <c r="M248" s="182" t="s">
        <v>19</v>
      </c>
      <c r="N248" s="183" t="s">
        <v>46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161</v>
      </c>
      <c r="AT248" s="186" t="s">
        <v>157</v>
      </c>
      <c r="AU248" s="186" t="s">
        <v>85</v>
      </c>
      <c r="AY248" s="19" t="s">
        <v>155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83</v>
      </c>
      <c r="BK248" s="187">
        <f>ROUND(I248*H248,2)</f>
        <v>0</v>
      </c>
      <c r="BL248" s="19" t="s">
        <v>161</v>
      </c>
      <c r="BM248" s="186" t="s">
        <v>1877</v>
      </c>
    </row>
    <row r="249" spans="1:65" s="2" customFormat="1" ht="10.199999999999999">
      <c r="A249" s="36"/>
      <c r="B249" s="37"/>
      <c r="C249" s="38"/>
      <c r="D249" s="204" t="s">
        <v>172</v>
      </c>
      <c r="E249" s="38"/>
      <c r="F249" s="205" t="s">
        <v>312</v>
      </c>
      <c r="G249" s="38"/>
      <c r="H249" s="38"/>
      <c r="I249" s="190"/>
      <c r="J249" s="38"/>
      <c r="K249" s="38"/>
      <c r="L249" s="41"/>
      <c r="M249" s="191"/>
      <c r="N249" s="192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172</v>
      </c>
      <c r="AU249" s="19" t="s">
        <v>85</v>
      </c>
    </row>
    <row r="250" spans="1:65" s="13" customFormat="1" ht="10.199999999999999">
      <c r="B250" s="193"/>
      <c r="C250" s="194"/>
      <c r="D250" s="188" t="s">
        <v>165</v>
      </c>
      <c r="E250" s="195" t="s">
        <v>19</v>
      </c>
      <c r="F250" s="196" t="s">
        <v>1878</v>
      </c>
      <c r="G250" s="194"/>
      <c r="H250" s="197">
        <v>1497.27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165</v>
      </c>
      <c r="AU250" s="203" t="s">
        <v>85</v>
      </c>
      <c r="AV250" s="13" t="s">
        <v>85</v>
      </c>
      <c r="AW250" s="13" t="s">
        <v>37</v>
      </c>
      <c r="AX250" s="13" t="s">
        <v>83</v>
      </c>
      <c r="AY250" s="203" t="s">
        <v>155</v>
      </c>
    </row>
    <row r="251" spans="1:65" s="2" customFormat="1" ht="24.15" customHeight="1">
      <c r="A251" s="36"/>
      <c r="B251" s="37"/>
      <c r="C251" s="175" t="s">
        <v>355</v>
      </c>
      <c r="D251" s="175" t="s">
        <v>157</v>
      </c>
      <c r="E251" s="176" t="s">
        <v>290</v>
      </c>
      <c r="F251" s="177" t="s">
        <v>291</v>
      </c>
      <c r="G251" s="178" t="s">
        <v>183</v>
      </c>
      <c r="H251" s="179">
        <v>324.79599999999999</v>
      </c>
      <c r="I251" s="180"/>
      <c r="J251" s="181">
        <f>ROUND(I251*H251,2)</f>
        <v>0</v>
      </c>
      <c r="K251" s="177" t="s">
        <v>170</v>
      </c>
      <c r="L251" s="41"/>
      <c r="M251" s="182" t="s">
        <v>19</v>
      </c>
      <c r="N251" s="183" t="s">
        <v>46</v>
      </c>
      <c r="O251" s="66"/>
      <c r="P251" s="184">
        <f>O251*H251</f>
        <v>0</v>
      </c>
      <c r="Q251" s="184">
        <v>0</v>
      </c>
      <c r="R251" s="184">
        <f>Q251*H251</f>
        <v>0</v>
      </c>
      <c r="S251" s="184">
        <v>0</v>
      </c>
      <c r="T251" s="185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6" t="s">
        <v>161</v>
      </c>
      <c r="AT251" s="186" t="s">
        <v>157</v>
      </c>
      <c r="AU251" s="186" t="s">
        <v>85</v>
      </c>
      <c r="AY251" s="19" t="s">
        <v>155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9" t="s">
        <v>83</v>
      </c>
      <c r="BK251" s="187">
        <f>ROUND(I251*H251,2)</f>
        <v>0</v>
      </c>
      <c r="BL251" s="19" t="s">
        <v>161</v>
      </c>
      <c r="BM251" s="186" t="s">
        <v>1879</v>
      </c>
    </row>
    <row r="252" spans="1:65" s="2" customFormat="1" ht="10.199999999999999">
      <c r="A252" s="36"/>
      <c r="B252" s="37"/>
      <c r="C252" s="38"/>
      <c r="D252" s="204" t="s">
        <v>172</v>
      </c>
      <c r="E252" s="38"/>
      <c r="F252" s="205" t="s">
        <v>293</v>
      </c>
      <c r="G252" s="38"/>
      <c r="H252" s="38"/>
      <c r="I252" s="190"/>
      <c r="J252" s="38"/>
      <c r="K252" s="38"/>
      <c r="L252" s="41"/>
      <c r="M252" s="191"/>
      <c r="N252" s="192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172</v>
      </c>
      <c r="AU252" s="19" t="s">
        <v>85</v>
      </c>
    </row>
    <row r="253" spans="1:65" s="13" customFormat="1" ht="10.199999999999999">
      <c r="B253" s="193"/>
      <c r="C253" s="194"/>
      <c r="D253" s="188" t="s">
        <v>165</v>
      </c>
      <c r="E253" s="195" t="s">
        <v>19</v>
      </c>
      <c r="F253" s="196" t="s">
        <v>1880</v>
      </c>
      <c r="G253" s="194"/>
      <c r="H253" s="197">
        <v>324.79599999999999</v>
      </c>
      <c r="I253" s="198"/>
      <c r="J253" s="194"/>
      <c r="K253" s="194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165</v>
      </c>
      <c r="AU253" s="203" t="s">
        <v>85</v>
      </c>
      <c r="AV253" s="13" t="s">
        <v>85</v>
      </c>
      <c r="AW253" s="13" t="s">
        <v>37</v>
      </c>
      <c r="AX253" s="13" t="s">
        <v>83</v>
      </c>
      <c r="AY253" s="203" t="s">
        <v>155</v>
      </c>
    </row>
    <row r="254" spans="1:65" s="2" customFormat="1" ht="24.15" customHeight="1">
      <c r="A254" s="36"/>
      <c r="B254" s="37"/>
      <c r="C254" s="175" t="s">
        <v>361</v>
      </c>
      <c r="D254" s="175" t="s">
        <v>157</v>
      </c>
      <c r="E254" s="176" t="s">
        <v>296</v>
      </c>
      <c r="F254" s="177" t="s">
        <v>297</v>
      </c>
      <c r="G254" s="178" t="s">
        <v>298</v>
      </c>
      <c r="H254" s="179">
        <v>649.59199999999998</v>
      </c>
      <c r="I254" s="180"/>
      <c r="J254" s="181">
        <f>ROUND(I254*H254,2)</f>
        <v>0</v>
      </c>
      <c r="K254" s="177" t="s">
        <v>170</v>
      </c>
      <c r="L254" s="41"/>
      <c r="M254" s="182" t="s">
        <v>19</v>
      </c>
      <c r="N254" s="183" t="s">
        <v>46</v>
      </c>
      <c r="O254" s="66"/>
      <c r="P254" s="184">
        <f>O254*H254</f>
        <v>0</v>
      </c>
      <c r="Q254" s="184">
        <v>0</v>
      </c>
      <c r="R254" s="184">
        <f>Q254*H254</f>
        <v>0</v>
      </c>
      <c r="S254" s="184">
        <v>0</v>
      </c>
      <c r="T254" s="185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6" t="s">
        <v>161</v>
      </c>
      <c r="AT254" s="186" t="s">
        <v>157</v>
      </c>
      <c r="AU254" s="186" t="s">
        <v>85</v>
      </c>
      <c r="AY254" s="19" t="s">
        <v>155</v>
      </c>
      <c r="BE254" s="187">
        <f>IF(N254="základní",J254,0)</f>
        <v>0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9" t="s">
        <v>83</v>
      </c>
      <c r="BK254" s="187">
        <f>ROUND(I254*H254,2)</f>
        <v>0</v>
      </c>
      <c r="BL254" s="19" t="s">
        <v>161</v>
      </c>
      <c r="BM254" s="186" t="s">
        <v>1881</v>
      </c>
    </row>
    <row r="255" spans="1:65" s="2" customFormat="1" ht="10.199999999999999">
      <c r="A255" s="36"/>
      <c r="B255" s="37"/>
      <c r="C255" s="38"/>
      <c r="D255" s="204" t="s">
        <v>172</v>
      </c>
      <c r="E255" s="38"/>
      <c r="F255" s="205" t="s">
        <v>300</v>
      </c>
      <c r="G255" s="38"/>
      <c r="H255" s="38"/>
      <c r="I255" s="190"/>
      <c r="J255" s="38"/>
      <c r="K255" s="38"/>
      <c r="L255" s="41"/>
      <c r="M255" s="191"/>
      <c r="N255" s="192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172</v>
      </c>
      <c r="AU255" s="19" t="s">
        <v>85</v>
      </c>
    </row>
    <row r="256" spans="1:65" s="13" customFormat="1" ht="10.199999999999999">
      <c r="B256" s="193"/>
      <c r="C256" s="194"/>
      <c r="D256" s="188" t="s">
        <v>165</v>
      </c>
      <c r="E256" s="195" t="s">
        <v>19</v>
      </c>
      <c r="F256" s="196" t="s">
        <v>1882</v>
      </c>
      <c r="G256" s="194"/>
      <c r="H256" s="197">
        <v>649.59199999999998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165</v>
      </c>
      <c r="AU256" s="203" t="s">
        <v>85</v>
      </c>
      <c r="AV256" s="13" t="s">
        <v>85</v>
      </c>
      <c r="AW256" s="13" t="s">
        <v>37</v>
      </c>
      <c r="AX256" s="13" t="s">
        <v>83</v>
      </c>
      <c r="AY256" s="203" t="s">
        <v>155</v>
      </c>
    </row>
    <row r="257" spans="1:65" s="2" customFormat="1" ht="16.5" customHeight="1">
      <c r="A257" s="36"/>
      <c r="B257" s="37"/>
      <c r="C257" s="175" t="s">
        <v>368</v>
      </c>
      <c r="D257" s="175" t="s">
        <v>157</v>
      </c>
      <c r="E257" s="176" t="s">
        <v>1883</v>
      </c>
      <c r="F257" s="177" t="s">
        <v>1884</v>
      </c>
      <c r="G257" s="178" t="s">
        <v>183</v>
      </c>
      <c r="H257" s="179">
        <v>940.50400000000002</v>
      </c>
      <c r="I257" s="180"/>
      <c r="J257" s="181">
        <f>ROUND(I257*H257,2)</f>
        <v>0</v>
      </c>
      <c r="K257" s="177" t="s">
        <v>1778</v>
      </c>
      <c r="L257" s="41"/>
      <c r="M257" s="182" t="s">
        <v>19</v>
      </c>
      <c r="N257" s="183" t="s">
        <v>46</v>
      </c>
      <c r="O257" s="66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6" t="s">
        <v>775</v>
      </c>
      <c r="AT257" s="186" t="s">
        <v>157</v>
      </c>
      <c r="AU257" s="186" t="s">
        <v>85</v>
      </c>
      <c r="AY257" s="19" t="s">
        <v>155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9" t="s">
        <v>83</v>
      </c>
      <c r="BK257" s="187">
        <f>ROUND(I257*H257,2)</f>
        <v>0</v>
      </c>
      <c r="BL257" s="19" t="s">
        <v>775</v>
      </c>
      <c r="BM257" s="186" t="s">
        <v>1885</v>
      </c>
    </row>
    <row r="258" spans="1:65" s="13" customFormat="1" ht="10.199999999999999">
      <c r="B258" s="193"/>
      <c r="C258" s="194"/>
      <c r="D258" s="188" t="s">
        <v>165</v>
      </c>
      <c r="E258" s="195" t="s">
        <v>19</v>
      </c>
      <c r="F258" s="196" t="s">
        <v>1861</v>
      </c>
      <c r="G258" s="194"/>
      <c r="H258" s="197">
        <v>349.36200000000002</v>
      </c>
      <c r="I258" s="198"/>
      <c r="J258" s="194"/>
      <c r="K258" s="194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165</v>
      </c>
      <c r="AU258" s="203" t="s">
        <v>85</v>
      </c>
      <c r="AV258" s="13" t="s">
        <v>85</v>
      </c>
      <c r="AW258" s="13" t="s">
        <v>37</v>
      </c>
      <c r="AX258" s="13" t="s">
        <v>75</v>
      </c>
      <c r="AY258" s="203" t="s">
        <v>155</v>
      </c>
    </row>
    <row r="259" spans="1:65" s="13" customFormat="1" ht="10.199999999999999">
      <c r="B259" s="193"/>
      <c r="C259" s="194"/>
      <c r="D259" s="188" t="s">
        <v>165</v>
      </c>
      <c r="E259" s="195" t="s">
        <v>19</v>
      </c>
      <c r="F259" s="196" t="s">
        <v>1862</v>
      </c>
      <c r="G259" s="194"/>
      <c r="H259" s="197">
        <v>174.29300000000001</v>
      </c>
      <c r="I259" s="198"/>
      <c r="J259" s="194"/>
      <c r="K259" s="194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165</v>
      </c>
      <c r="AU259" s="203" t="s">
        <v>85</v>
      </c>
      <c r="AV259" s="13" t="s">
        <v>85</v>
      </c>
      <c r="AW259" s="13" t="s">
        <v>37</v>
      </c>
      <c r="AX259" s="13" t="s">
        <v>75</v>
      </c>
      <c r="AY259" s="203" t="s">
        <v>155</v>
      </c>
    </row>
    <row r="260" spans="1:65" s="13" customFormat="1" ht="10.199999999999999">
      <c r="B260" s="193"/>
      <c r="C260" s="194"/>
      <c r="D260" s="188" t="s">
        <v>165</v>
      </c>
      <c r="E260" s="195" t="s">
        <v>19</v>
      </c>
      <c r="F260" s="196" t="s">
        <v>1871</v>
      </c>
      <c r="G260" s="194"/>
      <c r="H260" s="197">
        <v>175.06899999999999</v>
      </c>
      <c r="I260" s="198"/>
      <c r="J260" s="194"/>
      <c r="K260" s="194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165</v>
      </c>
      <c r="AU260" s="203" t="s">
        <v>85</v>
      </c>
      <c r="AV260" s="13" t="s">
        <v>85</v>
      </c>
      <c r="AW260" s="13" t="s">
        <v>37</v>
      </c>
      <c r="AX260" s="13" t="s">
        <v>75</v>
      </c>
      <c r="AY260" s="203" t="s">
        <v>155</v>
      </c>
    </row>
    <row r="261" spans="1:65" s="13" customFormat="1" ht="10.199999999999999">
      <c r="B261" s="193"/>
      <c r="C261" s="194"/>
      <c r="D261" s="188" t="s">
        <v>165</v>
      </c>
      <c r="E261" s="195" t="s">
        <v>19</v>
      </c>
      <c r="F261" s="196" t="s">
        <v>1863</v>
      </c>
      <c r="G261" s="194"/>
      <c r="H261" s="197">
        <v>215.065</v>
      </c>
      <c r="I261" s="198"/>
      <c r="J261" s="194"/>
      <c r="K261" s="194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165</v>
      </c>
      <c r="AU261" s="203" t="s">
        <v>85</v>
      </c>
      <c r="AV261" s="13" t="s">
        <v>85</v>
      </c>
      <c r="AW261" s="13" t="s">
        <v>37</v>
      </c>
      <c r="AX261" s="13" t="s">
        <v>75</v>
      </c>
      <c r="AY261" s="203" t="s">
        <v>155</v>
      </c>
    </row>
    <row r="262" spans="1:65" s="13" customFormat="1" ht="10.199999999999999">
      <c r="B262" s="193"/>
      <c r="C262" s="194"/>
      <c r="D262" s="188" t="s">
        <v>165</v>
      </c>
      <c r="E262" s="195" t="s">
        <v>19</v>
      </c>
      <c r="F262" s="196" t="s">
        <v>1864</v>
      </c>
      <c r="G262" s="194"/>
      <c r="H262" s="197">
        <v>26.715</v>
      </c>
      <c r="I262" s="198"/>
      <c r="J262" s="194"/>
      <c r="K262" s="194"/>
      <c r="L262" s="199"/>
      <c r="M262" s="200"/>
      <c r="N262" s="201"/>
      <c r="O262" s="201"/>
      <c r="P262" s="201"/>
      <c r="Q262" s="201"/>
      <c r="R262" s="201"/>
      <c r="S262" s="201"/>
      <c r="T262" s="202"/>
      <c r="AT262" s="203" t="s">
        <v>165</v>
      </c>
      <c r="AU262" s="203" t="s">
        <v>85</v>
      </c>
      <c r="AV262" s="13" t="s">
        <v>85</v>
      </c>
      <c r="AW262" s="13" t="s">
        <v>37</v>
      </c>
      <c r="AX262" s="13" t="s">
        <v>75</v>
      </c>
      <c r="AY262" s="203" t="s">
        <v>155</v>
      </c>
    </row>
    <row r="263" spans="1:65" s="14" customFormat="1" ht="10.199999999999999">
      <c r="B263" s="206"/>
      <c r="C263" s="207"/>
      <c r="D263" s="188" t="s">
        <v>165</v>
      </c>
      <c r="E263" s="208" t="s">
        <v>19</v>
      </c>
      <c r="F263" s="209" t="s">
        <v>206</v>
      </c>
      <c r="G263" s="207"/>
      <c r="H263" s="210">
        <v>940.50400000000002</v>
      </c>
      <c r="I263" s="211"/>
      <c r="J263" s="207"/>
      <c r="K263" s="207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165</v>
      </c>
      <c r="AU263" s="216" t="s">
        <v>85</v>
      </c>
      <c r="AV263" s="14" t="s">
        <v>161</v>
      </c>
      <c r="AW263" s="14" t="s">
        <v>37</v>
      </c>
      <c r="AX263" s="14" t="s">
        <v>83</v>
      </c>
      <c r="AY263" s="216" t="s">
        <v>155</v>
      </c>
    </row>
    <row r="264" spans="1:65" s="2" customFormat="1" ht="16.5" customHeight="1">
      <c r="A264" s="36"/>
      <c r="B264" s="37"/>
      <c r="C264" s="175" t="s">
        <v>373</v>
      </c>
      <c r="D264" s="175" t="s">
        <v>157</v>
      </c>
      <c r="E264" s="176" t="s">
        <v>1886</v>
      </c>
      <c r="F264" s="177" t="s">
        <v>1887</v>
      </c>
      <c r="G264" s="178" t="s">
        <v>183</v>
      </c>
      <c r="H264" s="179">
        <v>299.45299999999997</v>
      </c>
      <c r="I264" s="180"/>
      <c r="J264" s="181">
        <f>ROUND(I264*H264,2)</f>
        <v>0</v>
      </c>
      <c r="K264" s="177" t="s">
        <v>1778</v>
      </c>
      <c r="L264" s="41"/>
      <c r="M264" s="182" t="s">
        <v>19</v>
      </c>
      <c r="N264" s="183" t="s">
        <v>46</v>
      </c>
      <c r="O264" s="66"/>
      <c r="P264" s="184">
        <f>O264*H264</f>
        <v>0</v>
      </c>
      <c r="Q264" s="184">
        <v>0</v>
      </c>
      <c r="R264" s="184">
        <f>Q264*H264</f>
        <v>0</v>
      </c>
      <c r="S264" s="184">
        <v>0</v>
      </c>
      <c r="T264" s="185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6" t="s">
        <v>775</v>
      </c>
      <c r="AT264" s="186" t="s">
        <v>157</v>
      </c>
      <c r="AU264" s="186" t="s">
        <v>85</v>
      </c>
      <c r="AY264" s="19" t="s">
        <v>155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19" t="s">
        <v>83</v>
      </c>
      <c r="BK264" s="187">
        <f>ROUND(I264*H264,2)</f>
        <v>0</v>
      </c>
      <c r="BL264" s="19" t="s">
        <v>775</v>
      </c>
      <c r="BM264" s="186" t="s">
        <v>1888</v>
      </c>
    </row>
    <row r="265" spans="1:65" s="13" customFormat="1" ht="10.199999999999999">
      <c r="B265" s="193"/>
      <c r="C265" s="194"/>
      <c r="D265" s="188" t="s">
        <v>165</v>
      </c>
      <c r="E265" s="195" t="s">
        <v>19</v>
      </c>
      <c r="F265" s="196" t="s">
        <v>1869</v>
      </c>
      <c r="G265" s="194"/>
      <c r="H265" s="197">
        <v>149.726</v>
      </c>
      <c r="I265" s="198"/>
      <c r="J265" s="194"/>
      <c r="K265" s="194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165</v>
      </c>
      <c r="AU265" s="203" t="s">
        <v>85</v>
      </c>
      <c r="AV265" s="13" t="s">
        <v>85</v>
      </c>
      <c r="AW265" s="13" t="s">
        <v>37</v>
      </c>
      <c r="AX265" s="13" t="s">
        <v>75</v>
      </c>
      <c r="AY265" s="203" t="s">
        <v>155</v>
      </c>
    </row>
    <row r="266" spans="1:65" s="13" customFormat="1" ht="10.199999999999999">
      <c r="B266" s="193"/>
      <c r="C266" s="194"/>
      <c r="D266" s="188" t="s">
        <v>165</v>
      </c>
      <c r="E266" s="195" t="s">
        <v>19</v>
      </c>
      <c r="F266" s="196" t="s">
        <v>1875</v>
      </c>
      <c r="G266" s="194"/>
      <c r="H266" s="197">
        <v>99.817999999999998</v>
      </c>
      <c r="I266" s="198"/>
      <c r="J266" s="194"/>
      <c r="K266" s="194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165</v>
      </c>
      <c r="AU266" s="203" t="s">
        <v>85</v>
      </c>
      <c r="AV266" s="13" t="s">
        <v>85</v>
      </c>
      <c r="AW266" s="13" t="s">
        <v>37</v>
      </c>
      <c r="AX266" s="13" t="s">
        <v>75</v>
      </c>
      <c r="AY266" s="203" t="s">
        <v>155</v>
      </c>
    </row>
    <row r="267" spans="1:65" s="13" customFormat="1" ht="10.199999999999999">
      <c r="B267" s="193"/>
      <c r="C267" s="194"/>
      <c r="D267" s="188" t="s">
        <v>165</v>
      </c>
      <c r="E267" s="195" t="s">
        <v>19</v>
      </c>
      <c r="F267" s="196" t="s">
        <v>1876</v>
      </c>
      <c r="G267" s="194"/>
      <c r="H267" s="197">
        <v>49.908999999999999</v>
      </c>
      <c r="I267" s="198"/>
      <c r="J267" s="194"/>
      <c r="K267" s="194"/>
      <c r="L267" s="199"/>
      <c r="M267" s="200"/>
      <c r="N267" s="201"/>
      <c r="O267" s="201"/>
      <c r="P267" s="201"/>
      <c r="Q267" s="201"/>
      <c r="R267" s="201"/>
      <c r="S267" s="201"/>
      <c r="T267" s="202"/>
      <c r="AT267" s="203" t="s">
        <v>165</v>
      </c>
      <c r="AU267" s="203" t="s">
        <v>85</v>
      </c>
      <c r="AV267" s="13" t="s">
        <v>85</v>
      </c>
      <c r="AW267" s="13" t="s">
        <v>37</v>
      </c>
      <c r="AX267" s="13" t="s">
        <v>75</v>
      </c>
      <c r="AY267" s="203" t="s">
        <v>155</v>
      </c>
    </row>
    <row r="268" spans="1:65" s="14" customFormat="1" ht="10.199999999999999">
      <c r="B268" s="206"/>
      <c r="C268" s="207"/>
      <c r="D268" s="188" t="s">
        <v>165</v>
      </c>
      <c r="E268" s="208" t="s">
        <v>19</v>
      </c>
      <c r="F268" s="209" t="s">
        <v>206</v>
      </c>
      <c r="G268" s="207"/>
      <c r="H268" s="210">
        <v>299.45299999999997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165</v>
      </c>
      <c r="AU268" s="216" t="s">
        <v>85</v>
      </c>
      <c r="AV268" s="14" t="s">
        <v>161</v>
      </c>
      <c r="AW268" s="14" t="s">
        <v>37</v>
      </c>
      <c r="AX268" s="14" t="s">
        <v>83</v>
      </c>
      <c r="AY268" s="216" t="s">
        <v>155</v>
      </c>
    </row>
    <row r="269" spans="1:65" s="12" customFormat="1" ht="22.8" customHeight="1">
      <c r="B269" s="159"/>
      <c r="C269" s="160"/>
      <c r="D269" s="161" t="s">
        <v>74</v>
      </c>
      <c r="E269" s="173" t="s">
        <v>161</v>
      </c>
      <c r="F269" s="173" t="s">
        <v>341</v>
      </c>
      <c r="G269" s="160"/>
      <c r="H269" s="160"/>
      <c r="I269" s="163"/>
      <c r="J269" s="174">
        <f>BK269</f>
        <v>0</v>
      </c>
      <c r="K269" s="160"/>
      <c r="L269" s="165"/>
      <c r="M269" s="166"/>
      <c r="N269" s="167"/>
      <c r="O269" s="167"/>
      <c r="P269" s="168">
        <f>SUM(P270:P302)</f>
        <v>0</v>
      </c>
      <c r="Q269" s="167"/>
      <c r="R269" s="168">
        <f>SUM(R270:R302)</f>
        <v>0</v>
      </c>
      <c r="S269" s="167"/>
      <c r="T269" s="169">
        <f>SUM(T270:T302)</f>
        <v>0</v>
      </c>
      <c r="AR269" s="170" t="s">
        <v>83</v>
      </c>
      <c r="AT269" s="171" t="s">
        <v>74</v>
      </c>
      <c r="AU269" s="171" t="s">
        <v>83</v>
      </c>
      <c r="AY269" s="170" t="s">
        <v>155</v>
      </c>
      <c r="BK269" s="172">
        <f>SUM(BK270:BK302)</f>
        <v>0</v>
      </c>
    </row>
    <row r="270" spans="1:65" s="2" customFormat="1" ht="24.15" customHeight="1">
      <c r="A270" s="36"/>
      <c r="B270" s="37"/>
      <c r="C270" s="175" t="s">
        <v>379</v>
      </c>
      <c r="D270" s="175" t="s">
        <v>157</v>
      </c>
      <c r="E270" s="176" t="s">
        <v>1450</v>
      </c>
      <c r="F270" s="177" t="s">
        <v>523</v>
      </c>
      <c r="G270" s="178" t="s">
        <v>183</v>
      </c>
      <c r="H270" s="179">
        <v>174.29300000000001</v>
      </c>
      <c r="I270" s="180"/>
      <c r="J270" s="181">
        <f>ROUND(I270*H270,2)</f>
        <v>0</v>
      </c>
      <c r="K270" s="177" t="s">
        <v>170</v>
      </c>
      <c r="L270" s="41"/>
      <c r="M270" s="182" t="s">
        <v>19</v>
      </c>
      <c r="N270" s="183" t="s">
        <v>46</v>
      </c>
      <c r="O270" s="66"/>
      <c r="P270" s="184">
        <f>O270*H270</f>
        <v>0</v>
      </c>
      <c r="Q270" s="184">
        <v>0</v>
      </c>
      <c r="R270" s="184">
        <f>Q270*H270</f>
        <v>0</v>
      </c>
      <c r="S270" s="184">
        <v>0</v>
      </c>
      <c r="T270" s="185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6" t="s">
        <v>161</v>
      </c>
      <c r="AT270" s="186" t="s">
        <v>157</v>
      </c>
      <c r="AU270" s="186" t="s">
        <v>85</v>
      </c>
      <c r="AY270" s="19" t="s">
        <v>155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9" t="s">
        <v>83</v>
      </c>
      <c r="BK270" s="187">
        <f>ROUND(I270*H270,2)</f>
        <v>0</v>
      </c>
      <c r="BL270" s="19" t="s">
        <v>161</v>
      </c>
      <c r="BM270" s="186" t="s">
        <v>1889</v>
      </c>
    </row>
    <row r="271" spans="1:65" s="2" customFormat="1" ht="10.199999999999999">
      <c r="A271" s="36"/>
      <c r="B271" s="37"/>
      <c r="C271" s="38"/>
      <c r="D271" s="204" t="s">
        <v>172</v>
      </c>
      <c r="E271" s="38"/>
      <c r="F271" s="205" t="s">
        <v>1451</v>
      </c>
      <c r="G271" s="38"/>
      <c r="H271" s="38"/>
      <c r="I271" s="190"/>
      <c r="J271" s="38"/>
      <c r="K271" s="38"/>
      <c r="L271" s="41"/>
      <c r="M271" s="191"/>
      <c r="N271" s="192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172</v>
      </c>
      <c r="AU271" s="19" t="s">
        <v>85</v>
      </c>
    </row>
    <row r="272" spans="1:65" s="13" customFormat="1" ht="10.199999999999999">
      <c r="B272" s="193"/>
      <c r="C272" s="194"/>
      <c r="D272" s="188" t="s">
        <v>165</v>
      </c>
      <c r="E272" s="195" t="s">
        <v>19</v>
      </c>
      <c r="F272" s="196" t="s">
        <v>1890</v>
      </c>
      <c r="G272" s="194"/>
      <c r="H272" s="197">
        <v>36</v>
      </c>
      <c r="I272" s="198"/>
      <c r="J272" s="194"/>
      <c r="K272" s="194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165</v>
      </c>
      <c r="AU272" s="203" t="s">
        <v>85</v>
      </c>
      <c r="AV272" s="13" t="s">
        <v>85</v>
      </c>
      <c r="AW272" s="13" t="s">
        <v>37</v>
      </c>
      <c r="AX272" s="13" t="s">
        <v>75</v>
      </c>
      <c r="AY272" s="203" t="s">
        <v>155</v>
      </c>
    </row>
    <row r="273" spans="1:65" s="13" customFormat="1" ht="10.199999999999999">
      <c r="B273" s="193"/>
      <c r="C273" s="194"/>
      <c r="D273" s="188" t="s">
        <v>165</v>
      </c>
      <c r="E273" s="195" t="s">
        <v>19</v>
      </c>
      <c r="F273" s="196" t="s">
        <v>1805</v>
      </c>
      <c r="G273" s="194"/>
      <c r="H273" s="197">
        <v>3.84</v>
      </c>
      <c r="I273" s="198"/>
      <c r="J273" s="194"/>
      <c r="K273" s="194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165</v>
      </c>
      <c r="AU273" s="203" t="s">
        <v>85</v>
      </c>
      <c r="AV273" s="13" t="s">
        <v>85</v>
      </c>
      <c r="AW273" s="13" t="s">
        <v>37</v>
      </c>
      <c r="AX273" s="13" t="s">
        <v>75</v>
      </c>
      <c r="AY273" s="203" t="s">
        <v>155</v>
      </c>
    </row>
    <row r="274" spans="1:65" s="13" customFormat="1" ht="10.199999999999999">
      <c r="B274" s="193"/>
      <c r="C274" s="194"/>
      <c r="D274" s="188" t="s">
        <v>165</v>
      </c>
      <c r="E274" s="195" t="s">
        <v>19</v>
      </c>
      <c r="F274" s="196" t="s">
        <v>1891</v>
      </c>
      <c r="G274" s="194"/>
      <c r="H274" s="197">
        <v>101.97</v>
      </c>
      <c r="I274" s="198"/>
      <c r="J274" s="194"/>
      <c r="K274" s="194"/>
      <c r="L274" s="199"/>
      <c r="M274" s="200"/>
      <c r="N274" s="201"/>
      <c r="O274" s="201"/>
      <c r="P274" s="201"/>
      <c r="Q274" s="201"/>
      <c r="R274" s="201"/>
      <c r="S274" s="201"/>
      <c r="T274" s="202"/>
      <c r="AT274" s="203" t="s">
        <v>165</v>
      </c>
      <c r="AU274" s="203" t="s">
        <v>85</v>
      </c>
      <c r="AV274" s="13" t="s">
        <v>85</v>
      </c>
      <c r="AW274" s="13" t="s">
        <v>37</v>
      </c>
      <c r="AX274" s="13" t="s">
        <v>75</v>
      </c>
      <c r="AY274" s="203" t="s">
        <v>155</v>
      </c>
    </row>
    <row r="275" spans="1:65" s="13" customFormat="1" ht="10.199999999999999">
      <c r="B275" s="193"/>
      <c r="C275" s="194"/>
      <c r="D275" s="188" t="s">
        <v>165</v>
      </c>
      <c r="E275" s="195" t="s">
        <v>19</v>
      </c>
      <c r="F275" s="196" t="s">
        <v>1827</v>
      </c>
      <c r="G275" s="194"/>
      <c r="H275" s="197">
        <v>14.336</v>
      </c>
      <c r="I275" s="198"/>
      <c r="J275" s="194"/>
      <c r="K275" s="194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165</v>
      </c>
      <c r="AU275" s="203" t="s">
        <v>85</v>
      </c>
      <c r="AV275" s="13" t="s">
        <v>85</v>
      </c>
      <c r="AW275" s="13" t="s">
        <v>37</v>
      </c>
      <c r="AX275" s="13" t="s">
        <v>75</v>
      </c>
      <c r="AY275" s="203" t="s">
        <v>155</v>
      </c>
    </row>
    <row r="276" spans="1:65" s="13" customFormat="1" ht="10.199999999999999">
      <c r="B276" s="193"/>
      <c r="C276" s="194"/>
      <c r="D276" s="188" t="s">
        <v>165</v>
      </c>
      <c r="E276" s="195" t="s">
        <v>19</v>
      </c>
      <c r="F276" s="196" t="s">
        <v>1892</v>
      </c>
      <c r="G276" s="194"/>
      <c r="H276" s="197">
        <v>56.875</v>
      </c>
      <c r="I276" s="198"/>
      <c r="J276" s="194"/>
      <c r="K276" s="194"/>
      <c r="L276" s="199"/>
      <c r="M276" s="200"/>
      <c r="N276" s="201"/>
      <c r="O276" s="201"/>
      <c r="P276" s="201"/>
      <c r="Q276" s="201"/>
      <c r="R276" s="201"/>
      <c r="S276" s="201"/>
      <c r="T276" s="202"/>
      <c r="AT276" s="203" t="s">
        <v>165</v>
      </c>
      <c r="AU276" s="203" t="s">
        <v>85</v>
      </c>
      <c r="AV276" s="13" t="s">
        <v>85</v>
      </c>
      <c r="AW276" s="13" t="s">
        <v>37</v>
      </c>
      <c r="AX276" s="13" t="s">
        <v>75</v>
      </c>
      <c r="AY276" s="203" t="s">
        <v>155</v>
      </c>
    </row>
    <row r="277" spans="1:65" s="13" customFormat="1" ht="10.199999999999999">
      <c r="B277" s="193"/>
      <c r="C277" s="194"/>
      <c r="D277" s="188" t="s">
        <v>165</v>
      </c>
      <c r="E277" s="195" t="s">
        <v>19</v>
      </c>
      <c r="F277" s="196" t="s">
        <v>1829</v>
      </c>
      <c r="G277" s="194"/>
      <c r="H277" s="197">
        <v>4.032</v>
      </c>
      <c r="I277" s="198"/>
      <c r="J277" s="194"/>
      <c r="K277" s="194"/>
      <c r="L277" s="199"/>
      <c r="M277" s="200"/>
      <c r="N277" s="201"/>
      <c r="O277" s="201"/>
      <c r="P277" s="201"/>
      <c r="Q277" s="201"/>
      <c r="R277" s="201"/>
      <c r="S277" s="201"/>
      <c r="T277" s="202"/>
      <c r="AT277" s="203" t="s">
        <v>165</v>
      </c>
      <c r="AU277" s="203" t="s">
        <v>85</v>
      </c>
      <c r="AV277" s="13" t="s">
        <v>85</v>
      </c>
      <c r="AW277" s="13" t="s">
        <v>37</v>
      </c>
      <c r="AX277" s="13" t="s">
        <v>75</v>
      </c>
      <c r="AY277" s="203" t="s">
        <v>155</v>
      </c>
    </row>
    <row r="278" spans="1:65" s="13" customFormat="1" ht="10.199999999999999">
      <c r="B278" s="193"/>
      <c r="C278" s="194"/>
      <c r="D278" s="188" t="s">
        <v>165</v>
      </c>
      <c r="E278" s="195" t="s">
        <v>19</v>
      </c>
      <c r="F278" s="196" t="s">
        <v>1893</v>
      </c>
      <c r="G278" s="194"/>
      <c r="H278" s="197">
        <v>-42.76</v>
      </c>
      <c r="I278" s="198"/>
      <c r="J278" s="194"/>
      <c r="K278" s="194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165</v>
      </c>
      <c r="AU278" s="203" t="s">
        <v>85</v>
      </c>
      <c r="AV278" s="13" t="s">
        <v>85</v>
      </c>
      <c r="AW278" s="13" t="s">
        <v>37</v>
      </c>
      <c r="AX278" s="13" t="s">
        <v>75</v>
      </c>
      <c r="AY278" s="203" t="s">
        <v>155</v>
      </c>
    </row>
    <row r="279" spans="1:65" s="14" customFormat="1" ht="10.199999999999999">
      <c r="B279" s="206"/>
      <c r="C279" s="207"/>
      <c r="D279" s="188" t="s">
        <v>165</v>
      </c>
      <c r="E279" s="208" t="s">
        <v>19</v>
      </c>
      <c r="F279" s="209" t="s">
        <v>206</v>
      </c>
      <c r="G279" s="207"/>
      <c r="H279" s="210">
        <v>174.29300000000001</v>
      </c>
      <c r="I279" s="211"/>
      <c r="J279" s="207"/>
      <c r="K279" s="207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165</v>
      </c>
      <c r="AU279" s="216" t="s">
        <v>85</v>
      </c>
      <c r="AV279" s="14" t="s">
        <v>161</v>
      </c>
      <c r="AW279" s="14" t="s">
        <v>37</v>
      </c>
      <c r="AX279" s="14" t="s">
        <v>83</v>
      </c>
      <c r="AY279" s="216" t="s">
        <v>155</v>
      </c>
    </row>
    <row r="280" spans="1:65" s="2" customFormat="1" ht="37.799999999999997" customHeight="1">
      <c r="A280" s="36"/>
      <c r="B280" s="37"/>
      <c r="C280" s="175" t="s">
        <v>389</v>
      </c>
      <c r="D280" s="175" t="s">
        <v>157</v>
      </c>
      <c r="E280" s="176" t="s">
        <v>1894</v>
      </c>
      <c r="F280" s="177" t="s">
        <v>1895</v>
      </c>
      <c r="G280" s="178" t="s">
        <v>183</v>
      </c>
      <c r="H280" s="179">
        <v>168.6</v>
      </c>
      <c r="I280" s="180"/>
      <c r="J280" s="181">
        <f>ROUND(I280*H280,2)</f>
        <v>0</v>
      </c>
      <c r="K280" s="177" t="s">
        <v>170</v>
      </c>
      <c r="L280" s="41"/>
      <c r="M280" s="182" t="s">
        <v>19</v>
      </c>
      <c r="N280" s="183" t="s">
        <v>46</v>
      </c>
      <c r="O280" s="66"/>
      <c r="P280" s="184">
        <f>O280*H280</f>
        <v>0</v>
      </c>
      <c r="Q280" s="184">
        <v>0</v>
      </c>
      <c r="R280" s="184">
        <f>Q280*H280</f>
        <v>0</v>
      </c>
      <c r="S280" s="184">
        <v>0</v>
      </c>
      <c r="T280" s="185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6" t="s">
        <v>161</v>
      </c>
      <c r="AT280" s="186" t="s">
        <v>157</v>
      </c>
      <c r="AU280" s="186" t="s">
        <v>85</v>
      </c>
      <c r="AY280" s="19" t="s">
        <v>155</v>
      </c>
      <c r="BE280" s="187">
        <f>IF(N280="základní",J280,0)</f>
        <v>0</v>
      </c>
      <c r="BF280" s="187">
        <f>IF(N280="snížená",J280,0)</f>
        <v>0</v>
      </c>
      <c r="BG280" s="187">
        <f>IF(N280="zákl. přenesená",J280,0)</f>
        <v>0</v>
      </c>
      <c r="BH280" s="187">
        <f>IF(N280="sníž. přenesená",J280,0)</f>
        <v>0</v>
      </c>
      <c r="BI280" s="187">
        <f>IF(N280="nulová",J280,0)</f>
        <v>0</v>
      </c>
      <c r="BJ280" s="19" t="s">
        <v>83</v>
      </c>
      <c r="BK280" s="187">
        <f>ROUND(I280*H280,2)</f>
        <v>0</v>
      </c>
      <c r="BL280" s="19" t="s">
        <v>161</v>
      </c>
      <c r="BM280" s="186" t="s">
        <v>1896</v>
      </c>
    </row>
    <row r="281" spans="1:65" s="2" customFormat="1" ht="10.199999999999999">
      <c r="A281" s="36"/>
      <c r="B281" s="37"/>
      <c r="C281" s="38"/>
      <c r="D281" s="204" t="s">
        <v>172</v>
      </c>
      <c r="E281" s="38"/>
      <c r="F281" s="205" t="s">
        <v>1897</v>
      </c>
      <c r="G281" s="38"/>
      <c r="H281" s="38"/>
      <c r="I281" s="190"/>
      <c r="J281" s="38"/>
      <c r="K281" s="38"/>
      <c r="L281" s="41"/>
      <c r="M281" s="191"/>
      <c r="N281" s="192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172</v>
      </c>
      <c r="AU281" s="19" t="s">
        <v>85</v>
      </c>
    </row>
    <row r="282" spans="1:65" s="13" customFormat="1" ht="10.199999999999999">
      <c r="B282" s="193"/>
      <c r="C282" s="194"/>
      <c r="D282" s="188" t="s">
        <v>165</v>
      </c>
      <c r="E282" s="195" t="s">
        <v>19</v>
      </c>
      <c r="F282" s="196" t="s">
        <v>1898</v>
      </c>
      <c r="G282" s="194"/>
      <c r="H282" s="197">
        <v>20.83</v>
      </c>
      <c r="I282" s="198"/>
      <c r="J282" s="194"/>
      <c r="K282" s="194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165</v>
      </c>
      <c r="AU282" s="203" t="s">
        <v>85</v>
      </c>
      <c r="AV282" s="13" t="s">
        <v>85</v>
      </c>
      <c r="AW282" s="13" t="s">
        <v>37</v>
      </c>
      <c r="AX282" s="13" t="s">
        <v>75</v>
      </c>
      <c r="AY282" s="203" t="s">
        <v>155</v>
      </c>
    </row>
    <row r="283" spans="1:65" s="13" customFormat="1" ht="10.199999999999999">
      <c r="B283" s="193"/>
      <c r="C283" s="194"/>
      <c r="D283" s="188" t="s">
        <v>165</v>
      </c>
      <c r="E283" s="195" t="s">
        <v>19</v>
      </c>
      <c r="F283" s="196" t="s">
        <v>1899</v>
      </c>
      <c r="G283" s="194"/>
      <c r="H283" s="197">
        <v>56.08</v>
      </c>
      <c r="I283" s="198"/>
      <c r="J283" s="194"/>
      <c r="K283" s="194"/>
      <c r="L283" s="199"/>
      <c r="M283" s="200"/>
      <c r="N283" s="201"/>
      <c r="O283" s="201"/>
      <c r="P283" s="201"/>
      <c r="Q283" s="201"/>
      <c r="R283" s="201"/>
      <c r="S283" s="201"/>
      <c r="T283" s="202"/>
      <c r="AT283" s="203" t="s">
        <v>165</v>
      </c>
      <c r="AU283" s="203" t="s">
        <v>85</v>
      </c>
      <c r="AV283" s="13" t="s">
        <v>85</v>
      </c>
      <c r="AW283" s="13" t="s">
        <v>37</v>
      </c>
      <c r="AX283" s="13" t="s">
        <v>75</v>
      </c>
      <c r="AY283" s="203" t="s">
        <v>155</v>
      </c>
    </row>
    <row r="284" spans="1:65" s="13" customFormat="1" ht="10.199999999999999">
      <c r="B284" s="193"/>
      <c r="C284" s="194"/>
      <c r="D284" s="188" t="s">
        <v>165</v>
      </c>
      <c r="E284" s="195" t="s">
        <v>19</v>
      </c>
      <c r="F284" s="196" t="s">
        <v>1900</v>
      </c>
      <c r="G284" s="194"/>
      <c r="H284" s="197">
        <v>91.69</v>
      </c>
      <c r="I284" s="198"/>
      <c r="J284" s="194"/>
      <c r="K284" s="194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165</v>
      </c>
      <c r="AU284" s="203" t="s">
        <v>85</v>
      </c>
      <c r="AV284" s="13" t="s">
        <v>85</v>
      </c>
      <c r="AW284" s="13" t="s">
        <v>37</v>
      </c>
      <c r="AX284" s="13" t="s">
        <v>75</v>
      </c>
      <c r="AY284" s="203" t="s">
        <v>155</v>
      </c>
    </row>
    <row r="285" spans="1:65" s="14" customFormat="1" ht="10.199999999999999">
      <c r="B285" s="206"/>
      <c r="C285" s="207"/>
      <c r="D285" s="188" t="s">
        <v>165</v>
      </c>
      <c r="E285" s="208" t="s">
        <v>19</v>
      </c>
      <c r="F285" s="209" t="s">
        <v>206</v>
      </c>
      <c r="G285" s="207"/>
      <c r="H285" s="210">
        <v>168.6</v>
      </c>
      <c r="I285" s="211"/>
      <c r="J285" s="207"/>
      <c r="K285" s="207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165</v>
      </c>
      <c r="AU285" s="216" t="s">
        <v>85</v>
      </c>
      <c r="AV285" s="14" t="s">
        <v>161</v>
      </c>
      <c r="AW285" s="14" t="s">
        <v>37</v>
      </c>
      <c r="AX285" s="14" t="s">
        <v>83</v>
      </c>
      <c r="AY285" s="216" t="s">
        <v>155</v>
      </c>
    </row>
    <row r="286" spans="1:65" s="2" customFormat="1" ht="16.5" customHeight="1">
      <c r="A286" s="36"/>
      <c r="B286" s="37"/>
      <c r="C286" s="217" t="s">
        <v>397</v>
      </c>
      <c r="D286" s="217" t="s">
        <v>227</v>
      </c>
      <c r="E286" s="218" t="s">
        <v>1901</v>
      </c>
      <c r="F286" s="219" t="s">
        <v>1902</v>
      </c>
      <c r="G286" s="220" t="s">
        <v>298</v>
      </c>
      <c r="H286" s="221">
        <v>337.2</v>
      </c>
      <c r="I286" s="222"/>
      <c r="J286" s="223">
        <f>ROUND(I286*H286,2)</f>
        <v>0</v>
      </c>
      <c r="K286" s="219" t="s">
        <v>170</v>
      </c>
      <c r="L286" s="224"/>
      <c r="M286" s="225" t="s">
        <v>19</v>
      </c>
      <c r="N286" s="226" t="s">
        <v>46</v>
      </c>
      <c r="O286" s="66"/>
      <c r="P286" s="184">
        <f>O286*H286</f>
        <v>0</v>
      </c>
      <c r="Q286" s="184">
        <v>0</v>
      </c>
      <c r="R286" s="184">
        <f>Q286*H286</f>
        <v>0</v>
      </c>
      <c r="S286" s="184">
        <v>0</v>
      </c>
      <c r="T286" s="185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6" t="s">
        <v>207</v>
      </c>
      <c r="AT286" s="186" t="s">
        <v>227</v>
      </c>
      <c r="AU286" s="186" t="s">
        <v>85</v>
      </c>
      <c r="AY286" s="19" t="s">
        <v>155</v>
      </c>
      <c r="BE286" s="187">
        <f>IF(N286="základní",J286,0)</f>
        <v>0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19" t="s">
        <v>83</v>
      </c>
      <c r="BK286" s="187">
        <f>ROUND(I286*H286,2)</f>
        <v>0</v>
      </c>
      <c r="BL286" s="19" t="s">
        <v>161</v>
      </c>
      <c r="BM286" s="186" t="s">
        <v>1903</v>
      </c>
    </row>
    <row r="287" spans="1:65" s="13" customFormat="1" ht="10.199999999999999">
      <c r="B287" s="193"/>
      <c r="C287" s="194"/>
      <c r="D287" s="188" t="s">
        <v>165</v>
      </c>
      <c r="E287" s="194"/>
      <c r="F287" s="196" t="s">
        <v>1904</v>
      </c>
      <c r="G287" s="194"/>
      <c r="H287" s="197">
        <v>337.2</v>
      </c>
      <c r="I287" s="198"/>
      <c r="J287" s="194"/>
      <c r="K287" s="194"/>
      <c r="L287" s="199"/>
      <c r="M287" s="200"/>
      <c r="N287" s="201"/>
      <c r="O287" s="201"/>
      <c r="P287" s="201"/>
      <c r="Q287" s="201"/>
      <c r="R287" s="201"/>
      <c r="S287" s="201"/>
      <c r="T287" s="202"/>
      <c r="AT287" s="203" t="s">
        <v>165</v>
      </c>
      <c r="AU287" s="203" t="s">
        <v>85</v>
      </c>
      <c r="AV287" s="13" t="s">
        <v>85</v>
      </c>
      <c r="AW287" s="13" t="s">
        <v>4</v>
      </c>
      <c r="AX287" s="13" t="s">
        <v>83</v>
      </c>
      <c r="AY287" s="203" t="s">
        <v>155</v>
      </c>
    </row>
    <row r="288" spans="1:65" s="2" customFormat="1" ht="37.799999999999997" customHeight="1">
      <c r="A288" s="36"/>
      <c r="B288" s="37"/>
      <c r="C288" s="175" t="s">
        <v>405</v>
      </c>
      <c r="D288" s="175" t="s">
        <v>157</v>
      </c>
      <c r="E288" s="176" t="s">
        <v>1905</v>
      </c>
      <c r="F288" s="177" t="s">
        <v>1906</v>
      </c>
      <c r="G288" s="178" t="s">
        <v>160</v>
      </c>
      <c r="H288" s="179">
        <v>83.9</v>
      </c>
      <c r="I288" s="180"/>
      <c r="J288" s="181">
        <f>ROUND(I288*H288,2)</f>
        <v>0</v>
      </c>
      <c r="K288" s="177" t="s">
        <v>170</v>
      </c>
      <c r="L288" s="41"/>
      <c r="M288" s="182" t="s">
        <v>19</v>
      </c>
      <c r="N288" s="183" t="s">
        <v>46</v>
      </c>
      <c r="O288" s="66"/>
      <c r="P288" s="184">
        <f>O288*H288</f>
        <v>0</v>
      </c>
      <c r="Q288" s="184">
        <v>0</v>
      </c>
      <c r="R288" s="184">
        <f>Q288*H288</f>
        <v>0</v>
      </c>
      <c r="S288" s="184">
        <v>0</v>
      </c>
      <c r="T288" s="185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6" t="s">
        <v>161</v>
      </c>
      <c r="AT288" s="186" t="s">
        <v>157</v>
      </c>
      <c r="AU288" s="186" t="s">
        <v>85</v>
      </c>
      <c r="AY288" s="19" t="s">
        <v>155</v>
      </c>
      <c r="BE288" s="187">
        <f>IF(N288="základní",J288,0)</f>
        <v>0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9" t="s">
        <v>83</v>
      </c>
      <c r="BK288" s="187">
        <f>ROUND(I288*H288,2)</f>
        <v>0</v>
      </c>
      <c r="BL288" s="19" t="s">
        <v>161</v>
      </c>
      <c r="BM288" s="186" t="s">
        <v>1907</v>
      </c>
    </row>
    <row r="289" spans="1:65" s="2" customFormat="1" ht="10.199999999999999">
      <c r="A289" s="36"/>
      <c r="B289" s="37"/>
      <c r="C289" s="38"/>
      <c r="D289" s="204" t="s">
        <v>172</v>
      </c>
      <c r="E289" s="38"/>
      <c r="F289" s="205" t="s">
        <v>1908</v>
      </c>
      <c r="G289" s="38"/>
      <c r="H289" s="38"/>
      <c r="I289" s="190"/>
      <c r="J289" s="38"/>
      <c r="K289" s="38"/>
      <c r="L289" s="41"/>
      <c r="M289" s="191"/>
      <c r="N289" s="192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172</v>
      </c>
      <c r="AU289" s="19" t="s">
        <v>85</v>
      </c>
    </row>
    <row r="290" spans="1:65" s="13" customFormat="1" ht="10.199999999999999">
      <c r="B290" s="193"/>
      <c r="C290" s="194"/>
      <c r="D290" s="188" t="s">
        <v>165</v>
      </c>
      <c r="E290" s="195" t="s">
        <v>19</v>
      </c>
      <c r="F290" s="196" t="s">
        <v>1909</v>
      </c>
      <c r="G290" s="194"/>
      <c r="H290" s="197">
        <v>18</v>
      </c>
      <c r="I290" s="198"/>
      <c r="J290" s="194"/>
      <c r="K290" s="194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165</v>
      </c>
      <c r="AU290" s="203" t="s">
        <v>85</v>
      </c>
      <c r="AV290" s="13" t="s">
        <v>85</v>
      </c>
      <c r="AW290" s="13" t="s">
        <v>37</v>
      </c>
      <c r="AX290" s="13" t="s">
        <v>75</v>
      </c>
      <c r="AY290" s="203" t="s">
        <v>155</v>
      </c>
    </row>
    <row r="291" spans="1:65" s="13" customFormat="1" ht="10.199999999999999">
      <c r="B291" s="193"/>
      <c r="C291" s="194"/>
      <c r="D291" s="188" t="s">
        <v>165</v>
      </c>
      <c r="E291" s="195" t="s">
        <v>19</v>
      </c>
      <c r="F291" s="196" t="s">
        <v>1910</v>
      </c>
      <c r="G291" s="194"/>
      <c r="H291" s="197">
        <v>30.9</v>
      </c>
      <c r="I291" s="198"/>
      <c r="J291" s="194"/>
      <c r="K291" s="194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165</v>
      </c>
      <c r="AU291" s="203" t="s">
        <v>85</v>
      </c>
      <c r="AV291" s="13" t="s">
        <v>85</v>
      </c>
      <c r="AW291" s="13" t="s">
        <v>37</v>
      </c>
      <c r="AX291" s="13" t="s">
        <v>75</v>
      </c>
      <c r="AY291" s="203" t="s">
        <v>155</v>
      </c>
    </row>
    <row r="292" spans="1:65" s="13" customFormat="1" ht="10.199999999999999">
      <c r="B292" s="193"/>
      <c r="C292" s="194"/>
      <c r="D292" s="188" t="s">
        <v>165</v>
      </c>
      <c r="E292" s="195" t="s">
        <v>19</v>
      </c>
      <c r="F292" s="196" t="s">
        <v>1911</v>
      </c>
      <c r="G292" s="194"/>
      <c r="H292" s="197">
        <v>35</v>
      </c>
      <c r="I292" s="198"/>
      <c r="J292" s="194"/>
      <c r="K292" s="194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165</v>
      </c>
      <c r="AU292" s="203" t="s">
        <v>85</v>
      </c>
      <c r="AV292" s="13" t="s">
        <v>85</v>
      </c>
      <c r="AW292" s="13" t="s">
        <v>37</v>
      </c>
      <c r="AX292" s="13" t="s">
        <v>75</v>
      </c>
      <c r="AY292" s="203" t="s">
        <v>155</v>
      </c>
    </row>
    <row r="293" spans="1:65" s="14" customFormat="1" ht="10.199999999999999">
      <c r="B293" s="206"/>
      <c r="C293" s="207"/>
      <c r="D293" s="188" t="s">
        <v>165</v>
      </c>
      <c r="E293" s="208" t="s">
        <v>19</v>
      </c>
      <c r="F293" s="209" t="s">
        <v>206</v>
      </c>
      <c r="G293" s="207"/>
      <c r="H293" s="210">
        <v>83.9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165</v>
      </c>
      <c r="AU293" s="216" t="s">
        <v>85</v>
      </c>
      <c r="AV293" s="14" t="s">
        <v>161</v>
      </c>
      <c r="AW293" s="14" t="s">
        <v>37</v>
      </c>
      <c r="AX293" s="14" t="s">
        <v>83</v>
      </c>
      <c r="AY293" s="216" t="s">
        <v>155</v>
      </c>
    </row>
    <row r="294" spans="1:65" s="2" customFormat="1" ht="21.75" customHeight="1">
      <c r="A294" s="36"/>
      <c r="B294" s="37"/>
      <c r="C294" s="175" t="s">
        <v>321</v>
      </c>
      <c r="D294" s="175" t="s">
        <v>157</v>
      </c>
      <c r="E294" s="176" t="s">
        <v>1912</v>
      </c>
      <c r="F294" s="177" t="s">
        <v>1913</v>
      </c>
      <c r="G294" s="178" t="s">
        <v>183</v>
      </c>
      <c r="H294" s="179">
        <v>46.465000000000003</v>
      </c>
      <c r="I294" s="180"/>
      <c r="J294" s="181">
        <f>ROUND(I294*H294,2)</f>
        <v>0</v>
      </c>
      <c r="K294" s="177" t="s">
        <v>170</v>
      </c>
      <c r="L294" s="41"/>
      <c r="M294" s="182" t="s">
        <v>19</v>
      </c>
      <c r="N294" s="183" t="s">
        <v>46</v>
      </c>
      <c r="O294" s="66"/>
      <c r="P294" s="184">
        <f>O294*H294</f>
        <v>0</v>
      </c>
      <c r="Q294" s="184">
        <v>0</v>
      </c>
      <c r="R294" s="184">
        <f>Q294*H294</f>
        <v>0</v>
      </c>
      <c r="S294" s="184">
        <v>0</v>
      </c>
      <c r="T294" s="185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6" t="s">
        <v>161</v>
      </c>
      <c r="AT294" s="186" t="s">
        <v>157</v>
      </c>
      <c r="AU294" s="186" t="s">
        <v>85</v>
      </c>
      <c r="AY294" s="19" t="s">
        <v>155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9" t="s">
        <v>83</v>
      </c>
      <c r="BK294" s="187">
        <f>ROUND(I294*H294,2)</f>
        <v>0</v>
      </c>
      <c r="BL294" s="19" t="s">
        <v>161</v>
      </c>
      <c r="BM294" s="186" t="s">
        <v>1914</v>
      </c>
    </row>
    <row r="295" spans="1:65" s="2" customFormat="1" ht="10.199999999999999">
      <c r="A295" s="36"/>
      <c r="B295" s="37"/>
      <c r="C295" s="38"/>
      <c r="D295" s="204" t="s">
        <v>172</v>
      </c>
      <c r="E295" s="38"/>
      <c r="F295" s="205" t="s">
        <v>1915</v>
      </c>
      <c r="G295" s="38"/>
      <c r="H295" s="38"/>
      <c r="I295" s="190"/>
      <c r="J295" s="38"/>
      <c r="K295" s="38"/>
      <c r="L295" s="41"/>
      <c r="M295" s="191"/>
      <c r="N295" s="192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172</v>
      </c>
      <c r="AU295" s="19" t="s">
        <v>85</v>
      </c>
    </row>
    <row r="296" spans="1:65" s="13" customFormat="1" ht="10.199999999999999">
      <c r="B296" s="193"/>
      <c r="C296" s="194"/>
      <c r="D296" s="188" t="s">
        <v>165</v>
      </c>
      <c r="E296" s="195" t="s">
        <v>19</v>
      </c>
      <c r="F296" s="196" t="s">
        <v>1916</v>
      </c>
      <c r="G296" s="194"/>
      <c r="H296" s="197">
        <v>7.2</v>
      </c>
      <c r="I296" s="198"/>
      <c r="J296" s="194"/>
      <c r="K296" s="194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165</v>
      </c>
      <c r="AU296" s="203" t="s">
        <v>85</v>
      </c>
      <c r="AV296" s="13" t="s">
        <v>85</v>
      </c>
      <c r="AW296" s="13" t="s">
        <v>37</v>
      </c>
      <c r="AX296" s="13" t="s">
        <v>75</v>
      </c>
      <c r="AY296" s="203" t="s">
        <v>155</v>
      </c>
    </row>
    <row r="297" spans="1:65" s="13" customFormat="1" ht="10.199999999999999">
      <c r="B297" s="193"/>
      <c r="C297" s="194"/>
      <c r="D297" s="188" t="s">
        <v>165</v>
      </c>
      <c r="E297" s="195" t="s">
        <v>19</v>
      </c>
      <c r="F297" s="196" t="s">
        <v>1917</v>
      </c>
      <c r="G297" s="194"/>
      <c r="H297" s="197">
        <v>0.4</v>
      </c>
      <c r="I297" s="198"/>
      <c r="J297" s="194"/>
      <c r="K297" s="194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165</v>
      </c>
      <c r="AU297" s="203" t="s">
        <v>85</v>
      </c>
      <c r="AV297" s="13" t="s">
        <v>85</v>
      </c>
      <c r="AW297" s="13" t="s">
        <v>37</v>
      </c>
      <c r="AX297" s="13" t="s">
        <v>75</v>
      </c>
      <c r="AY297" s="203" t="s">
        <v>155</v>
      </c>
    </row>
    <row r="298" spans="1:65" s="13" customFormat="1" ht="10.199999999999999">
      <c r="B298" s="193"/>
      <c r="C298" s="194"/>
      <c r="D298" s="188" t="s">
        <v>165</v>
      </c>
      <c r="E298" s="195" t="s">
        <v>19</v>
      </c>
      <c r="F298" s="196" t="s">
        <v>1918</v>
      </c>
      <c r="G298" s="194"/>
      <c r="H298" s="197">
        <v>15.45</v>
      </c>
      <c r="I298" s="198"/>
      <c r="J298" s="194"/>
      <c r="K298" s="194"/>
      <c r="L298" s="199"/>
      <c r="M298" s="200"/>
      <c r="N298" s="201"/>
      <c r="O298" s="201"/>
      <c r="P298" s="201"/>
      <c r="Q298" s="201"/>
      <c r="R298" s="201"/>
      <c r="S298" s="201"/>
      <c r="T298" s="202"/>
      <c r="AT298" s="203" t="s">
        <v>165</v>
      </c>
      <c r="AU298" s="203" t="s">
        <v>85</v>
      </c>
      <c r="AV298" s="13" t="s">
        <v>85</v>
      </c>
      <c r="AW298" s="13" t="s">
        <v>37</v>
      </c>
      <c r="AX298" s="13" t="s">
        <v>75</v>
      </c>
      <c r="AY298" s="203" t="s">
        <v>155</v>
      </c>
    </row>
    <row r="299" spans="1:65" s="13" customFormat="1" ht="10.199999999999999">
      <c r="B299" s="193"/>
      <c r="C299" s="194"/>
      <c r="D299" s="188" t="s">
        <v>165</v>
      </c>
      <c r="E299" s="195" t="s">
        <v>19</v>
      </c>
      <c r="F299" s="196" t="s">
        <v>1919</v>
      </c>
      <c r="G299" s="194"/>
      <c r="H299" s="197">
        <v>1.1200000000000001</v>
      </c>
      <c r="I299" s="198"/>
      <c r="J299" s="194"/>
      <c r="K299" s="194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165</v>
      </c>
      <c r="AU299" s="203" t="s">
        <v>85</v>
      </c>
      <c r="AV299" s="13" t="s">
        <v>85</v>
      </c>
      <c r="AW299" s="13" t="s">
        <v>37</v>
      </c>
      <c r="AX299" s="13" t="s">
        <v>75</v>
      </c>
      <c r="AY299" s="203" t="s">
        <v>155</v>
      </c>
    </row>
    <row r="300" spans="1:65" s="13" customFormat="1" ht="10.199999999999999">
      <c r="B300" s="193"/>
      <c r="C300" s="194"/>
      <c r="D300" s="188" t="s">
        <v>165</v>
      </c>
      <c r="E300" s="195" t="s">
        <v>19</v>
      </c>
      <c r="F300" s="196" t="s">
        <v>1920</v>
      </c>
      <c r="G300" s="194"/>
      <c r="H300" s="197">
        <v>21.875</v>
      </c>
      <c r="I300" s="198"/>
      <c r="J300" s="194"/>
      <c r="K300" s="194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165</v>
      </c>
      <c r="AU300" s="203" t="s">
        <v>85</v>
      </c>
      <c r="AV300" s="13" t="s">
        <v>85</v>
      </c>
      <c r="AW300" s="13" t="s">
        <v>37</v>
      </c>
      <c r="AX300" s="13" t="s">
        <v>75</v>
      </c>
      <c r="AY300" s="203" t="s">
        <v>155</v>
      </c>
    </row>
    <row r="301" spans="1:65" s="13" customFormat="1" ht="10.199999999999999">
      <c r="B301" s="193"/>
      <c r="C301" s="194"/>
      <c r="D301" s="188" t="s">
        <v>165</v>
      </c>
      <c r="E301" s="195" t="s">
        <v>19</v>
      </c>
      <c r="F301" s="196" t="s">
        <v>1921</v>
      </c>
      <c r="G301" s="194"/>
      <c r="H301" s="197">
        <v>0.42</v>
      </c>
      <c r="I301" s="198"/>
      <c r="J301" s="194"/>
      <c r="K301" s="194"/>
      <c r="L301" s="199"/>
      <c r="M301" s="200"/>
      <c r="N301" s="201"/>
      <c r="O301" s="201"/>
      <c r="P301" s="201"/>
      <c r="Q301" s="201"/>
      <c r="R301" s="201"/>
      <c r="S301" s="201"/>
      <c r="T301" s="202"/>
      <c r="AT301" s="203" t="s">
        <v>165</v>
      </c>
      <c r="AU301" s="203" t="s">
        <v>85</v>
      </c>
      <c r="AV301" s="13" t="s">
        <v>85</v>
      </c>
      <c r="AW301" s="13" t="s">
        <v>37</v>
      </c>
      <c r="AX301" s="13" t="s">
        <v>75</v>
      </c>
      <c r="AY301" s="203" t="s">
        <v>155</v>
      </c>
    </row>
    <row r="302" spans="1:65" s="14" customFormat="1" ht="10.199999999999999">
      <c r="B302" s="206"/>
      <c r="C302" s="207"/>
      <c r="D302" s="188" t="s">
        <v>165</v>
      </c>
      <c r="E302" s="208" t="s">
        <v>19</v>
      </c>
      <c r="F302" s="209" t="s">
        <v>206</v>
      </c>
      <c r="G302" s="207"/>
      <c r="H302" s="210">
        <v>46.465000000000003</v>
      </c>
      <c r="I302" s="211"/>
      <c r="J302" s="207"/>
      <c r="K302" s="207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165</v>
      </c>
      <c r="AU302" s="216" t="s">
        <v>85</v>
      </c>
      <c r="AV302" s="14" t="s">
        <v>161</v>
      </c>
      <c r="AW302" s="14" t="s">
        <v>37</v>
      </c>
      <c r="AX302" s="14" t="s">
        <v>83</v>
      </c>
      <c r="AY302" s="216" t="s">
        <v>155</v>
      </c>
    </row>
    <row r="303" spans="1:65" s="12" customFormat="1" ht="22.8" customHeight="1">
      <c r="B303" s="159"/>
      <c r="C303" s="160"/>
      <c r="D303" s="161" t="s">
        <v>74</v>
      </c>
      <c r="E303" s="173" t="s">
        <v>1922</v>
      </c>
      <c r="F303" s="173" t="s">
        <v>1923</v>
      </c>
      <c r="G303" s="160"/>
      <c r="H303" s="160"/>
      <c r="I303" s="163"/>
      <c r="J303" s="174">
        <f>BK303</f>
        <v>0</v>
      </c>
      <c r="K303" s="160"/>
      <c r="L303" s="165"/>
      <c r="M303" s="166"/>
      <c r="N303" s="167"/>
      <c r="O303" s="167"/>
      <c r="P303" s="168">
        <f>SUM(P304:P318)</f>
        <v>0</v>
      </c>
      <c r="Q303" s="167"/>
      <c r="R303" s="168">
        <f>SUM(R304:R318)</f>
        <v>16.811613000000001</v>
      </c>
      <c r="S303" s="167"/>
      <c r="T303" s="169">
        <f>SUM(T304:T318)</f>
        <v>0</v>
      </c>
      <c r="AR303" s="170" t="s">
        <v>83</v>
      </c>
      <c r="AT303" s="171" t="s">
        <v>74</v>
      </c>
      <c r="AU303" s="171" t="s">
        <v>83</v>
      </c>
      <c r="AY303" s="170" t="s">
        <v>155</v>
      </c>
      <c r="BK303" s="172">
        <f>SUM(BK304:BK318)</f>
        <v>0</v>
      </c>
    </row>
    <row r="304" spans="1:65" s="2" customFormat="1" ht="16.5" customHeight="1">
      <c r="A304" s="36"/>
      <c r="B304" s="37"/>
      <c r="C304" s="175" t="s">
        <v>342</v>
      </c>
      <c r="D304" s="175" t="s">
        <v>157</v>
      </c>
      <c r="E304" s="176" t="s">
        <v>1924</v>
      </c>
      <c r="F304" s="177" t="s">
        <v>1925</v>
      </c>
      <c r="G304" s="178" t="s">
        <v>160</v>
      </c>
      <c r="H304" s="179">
        <v>18</v>
      </c>
      <c r="I304" s="180"/>
      <c r="J304" s="181">
        <f>ROUND(I304*H304,2)</f>
        <v>0</v>
      </c>
      <c r="K304" s="177" t="s">
        <v>170</v>
      </c>
      <c r="L304" s="41"/>
      <c r="M304" s="182" t="s">
        <v>19</v>
      </c>
      <c r="N304" s="183" t="s">
        <v>46</v>
      </c>
      <c r="O304" s="66"/>
      <c r="P304" s="184">
        <f>O304*H304</f>
        <v>0</v>
      </c>
      <c r="Q304" s="184">
        <v>0</v>
      </c>
      <c r="R304" s="184">
        <f>Q304*H304</f>
        <v>0</v>
      </c>
      <c r="S304" s="184">
        <v>0</v>
      </c>
      <c r="T304" s="185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6" t="s">
        <v>161</v>
      </c>
      <c r="AT304" s="186" t="s">
        <v>157</v>
      </c>
      <c r="AU304" s="186" t="s">
        <v>85</v>
      </c>
      <c r="AY304" s="19" t="s">
        <v>155</v>
      </c>
      <c r="BE304" s="187">
        <f>IF(N304="základní",J304,0)</f>
        <v>0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19" t="s">
        <v>83</v>
      </c>
      <c r="BK304" s="187">
        <f>ROUND(I304*H304,2)</f>
        <v>0</v>
      </c>
      <c r="BL304" s="19" t="s">
        <v>161</v>
      </c>
      <c r="BM304" s="186" t="s">
        <v>1926</v>
      </c>
    </row>
    <row r="305" spans="1:65" s="2" customFormat="1" ht="10.199999999999999">
      <c r="A305" s="36"/>
      <c r="B305" s="37"/>
      <c r="C305" s="38"/>
      <c r="D305" s="204" t="s">
        <v>172</v>
      </c>
      <c r="E305" s="38"/>
      <c r="F305" s="205" t="s">
        <v>1927</v>
      </c>
      <c r="G305" s="38"/>
      <c r="H305" s="38"/>
      <c r="I305" s="190"/>
      <c r="J305" s="38"/>
      <c r="K305" s="38"/>
      <c r="L305" s="41"/>
      <c r="M305" s="191"/>
      <c r="N305" s="192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172</v>
      </c>
      <c r="AU305" s="19" t="s">
        <v>85</v>
      </c>
    </row>
    <row r="306" spans="1:65" s="13" customFormat="1" ht="10.199999999999999">
      <c r="B306" s="193"/>
      <c r="C306" s="194"/>
      <c r="D306" s="188" t="s">
        <v>165</v>
      </c>
      <c r="E306" s="195" t="s">
        <v>19</v>
      </c>
      <c r="F306" s="196" t="s">
        <v>1909</v>
      </c>
      <c r="G306" s="194"/>
      <c r="H306" s="197">
        <v>18</v>
      </c>
      <c r="I306" s="198"/>
      <c r="J306" s="194"/>
      <c r="K306" s="194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165</v>
      </c>
      <c r="AU306" s="203" t="s">
        <v>85</v>
      </c>
      <c r="AV306" s="13" t="s">
        <v>85</v>
      </c>
      <c r="AW306" s="13" t="s">
        <v>37</v>
      </c>
      <c r="AX306" s="13" t="s">
        <v>83</v>
      </c>
      <c r="AY306" s="203" t="s">
        <v>155</v>
      </c>
    </row>
    <row r="307" spans="1:65" s="2" customFormat="1" ht="16.5" customHeight="1">
      <c r="A307" s="36"/>
      <c r="B307" s="37"/>
      <c r="C307" s="217" t="s">
        <v>623</v>
      </c>
      <c r="D307" s="217" t="s">
        <v>227</v>
      </c>
      <c r="E307" s="218" t="s">
        <v>1928</v>
      </c>
      <c r="F307" s="219" t="s">
        <v>1929</v>
      </c>
      <c r="G307" s="220" t="s">
        <v>160</v>
      </c>
      <c r="H307" s="221">
        <v>18.899999999999999</v>
      </c>
      <c r="I307" s="222"/>
      <c r="J307" s="223">
        <f>ROUND(I307*H307,2)</f>
        <v>0</v>
      </c>
      <c r="K307" s="219" t="s">
        <v>170</v>
      </c>
      <c r="L307" s="224"/>
      <c r="M307" s="225" t="s">
        <v>19</v>
      </c>
      <c r="N307" s="226" t="s">
        <v>46</v>
      </c>
      <c r="O307" s="66"/>
      <c r="P307" s="184">
        <f>O307*H307</f>
        <v>0</v>
      </c>
      <c r="Q307" s="184">
        <v>5.5599999999999997E-2</v>
      </c>
      <c r="R307" s="184">
        <f>Q307*H307</f>
        <v>1.0508399999999998</v>
      </c>
      <c r="S307" s="184">
        <v>0</v>
      </c>
      <c r="T307" s="185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6" t="s">
        <v>207</v>
      </c>
      <c r="AT307" s="186" t="s">
        <v>227</v>
      </c>
      <c r="AU307" s="186" t="s">
        <v>85</v>
      </c>
      <c r="AY307" s="19" t="s">
        <v>155</v>
      </c>
      <c r="BE307" s="187">
        <f>IF(N307="základní",J307,0)</f>
        <v>0</v>
      </c>
      <c r="BF307" s="187">
        <f>IF(N307="snížená",J307,0)</f>
        <v>0</v>
      </c>
      <c r="BG307" s="187">
        <f>IF(N307="zákl. přenesená",J307,0)</f>
        <v>0</v>
      </c>
      <c r="BH307" s="187">
        <f>IF(N307="sníž. přenesená",J307,0)</f>
        <v>0</v>
      </c>
      <c r="BI307" s="187">
        <f>IF(N307="nulová",J307,0)</f>
        <v>0</v>
      </c>
      <c r="BJ307" s="19" t="s">
        <v>83</v>
      </c>
      <c r="BK307" s="187">
        <f>ROUND(I307*H307,2)</f>
        <v>0</v>
      </c>
      <c r="BL307" s="19" t="s">
        <v>161</v>
      </c>
      <c r="BM307" s="186" t="s">
        <v>1930</v>
      </c>
    </row>
    <row r="308" spans="1:65" s="13" customFormat="1" ht="10.199999999999999">
      <c r="B308" s="193"/>
      <c r="C308" s="194"/>
      <c r="D308" s="188" t="s">
        <v>165</v>
      </c>
      <c r="E308" s="194"/>
      <c r="F308" s="196" t="s">
        <v>1931</v>
      </c>
      <c r="G308" s="194"/>
      <c r="H308" s="197">
        <v>18.899999999999999</v>
      </c>
      <c r="I308" s="198"/>
      <c r="J308" s="194"/>
      <c r="K308" s="194"/>
      <c r="L308" s="199"/>
      <c r="M308" s="200"/>
      <c r="N308" s="201"/>
      <c r="O308" s="201"/>
      <c r="P308" s="201"/>
      <c r="Q308" s="201"/>
      <c r="R308" s="201"/>
      <c r="S308" s="201"/>
      <c r="T308" s="202"/>
      <c r="AT308" s="203" t="s">
        <v>165</v>
      </c>
      <c r="AU308" s="203" t="s">
        <v>85</v>
      </c>
      <c r="AV308" s="13" t="s">
        <v>85</v>
      </c>
      <c r="AW308" s="13" t="s">
        <v>4</v>
      </c>
      <c r="AX308" s="13" t="s">
        <v>83</v>
      </c>
      <c r="AY308" s="203" t="s">
        <v>155</v>
      </c>
    </row>
    <row r="309" spans="1:65" s="2" customFormat="1" ht="16.5" customHeight="1">
      <c r="A309" s="36"/>
      <c r="B309" s="37"/>
      <c r="C309" s="175" t="s">
        <v>629</v>
      </c>
      <c r="D309" s="175" t="s">
        <v>157</v>
      </c>
      <c r="E309" s="176" t="s">
        <v>1932</v>
      </c>
      <c r="F309" s="177" t="s">
        <v>1933</v>
      </c>
      <c r="G309" s="178" t="s">
        <v>160</v>
      </c>
      <c r="H309" s="179">
        <v>30.9</v>
      </c>
      <c r="I309" s="180"/>
      <c r="J309" s="181">
        <f>ROUND(I309*H309,2)</f>
        <v>0</v>
      </c>
      <c r="K309" s="177" t="s">
        <v>170</v>
      </c>
      <c r="L309" s="41"/>
      <c r="M309" s="182" t="s">
        <v>19</v>
      </c>
      <c r="N309" s="183" t="s">
        <v>46</v>
      </c>
      <c r="O309" s="66"/>
      <c r="P309" s="184">
        <f>O309*H309</f>
        <v>0</v>
      </c>
      <c r="Q309" s="184">
        <v>0</v>
      </c>
      <c r="R309" s="184">
        <f>Q309*H309</f>
        <v>0</v>
      </c>
      <c r="S309" s="184">
        <v>0</v>
      </c>
      <c r="T309" s="185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6" t="s">
        <v>161</v>
      </c>
      <c r="AT309" s="186" t="s">
        <v>157</v>
      </c>
      <c r="AU309" s="186" t="s">
        <v>85</v>
      </c>
      <c r="AY309" s="19" t="s">
        <v>155</v>
      </c>
      <c r="BE309" s="187">
        <f>IF(N309="základní",J309,0)</f>
        <v>0</v>
      </c>
      <c r="BF309" s="187">
        <f>IF(N309="snížená",J309,0)</f>
        <v>0</v>
      </c>
      <c r="BG309" s="187">
        <f>IF(N309="zákl. přenesená",J309,0)</f>
        <v>0</v>
      </c>
      <c r="BH309" s="187">
        <f>IF(N309="sníž. přenesená",J309,0)</f>
        <v>0</v>
      </c>
      <c r="BI309" s="187">
        <f>IF(N309="nulová",J309,0)</f>
        <v>0</v>
      </c>
      <c r="BJ309" s="19" t="s">
        <v>83</v>
      </c>
      <c r="BK309" s="187">
        <f>ROUND(I309*H309,2)</f>
        <v>0</v>
      </c>
      <c r="BL309" s="19" t="s">
        <v>161</v>
      </c>
      <c r="BM309" s="186" t="s">
        <v>1934</v>
      </c>
    </row>
    <row r="310" spans="1:65" s="2" customFormat="1" ht="10.199999999999999">
      <c r="A310" s="36"/>
      <c r="B310" s="37"/>
      <c r="C310" s="38"/>
      <c r="D310" s="204" t="s">
        <v>172</v>
      </c>
      <c r="E310" s="38"/>
      <c r="F310" s="205" t="s">
        <v>1935</v>
      </c>
      <c r="G310" s="38"/>
      <c r="H310" s="38"/>
      <c r="I310" s="190"/>
      <c r="J310" s="38"/>
      <c r="K310" s="38"/>
      <c r="L310" s="41"/>
      <c r="M310" s="191"/>
      <c r="N310" s="192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172</v>
      </c>
      <c r="AU310" s="19" t="s">
        <v>85</v>
      </c>
    </row>
    <row r="311" spans="1:65" s="13" customFormat="1" ht="10.199999999999999">
      <c r="B311" s="193"/>
      <c r="C311" s="194"/>
      <c r="D311" s="188" t="s">
        <v>165</v>
      </c>
      <c r="E311" s="195" t="s">
        <v>19</v>
      </c>
      <c r="F311" s="196" t="s">
        <v>1910</v>
      </c>
      <c r="G311" s="194"/>
      <c r="H311" s="197">
        <v>30.9</v>
      </c>
      <c r="I311" s="198"/>
      <c r="J311" s="194"/>
      <c r="K311" s="194"/>
      <c r="L311" s="199"/>
      <c r="M311" s="200"/>
      <c r="N311" s="201"/>
      <c r="O311" s="201"/>
      <c r="P311" s="201"/>
      <c r="Q311" s="201"/>
      <c r="R311" s="201"/>
      <c r="S311" s="201"/>
      <c r="T311" s="202"/>
      <c r="AT311" s="203" t="s">
        <v>165</v>
      </c>
      <c r="AU311" s="203" t="s">
        <v>85</v>
      </c>
      <c r="AV311" s="13" t="s">
        <v>85</v>
      </c>
      <c r="AW311" s="13" t="s">
        <v>37</v>
      </c>
      <c r="AX311" s="13" t="s">
        <v>83</v>
      </c>
      <c r="AY311" s="203" t="s">
        <v>155</v>
      </c>
    </row>
    <row r="312" spans="1:65" s="2" customFormat="1" ht="16.5" customHeight="1">
      <c r="A312" s="36"/>
      <c r="B312" s="37"/>
      <c r="C312" s="217" t="s">
        <v>638</v>
      </c>
      <c r="D312" s="217" t="s">
        <v>227</v>
      </c>
      <c r="E312" s="218" t="s">
        <v>1936</v>
      </c>
      <c r="F312" s="219" t="s">
        <v>1937</v>
      </c>
      <c r="G312" s="220" t="s">
        <v>160</v>
      </c>
      <c r="H312" s="221">
        <v>32.445</v>
      </c>
      <c r="I312" s="222"/>
      <c r="J312" s="223">
        <f>ROUND(I312*H312,2)</f>
        <v>0</v>
      </c>
      <c r="K312" s="219" t="s">
        <v>170</v>
      </c>
      <c r="L312" s="224"/>
      <c r="M312" s="225" t="s">
        <v>19</v>
      </c>
      <c r="N312" s="226" t="s">
        <v>46</v>
      </c>
      <c r="O312" s="66"/>
      <c r="P312" s="184">
        <f>O312*H312</f>
        <v>0</v>
      </c>
      <c r="Q312" s="184">
        <v>0.15140000000000001</v>
      </c>
      <c r="R312" s="184">
        <f>Q312*H312</f>
        <v>4.9121730000000001</v>
      </c>
      <c r="S312" s="184">
        <v>0</v>
      </c>
      <c r="T312" s="185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6" t="s">
        <v>207</v>
      </c>
      <c r="AT312" s="186" t="s">
        <v>227</v>
      </c>
      <c r="AU312" s="186" t="s">
        <v>85</v>
      </c>
      <c r="AY312" s="19" t="s">
        <v>155</v>
      </c>
      <c r="BE312" s="187">
        <f>IF(N312="základní",J312,0)</f>
        <v>0</v>
      </c>
      <c r="BF312" s="187">
        <f>IF(N312="snížená",J312,0)</f>
        <v>0</v>
      </c>
      <c r="BG312" s="187">
        <f>IF(N312="zákl. přenesená",J312,0)</f>
        <v>0</v>
      </c>
      <c r="BH312" s="187">
        <f>IF(N312="sníž. přenesená",J312,0)</f>
        <v>0</v>
      </c>
      <c r="BI312" s="187">
        <f>IF(N312="nulová",J312,0)</f>
        <v>0</v>
      </c>
      <c r="BJ312" s="19" t="s">
        <v>83</v>
      </c>
      <c r="BK312" s="187">
        <f>ROUND(I312*H312,2)</f>
        <v>0</v>
      </c>
      <c r="BL312" s="19" t="s">
        <v>161</v>
      </c>
      <c r="BM312" s="186" t="s">
        <v>1938</v>
      </c>
    </row>
    <row r="313" spans="1:65" s="13" customFormat="1" ht="10.199999999999999">
      <c r="B313" s="193"/>
      <c r="C313" s="194"/>
      <c r="D313" s="188" t="s">
        <v>165</v>
      </c>
      <c r="E313" s="194"/>
      <c r="F313" s="196" t="s">
        <v>1939</v>
      </c>
      <c r="G313" s="194"/>
      <c r="H313" s="197">
        <v>32.445</v>
      </c>
      <c r="I313" s="198"/>
      <c r="J313" s="194"/>
      <c r="K313" s="194"/>
      <c r="L313" s="199"/>
      <c r="M313" s="200"/>
      <c r="N313" s="201"/>
      <c r="O313" s="201"/>
      <c r="P313" s="201"/>
      <c r="Q313" s="201"/>
      <c r="R313" s="201"/>
      <c r="S313" s="201"/>
      <c r="T313" s="202"/>
      <c r="AT313" s="203" t="s">
        <v>165</v>
      </c>
      <c r="AU313" s="203" t="s">
        <v>85</v>
      </c>
      <c r="AV313" s="13" t="s">
        <v>85</v>
      </c>
      <c r="AW313" s="13" t="s">
        <v>4</v>
      </c>
      <c r="AX313" s="13" t="s">
        <v>83</v>
      </c>
      <c r="AY313" s="203" t="s">
        <v>155</v>
      </c>
    </row>
    <row r="314" spans="1:65" s="2" customFormat="1" ht="16.5" customHeight="1">
      <c r="A314" s="36"/>
      <c r="B314" s="37"/>
      <c r="C314" s="175" t="s">
        <v>643</v>
      </c>
      <c r="D314" s="175" t="s">
        <v>157</v>
      </c>
      <c r="E314" s="176" t="s">
        <v>1940</v>
      </c>
      <c r="F314" s="177" t="s">
        <v>1941</v>
      </c>
      <c r="G314" s="178" t="s">
        <v>160</v>
      </c>
      <c r="H314" s="179">
        <v>35</v>
      </c>
      <c r="I314" s="180"/>
      <c r="J314" s="181">
        <f>ROUND(I314*H314,2)</f>
        <v>0</v>
      </c>
      <c r="K314" s="177" t="s">
        <v>170</v>
      </c>
      <c r="L314" s="41"/>
      <c r="M314" s="182" t="s">
        <v>19</v>
      </c>
      <c r="N314" s="183" t="s">
        <v>46</v>
      </c>
      <c r="O314" s="66"/>
      <c r="P314" s="184">
        <f>O314*H314</f>
        <v>0</v>
      </c>
      <c r="Q314" s="184">
        <v>0</v>
      </c>
      <c r="R314" s="184">
        <f>Q314*H314</f>
        <v>0</v>
      </c>
      <c r="S314" s="184">
        <v>0</v>
      </c>
      <c r="T314" s="185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6" t="s">
        <v>161</v>
      </c>
      <c r="AT314" s="186" t="s">
        <v>157</v>
      </c>
      <c r="AU314" s="186" t="s">
        <v>85</v>
      </c>
      <c r="AY314" s="19" t="s">
        <v>155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9" t="s">
        <v>83</v>
      </c>
      <c r="BK314" s="187">
        <f>ROUND(I314*H314,2)</f>
        <v>0</v>
      </c>
      <c r="BL314" s="19" t="s">
        <v>161</v>
      </c>
      <c r="BM314" s="186" t="s">
        <v>1942</v>
      </c>
    </row>
    <row r="315" spans="1:65" s="2" customFormat="1" ht="10.199999999999999">
      <c r="A315" s="36"/>
      <c r="B315" s="37"/>
      <c r="C315" s="38"/>
      <c r="D315" s="204" t="s">
        <v>172</v>
      </c>
      <c r="E315" s="38"/>
      <c r="F315" s="205" t="s">
        <v>1943</v>
      </c>
      <c r="G315" s="38"/>
      <c r="H315" s="38"/>
      <c r="I315" s="190"/>
      <c r="J315" s="38"/>
      <c r="K315" s="38"/>
      <c r="L315" s="41"/>
      <c r="M315" s="191"/>
      <c r="N315" s="192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172</v>
      </c>
      <c r="AU315" s="19" t="s">
        <v>85</v>
      </c>
    </row>
    <row r="316" spans="1:65" s="13" customFormat="1" ht="10.199999999999999">
      <c r="B316" s="193"/>
      <c r="C316" s="194"/>
      <c r="D316" s="188" t="s">
        <v>165</v>
      </c>
      <c r="E316" s="195" t="s">
        <v>19</v>
      </c>
      <c r="F316" s="196" t="s">
        <v>1911</v>
      </c>
      <c r="G316" s="194"/>
      <c r="H316" s="197">
        <v>35</v>
      </c>
      <c r="I316" s="198"/>
      <c r="J316" s="194"/>
      <c r="K316" s="194"/>
      <c r="L316" s="199"/>
      <c r="M316" s="200"/>
      <c r="N316" s="201"/>
      <c r="O316" s="201"/>
      <c r="P316" s="201"/>
      <c r="Q316" s="201"/>
      <c r="R316" s="201"/>
      <c r="S316" s="201"/>
      <c r="T316" s="202"/>
      <c r="AT316" s="203" t="s">
        <v>165</v>
      </c>
      <c r="AU316" s="203" t="s">
        <v>85</v>
      </c>
      <c r="AV316" s="13" t="s">
        <v>85</v>
      </c>
      <c r="AW316" s="13" t="s">
        <v>37</v>
      </c>
      <c r="AX316" s="13" t="s">
        <v>83</v>
      </c>
      <c r="AY316" s="203" t="s">
        <v>155</v>
      </c>
    </row>
    <row r="317" spans="1:65" s="2" customFormat="1" ht="16.5" customHeight="1">
      <c r="A317" s="36"/>
      <c r="B317" s="37"/>
      <c r="C317" s="217" t="s">
        <v>650</v>
      </c>
      <c r="D317" s="217" t="s">
        <v>227</v>
      </c>
      <c r="E317" s="218" t="s">
        <v>1944</v>
      </c>
      <c r="F317" s="219" t="s">
        <v>1945</v>
      </c>
      <c r="G317" s="220" t="s">
        <v>160</v>
      </c>
      <c r="H317" s="221">
        <v>36.75</v>
      </c>
      <c r="I317" s="222"/>
      <c r="J317" s="223">
        <f>ROUND(I317*H317,2)</f>
        <v>0</v>
      </c>
      <c r="K317" s="219" t="s">
        <v>170</v>
      </c>
      <c r="L317" s="224"/>
      <c r="M317" s="225" t="s">
        <v>19</v>
      </c>
      <c r="N317" s="226" t="s">
        <v>46</v>
      </c>
      <c r="O317" s="66"/>
      <c r="P317" s="184">
        <f>O317*H317</f>
        <v>0</v>
      </c>
      <c r="Q317" s="184">
        <v>0.29520000000000002</v>
      </c>
      <c r="R317" s="184">
        <f>Q317*H317</f>
        <v>10.848600000000001</v>
      </c>
      <c r="S317" s="184">
        <v>0</v>
      </c>
      <c r="T317" s="185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6" t="s">
        <v>207</v>
      </c>
      <c r="AT317" s="186" t="s">
        <v>227</v>
      </c>
      <c r="AU317" s="186" t="s">
        <v>85</v>
      </c>
      <c r="AY317" s="19" t="s">
        <v>155</v>
      </c>
      <c r="BE317" s="187">
        <f>IF(N317="základní",J317,0)</f>
        <v>0</v>
      </c>
      <c r="BF317" s="187">
        <f>IF(N317="snížená",J317,0)</f>
        <v>0</v>
      </c>
      <c r="BG317" s="187">
        <f>IF(N317="zákl. přenesená",J317,0)</f>
        <v>0</v>
      </c>
      <c r="BH317" s="187">
        <f>IF(N317="sníž. přenesená",J317,0)</f>
        <v>0</v>
      </c>
      <c r="BI317" s="187">
        <f>IF(N317="nulová",J317,0)</f>
        <v>0</v>
      </c>
      <c r="BJ317" s="19" t="s">
        <v>83</v>
      </c>
      <c r="BK317" s="187">
        <f>ROUND(I317*H317,2)</f>
        <v>0</v>
      </c>
      <c r="BL317" s="19" t="s">
        <v>161</v>
      </c>
      <c r="BM317" s="186" t="s">
        <v>1946</v>
      </c>
    </row>
    <row r="318" spans="1:65" s="13" customFormat="1" ht="10.199999999999999">
      <c r="B318" s="193"/>
      <c r="C318" s="194"/>
      <c r="D318" s="188" t="s">
        <v>165</v>
      </c>
      <c r="E318" s="194"/>
      <c r="F318" s="196" t="s">
        <v>1947</v>
      </c>
      <c r="G318" s="194"/>
      <c r="H318" s="197">
        <v>36.75</v>
      </c>
      <c r="I318" s="198"/>
      <c r="J318" s="194"/>
      <c r="K318" s="194"/>
      <c r="L318" s="199"/>
      <c r="M318" s="200"/>
      <c r="N318" s="201"/>
      <c r="O318" s="201"/>
      <c r="P318" s="201"/>
      <c r="Q318" s="201"/>
      <c r="R318" s="201"/>
      <c r="S318" s="201"/>
      <c r="T318" s="202"/>
      <c r="AT318" s="203" t="s">
        <v>165</v>
      </c>
      <c r="AU318" s="203" t="s">
        <v>85</v>
      </c>
      <c r="AV318" s="13" t="s">
        <v>85</v>
      </c>
      <c r="AW318" s="13" t="s">
        <v>4</v>
      </c>
      <c r="AX318" s="13" t="s">
        <v>83</v>
      </c>
      <c r="AY318" s="203" t="s">
        <v>155</v>
      </c>
    </row>
    <row r="319" spans="1:65" s="12" customFormat="1" ht="22.8" customHeight="1">
      <c r="B319" s="159"/>
      <c r="C319" s="160"/>
      <c r="D319" s="161" t="s">
        <v>74</v>
      </c>
      <c r="E319" s="173" t="s">
        <v>1948</v>
      </c>
      <c r="F319" s="173" t="s">
        <v>1949</v>
      </c>
      <c r="G319" s="160"/>
      <c r="H319" s="160"/>
      <c r="I319" s="163"/>
      <c r="J319" s="174">
        <f>BK319</f>
        <v>0</v>
      </c>
      <c r="K319" s="160"/>
      <c r="L319" s="165"/>
      <c r="M319" s="166"/>
      <c r="N319" s="167"/>
      <c r="O319" s="167"/>
      <c r="P319" s="168">
        <f>SUM(P320:P373)</f>
        <v>0</v>
      </c>
      <c r="Q319" s="167"/>
      <c r="R319" s="168">
        <f>SUM(R320:R373)</f>
        <v>33.727564516199998</v>
      </c>
      <c r="S319" s="167"/>
      <c r="T319" s="169">
        <f>SUM(T320:T373)</f>
        <v>0</v>
      </c>
      <c r="AR319" s="170" t="s">
        <v>83</v>
      </c>
      <c r="AT319" s="171" t="s">
        <v>74</v>
      </c>
      <c r="AU319" s="171" t="s">
        <v>83</v>
      </c>
      <c r="AY319" s="170" t="s">
        <v>155</v>
      </c>
      <c r="BK319" s="172">
        <f>SUM(BK320:BK373)</f>
        <v>0</v>
      </c>
    </row>
    <row r="320" spans="1:65" s="2" customFormat="1" ht="16.5" customHeight="1">
      <c r="A320" s="36"/>
      <c r="B320" s="37"/>
      <c r="C320" s="175" t="s">
        <v>655</v>
      </c>
      <c r="D320" s="175" t="s">
        <v>157</v>
      </c>
      <c r="E320" s="176" t="s">
        <v>1147</v>
      </c>
      <c r="F320" s="177" t="s">
        <v>1148</v>
      </c>
      <c r="G320" s="178" t="s">
        <v>178</v>
      </c>
      <c r="H320" s="179">
        <v>6</v>
      </c>
      <c r="I320" s="180"/>
      <c r="J320" s="181">
        <f>ROUND(I320*H320,2)</f>
        <v>0</v>
      </c>
      <c r="K320" s="177" t="s">
        <v>170</v>
      </c>
      <c r="L320" s="41"/>
      <c r="M320" s="182" t="s">
        <v>19</v>
      </c>
      <c r="N320" s="183" t="s">
        <v>46</v>
      </c>
      <c r="O320" s="66"/>
      <c r="P320" s="184">
        <f>O320*H320</f>
        <v>0</v>
      </c>
      <c r="Q320" s="184">
        <v>0.217338</v>
      </c>
      <c r="R320" s="184">
        <f>Q320*H320</f>
        <v>1.304028</v>
      </c>
      <c r="S320" s="184">
        <v>0</v>
      </c>
      <c r="T320" s="185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6" t="s">
        <v>161</v>
      </c>
      <c r="AT320" s="186" t="s">
        <v>157</v>
      </c>
      <c r="AU320" s="186" t="s">
        <v>85</v>
      </c>
      <c r="AY320" s="19" t="s">
        <v>155</v>
      </c>
      <c r="BE320" s="187">
        <f>IF(N320="základní",J320,0)</f>
        <v>0</v>
      </c>
      <c r="BF320" s="187">
        <f>IF(N320="snížená",J320,0)</f>
        <v>0</v>
      </c>
      <c r="BG320" s="187">
        <f>IF(N320="zákl. přenesená",J320,0)</f>
        <v>0</v>
      </c>
      <c r="BH320" s="187">
        <f>IF(N320="sníž. přenesená",J320,0)</f>
        <v>0</v>
      </c>
      <c r="BI320" s="187">
        <f>IF(N320="nulová",J320,0)</f>
        <v>0</v>
      </c>
      <c r="BJ320" s="19" t="s">
        <v>83</v>
      </c>
      <c r="BK320" s="187">
        <f>ROUND(I320*H320,2)</f>
        <v>0</v>
      </c>
      <c r="BL320" s="19" t="s">
        <v>161</v>
      </c>
      <c r="BM320" s="186" t="s">
        <v>1950</v>
      </c>
    </row>
    <row r="321" spans="1:65" s="2" customFormat="1" ht="10.199999999999999">
      <c r="A321" s="36"/>
      <c r="B321" s="37"/>
      <c r="C321" s="38"/>
      <c r="D321" s="204" t="s">
        <v>172</v>
      </c>
      <c r="E321" s="38"/>
      <c r="F321" s="205" t="s">
        <v>1150</v>
      </c>
      <c r="G321" s="38"/>
      <c r="H321" s="38"/>
      <c r="I321" s="190"/>
      <c r="J321" s="38"/>
      <c r="K321" s="38"/>
      <c r="L321" s="41"/>
      <c r="M321" s="191"/>
      <c r="N321" s="192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172</v>
      </c>
      <c r="AU321" s="19" t="s">
        <v>85</v>
      </c>
    </row>
    <row r="322" spans="1:65" s="2" customFormat="1" ht="16.5" customHeight="1">
      <c r="A322" s="36"/>
      <c r="B322" s="37"/>
      <c r="C322" s="217" t="s">
        <v>662</v>
      </c>
      <c r="D322" s="217" t="s">
        <v>227</v>
      </c>
      <c r="E322" s="218" t="s">
        <v>1951</v>
      </c>
      <c r="F322" s="219" t="s">
        <v>1952</v>
      </c>
      <c r="G322" s="220" t="s">
        <v>178</v>
      </c>
      <c r="H322" s="221">
        <v>6</v>
      </c>
      <c r="I322" s="222"/>
      <c r="J322" s="223">
        <f>ROUND(I322*H322,2)</f>
        <v>0</v>
      </c>
      <c r="K322" s="219" t="s">
        <v>170</v>
      </c>
      <c r="L322" s="224"/>
      <c r="M322" s="225" t="s">
        <v>19</v>
      </c>
      <c r="N322" s="226" t="s">
        <v>46</v>
      </c>
      <c r="O322" s="66"/>
      <c r="P322" s="184">
        <f>O322*H322</f>
        <v>0</v>
      </c>
      <c r="Q322" s="184">
        <v>0.10199999999999999</v>
      </c>
      <c r="R322" s="184">
        <f>Q322*H322</f>
        <v>0.61199999999999999</v>
      </c>
      <c r="S322" s="184">
        <v>0</v>
      </c>
      <c r="T322" s="185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6" t="s">
        <v>207</v>
      </c>
      <c r="AT322" s="186" t="s">
        <v>227</v>
      </c>
      <c r="AU322" s="186" t="s">
        <v>85</v>
      </c>
      <c r="AY322" s="19" t="s">
        <v>155</v>
      </c>
      <c r="BE322" s="187">
        <f>IF(N322="základní",J322,0)</f>
        <v>0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9" t="s">
        <v>83</v>
      </c>
      <c r="BK322" s="187">
        <f>ROUND(I322*H322,2)</f>
        <v>0</v>
      </c>
      <c r="BL322" s="19" t="s">
        <v>161</v>
      </c>
      <c r="BM322" s="186" t="s">
        <v>1953</v>
      </c>
    </row>
    <row r="323" spans="1:65" s="13" customFormat="1" ht="10.199999999999999">
      <c r="B323" s="193"/>
      <c r="C323" s="194"/>
      <c r="D323" s="188" t="s">
        <v>165</v>
      </c>
      <c r="E323" s="195" t="s">
        <v>19</v>
      </c>
      <c r="F323" s="196" t="s">
        <v>1954</v>
      </c>
      <c r="G323" s="194"/>
      <c r="H323" s="197">
        <v>6</v>
      </c>
      <c r="I323" s="198"/>
      <c r="J323" s="194"/>
      <c r="K323" s="194"/>
      <c r="L323" s="199"/>
      <c r="M323" s="200"/>
      <c r="N323" s="201"/>
      <c r="O323" s="201"/>
      <c r="P323" s="201"/>
      <c r="Q323" s="201"/>
      <c r="R323" s="201"/>
      <c r="S323" s="201"/>
      <c r="T323" s="202"/>
      <c r="AT323" s="203" t="s">
        <v>165</v>
      </c>
      <c r="AU323" s="203" t="s">
        <v>85</v>
      </c>
      <c r="AV323" s="13" t="s">
        <v>85</v>
      </c>
      <c r="AW323" s="13" t="s">
        <v>37</v>
      </c>
      <c r="AX323" s="13" t="s">
        <v>83</v>
      </c>
      <c r="AY323" s="203" t="s">
        <v>155</v>
      </c>
    </row>
    <row r="324" spans="1:65" s="2" customFormat="1" ht="16.5" customHeight="1">
      <c r="A324" s="36"/>
      <c r="B324" s="37"/>
      <c r="C324" s="175" t="s">
        <v>668</v>
      </c>
      <c r="D324" s="175" t="s">
        <v>157</v>
      </c>
      <c r="E324" s="176" t="s">
        <v>1955</v>
      </c>
      <c r="F324" s="177" t="s">
        <v>1956</v>
      </c>
      <c r="G324" s="178" t="s">
        <v>178</v>
      </c>
      <c r="H324" s="179">
        <v>2</v>
      </c>
      <c r="I324" s="180"/>
      <c r="J324" s="181">
        <f>ROUND(I324*H324,2)</f>
        <v>0</v>
      </c>
      <c r="K324" s="177" t="s">
        <v>170</v>
      </c>
      <c r="L324" s="41"/>
      <c r="M324" s="182" t="s">
        <v>19</v>
      </c>
      <c r="N324" s="183" t="s">
        <v>46</v>
      </c>
      <c r="O324" s="66"/>
      <c r="P324" s="184">
        <f>O324*H324</f>
        <v>0</v>
      </c>
      <c r="Q324" s="184">
        <v>0.223938</v>
      </c>
      <c r="R324" s="184">
        <f>Q324*H324</f>
        <v>0.447876</v>
      </c>
      <c r="S324" s="184">
        <v>0</v>
      </c>
      <c r="T324" s="185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6" t="s">
        <v>161</v>
      </c>
      <c r="AT324" s="186" t="s">
        <v>157</v>
      </c>
      <c r="AU324" s="186" t="s">
        <v>85</v>
      </c>
      <c r="AY324" s="19" t="s">
        <v>155</v>
      </c>
      <c r="BE324" s="187">
        <f>IF(N324="základní",J324,0)</f>
        <v>0</v>
      </c>
      <c r="BF324" s="187">
        <f>IF(N324="snížená",J324,0)</f>
        <v>0</v>
      </c>
      <c r="BG324" s="187">
        <f>IF(N324="zákl. přenesená",J324,0)</f>
        <v>0</v>
      </c>
      <c r="BH324" s="187">
        <f>IF(N324="sníž. přenesená",J324,0)</f>
        <v>0</v>
      </c>
      <c r="BI324" s="187">
        <f>IF(N324="nulová",J324,0)</f>
        <v>0</v>
      </c>
      <c r="BJ324" s="19" t="s">
        <v>83</v>
      </c>
      <c r="BK324" s="187">
        <f>ROUND(I324*H324,2)</f>
        <v>0</v>
      </c>
      <c r="BL324" s="19" t="s">
        <v>161</v>
      </c>
      <c r="BM324" s="186" t="s">
        <v>1957</v>
      </c>
    </row>
    <row r="325" spans="1:65" s="2" customFormat="1" ht="10.199999999999999">
      <c r="A325" s="36"/>
      <c r="B325" s="37"/>
      <c r="C325" s="38"/>
      <c r="D325" s="204" t="s">
        <v>172</v>
      </c>
      <c r="E325" s="38"/>
      <c r="F325" s="205" t="s">
        <v>1958</v>
      </c>
      <c r="G325" s="38"/>
      <c r="H325" s="38"/>
      <c r="I325" s="190"/>
      <c r="J325" s="38"/>
      <c r="K325" s="38"/>
      <c r="L325" s="41"/>
      <c r="M325" s="191"/>
      <c r="N325" s="192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172</v>
      </c>
      <c r="AU325" s="19" t="s">
        <v>85</v>
      </c>
    </row>
    <row r="326" spans="1:65" s="2" customFormat="1" ht="16.5" customHeight="1">
      <c r="A326" s="36"/>
      <c r="B326" s="37"/>
      <c r="C326" s="217" t="s">
        <v>681</v>
      </c>
      <c r="D326" s="217" t="s">
        <v>227</v>
      </c>
      <c r="E326" s="218" t="s">
        <v>1959</v>
      </c>
      <c r="F326" s="219" t="s">
        <v>1960</v>
      </c>
      <c r="G326" s="220" t="s">
        <v>178</v>
      </c>
      <c r="H326" s="221">
        <v>1</v>
      </c>
      <c r="I326" s="222"/>
      <c r="J326" s="223">
        <f>ROUND(I326*H326,2)</f>
        <v>0</v>
      </c>
      <c r="K326" s="219" t="s">
        <v>170</v>
      </c>
      <c r="L326" s="224"/>
      <c r="M326" s="225" t="s">
        <v>19</v>
      </c>
      <c r="N326" s="226" t="s">
        <v>46</v>
      </c>
      <c r="O326" s="66"/>
      <c r="P326" s="184">
        <f>O326*H326</f>
        <v>0</v>
      </c>
      <c r="Q326" s="184">
        <v>2.8000000000000001E-2</v>
      </c>
      <c r="R326" s="184">
        <f>Q326*H326</f>
        <v>2.8000000000000001E-2</v>
      </c>
      <c r="S326" s="184">
        <v>0</v>
      </c>
      <c r="T326" s="185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6" t="s">
        <v>207</v>
      </c>
      <c r="AT326" s="186" t="s">
        <v>227</v>
      </c>
      <c r="AU326" s="186" t="s">
        <v>85</v>
      </c>
      <c r="AY326" s="19" t="s">
        <v>155</v>
      </c>
      <c r="BE326" s="187">
        <f>IF(N326="základní",J326,0)</f>
        <v>0</v>
      </c>
      <c r="BF326" s="187">
        <f>IF(N326="snížená",J326,0)</f>
        <v>0</v>
      </c>
      <c r="BG326" s="187">
        <f>IF(N326="zákl. přenesená",J326,0)</f>
        <v>0</v>
      </c>
      <c r="BH326" s="187">
        <f>IF(N326="sníž. přenesená",J326,0)</f>
        <v>0</v>
      </c>
      <c r="BI326" s="187">
        <f>IF(N326="nulová",J326,0)</f>
        <v>0</v>
      </c>
      <c r="BJ326" s="19" t="s">
        <v>83</v>
      </c>
      <c r="BK326" s="187">
        <f>ROUND(I326*H326,2)</f>
        <v>0</v>
      </c>
      <c r="BL326" s="19" t="s">
        <v>161</v>
      </c>
      <c r="BM326" s="186" t="s">
        <v>1961</v>
      </c>
    </row>
    <row r="327" spans="1:65" s="13" customFormat="1" ht="10.199999999999999">
      <c r="B327" s="193"/>
      <c r="C327" s="194"/>
      <c r="D327" s="188" t="s">
        <v>165</v>
      </c>
      <c r="E327" s="195" t="s">
        <v>19</v>
      </c>
      <c r="F327" s="196" t="s">
        <v>1962</v>
      </c>
      <c r="G327" s="194"/>
      <c r="H327" s="197">
        <v>1</v>
      </c>
      <c r="I327" s="198"/>
      <c r="J327" s="194"/>
      <c r="K327" s="194"/>
      <c r="L327" s="199"/>
      <c r="M327" s="200"/>
      <c r="N327" s="201"/>
      <c r="O327" s="201"/>
      <c r="P327" s="201"/>
      <c r="Q327" s="201"/>
      <c r="R327" s="201"/>
      <c r="S327" s="201"/>
      <c r="T327" s="202"/>
      <c r="AT327" s="203" t="s">
        <v>165</v>
      </c>
      <c r="AU327" s="203" t="s">
        <v>85</v>
      </c>
      <c r="AV327" s="13" t="s">
        <v>85</v>
      </c>
      <c r="AW327" s="13" t="s">
        <v>37</v>
      </c>
      <c r="AX327" s="13" t="s">
        <v>83</v>
      </c>
      <c r="AY327" s="203" t="s">
        <v>155</v>
      </c>
    </row>
    <row r="328" spans="1:65" s="2" customFormat="1" ht="16.5" customHeight="1">
      <c r="A328" s="36"/>
      <c r="B328" s="37"/>
      <c r="C328" s="217" t="s">
        <v>688</v>
      </c>
      <c r="D328" s="217" t="s">
        <v>227</v>
      </c>
      <c r="E328" s="218" t="s">
        <v>1963</v>
      </c>
      <c r="F328" s="219" t="s">
        <v>1964</v>
      </c>
      <c r="G328" s="220" t="s">
        <v>178</v>
      </c>
      <c r="H328" s="221">
        <v>1</v>
      </c>
      <c r="I328" s="222"/>
      <c r="J328" s="223">
        <f>ROUND(I328*H328,2)</f>
        <v>0</v>
      </c>
      <c r="K328" s="219" t="s">
        <v>170</v>
      </c>
      <c r="L328" s="224"/>
      <c r="M328" s="225" t="s">
        <v>19</v>
      </c>
      <c r="N328" s="226" t="s">
        <v>46</v>
      </c>
      <c r="O328" s="66"/>
      <c r="P328" s="184">
        <f>O328*H328</f>
        <v>0</v>
      </c>
      <c r="Q328" s="184">
        <v>5.0999999999999997E-2</v>
      </c>
      <c r="R328" s="184">
        <f>Q328*H328</f>
        <v>5.0999999999999997E-2</v>
      </c>
      <c r="S328" s="184">
        <v>0</v>
      </c>
      <c r="T328" s="185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6" t="s">
        <v>207</v>
      </c>
      <c r="AT328" s="186" t="s">
        <v>227</v>
      </c>
      <c r="AU328" s="186" t="s">
        <v>85</v>
      </c>
      <c r="AY328" s="19" t="s">
        <v>155</v>
      </c>
      <c r="BE328" s="187">
        <f>IF(N328="základní",J328,0)</f>
        <v>0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19" t="s">
        <v>83</v>
      </c>
      <c r="BK328" s="187">
        <f>ROUND(I328*H328,2)</f>
        <v>0</v>
      </c>
      <c r="BL328" s="19" t="s">
        <v>161</v>
      </c>
      <c r="BM328" s="186" t="s">
        <v>1965</v>
      </c>
    </row>
    <row r="329" spans="1:65" s="13" customFormat="1" ht="10.199999999999999">
      <c r="B329" s="193"/>
      <c r="C329" s="194"/>
      <c r="D329" s="188" t="s">
        <v>165</v>
      </c>
      <c r="E329" s="195" t="s">
        <v>19</v>
      </c>
      <c r="F329" s="196" t="s">
        <v>1962</v>
      </c>
      <c r="G329" s="194"/>
      <c r="H329" s="197">
        <v>1</v>
      </c>
      <c r="I329" s="198"/>
      <c r="J329" s="194"/>
      <c r="K329" s="194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165</v>
      </c>
      <c r="AU329" s="203" t="s">
        <v>85</v>
      </c>
      <c r="AV329" s="13" t="s">
        <v>85</v>
      </c>
      <c r="AW329" s="13" t="s">
        <v>37</v>
      </c>
      <c r="AX329" s="13" t="s">
        <v>83</v>
      </c>
      <c r="AY329" s="203" t="s">
        <v>155</v>
      </c>
    </row>
    <row r="330" spans="1:65" s="2" customFormat="1" ht="16.5" customHeight="1">
      <c r="A330" s="36"/>
      <c r="B330" s="37"/>
      <c r="C330" s="175" t="s">
        <v>694</v>
      </c>
      <c r="D330" s="175" t="s">
        <v>157</v>
      </c>
      <c r="E330" s="176" t="s">
        <v>1966</v>
      </c>
      <c r="F330" s="177" t="s">
        <v>1967</v>
      </c>
      <c r="G330" s="178" t="s">
        <v>178</v>
      </c>
      <c r="H330" s="179">
        <v>8</v>
      </c>
      <c r="I330" s="180"/>
      <c r="J330" s="181">
        <f>ROUND(I330*H330,2)</f>
        <v>0</v>
      </c>
      <c r="K330" s="177" t="s">
        <v>170</v>
      </c>
      <c r="L330" s="41"/>
      <c r="M330" s="182" t="s">
        <v>19</v>
      </c>
      <c r="N330" s="183" t="s">
        <v>46</v>
      </c>
      <c r="O330" s="66"/>
      <c r="P330" s="184">
        <f>O330*H330</f>
        <v>0</v>
      </c>
      <c r="Q330" s="184">
        <v>3.9273919999999997E-2</v>
      </c>
      <c r="R330" s="184">
        <f>Q330*H330</f>
        <v>0.31419135999999998</v>
      </c>
      <c r="S330" s="184">
        <v>0</v>
      </c>
      <c r="T330" s="18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6" t="s">
        <v>161</v>
      </c>
      <c r="AT330" s="186" t="s">
        <v>157</v>
      </c>
      <c r="AU330" s="186" t="s">
        <v>85</v>
      </c>
      <c r="AY330" s="19" t="s">
        <v>155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9" t="s">
        <v>83</v>
      </c>
      <c r="BK330" s="187">
        <f>ROUND(I330*H330,2)</f>
        <v>0</v>
      </c>
      <c r="BL330" s="19" t="s">
        <v>161</v>
      </c>
      <c r="BM330" s="186" t="s">
        <v>1968</v>
      </c>
    </row>
    <row r="331" spans="1:65" s="2" customFormat="1" ht="10.199999999999999">
      <c r="A331" s="36"/>
      <c r="B331" s="37"/>
      <c r="C331" s="38"/>
      <c r="D331" s="204" t="s">
        <v>172</v>
      </c>
      <c r="E331" s="38"/>
      <c r="F331" s="205" t="s">
        <v>1969</v>
      </c>
      <c r="G331" s="38"/>
      <c r="H331" s="38"/>
      <c r="I331" s="190"/>
      <c r="J331" s="38"/>
      <c r="K331" s="38"/>
      <c r="L331" s="41"/>
      <c r="M331" s="191"/>
      <c r="N331" s="192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172</v>
      </c>
      <c r="AU331" s="19" t="s">
        <v>85</v>
      </c>
    </row>
    <row r="332" spans="1:65" s="2" customFormat="1" ht="16.5" customHeight="1">
      <c r="A332" s="36"/>
      <c r="B332" s="37"/>
      <c r="C332" s="217" t="s">
        <v>699</v>
      </c>
      <c r="D332" s="217" t="s">
        <v>227</v>
      </c>
      <c r="E332" s="218" t="s">
        <v>1970</v>
      </c>
      <c r="F332" s="219" t="s">
        <v>1971</v>
      </c>
      <c r="G332" s="220" t="s">
        <v>178</v>
      </c>
      <c r="H332" s="221">
        <v>4</v>
      </c>
      <c r="I332" s="222"/>
      <c r="J332" s="223">
        <f>ROUND(I332*H332,2)</f>
        <v>0</v>
      </c>
      <c r="K332" s="219" t="s">
        <v>19</v>
      </c>
      <c r="L332" s="224"/>
      <c r="M332" s="225" t="s">
        <v>19</v>
      </c>
      <c r="N332" s="226" t="s">
        <v>46</v>
      </c>
      <c r="O332" s="66"/>
      <c r="P332" s="184">
        <f>O332*H332</f>
        <v>0</v>
      </c>
      <c r="Q332" s="184">
        <v>0.44900000000000001</v>
      </c>
      <c r="R332" s="184">
        <f>Q332*H332</f>
        <v>1.796</v>
      </c>
      <c r="S332" s="184">
        <v>0</v>
      </c>
      <c r="T332" s="185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6" t="s">
        <v>207</v>
      </c>
      <c r="AT332" s="186" t="s">
        <v>227</v>
      </c>
      <c r="AU332" s="186" t="s">
        <v>85</v>
      </c>
      <c r="AY332" s="19" t="s">
        <v>155</v>
      </c>
      <c r="BE332" s="187">
        <f>IF(N332="základní",J332,0)</f>
        <v>0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19" t="s">
        <v>83</v>
      </c>
      <c r="BK332" s="187">
        <f>ROUND(I332*H332,2)</f>
        <v>0</v>
      </c>
      <c r="BL332" s="19" t="s">
        <v>161</v>
      </c>
      <c r="BM332" s="186" t="s">
        <v>1972</v>
      </c>
    </row>
    <row r="333" spans="1:65" s="13" customFormat="1" ht="10.199999999999999">
      <c r="B333" s="193"/>
      <c r="C333" s="194"/>
      <c r="D333" s="188" t="s">
        <v>165</v>
      </c>
      <c r="E333" s="195" t="s">
        <v>19</v>
      </c>
      <c r="F333" s="196" t="s">
        <v>1973</v>
      </c>
      <c r="G333" s="194"/>
      <c r="H333" s="197">
        <v>4</v>
      </c>
      <c r="I333" s="198"/>
      <c r="J333" s="194"/>
      <c r="K333" s="194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165</v>
      </c>
      <c r="AU333" s="203" t="s">
        <v>85</v>
      </c>
      <c r="AV333" s="13" t="s">
        <v>85</v>
      </c>
      <c r="AW333" s="13" t="s">
        <v>37</v>
      </c>
      <c r="AX333" s="13" t="s">
        <v>83</v>
      </c>
      <c r="AY333" s="203" t="s">
        <v>155</v>
      </c>
    </row>
    <row r="334" spans="1:65" s="2" customFormat="1" ht="16.5" customHeight="1">
      <c r="A334" s="36"/>
      <c r="B334" s="37"/>
      <c r="C334" s="217" t="s">
        <v>705</v>
      </c>
      <c r="D334" s="217" t="s">
        <v>227</v>
      </c>
      <c r="E334" s="218" t="s">
        <v>1974</v>
      </c>
      <c r="F334" s="219" t="s">
        <v>1975</v>
      </c>
      <c r="G334" s="220" t="s">
        <v>178</v>
      </c>
      <c r="H334" s="221">
        <v>4</v>
      </c>
      <c r="I334" s="222"/>
      <c r="J334" s="223">
        <f>ROUND(I334*H334,2)</f>
        <v>0</v>
      </c>
      <c r="K334" s="219" t="s">
        <v>19</v>
      </c>
      <c r="L334" s="224"/>
      <c r="M334" s="225" t="s">
        <v>19</v>
      </c>
      <c r="N334" s="226" t="s">
        <v>46</v>
      </c>
      <c r="O334" s="66"/>
      <c r="P334" s="184">
        <f>O334*H334</f>
        <v>0</v>
      </c>
      <c r="Q334" s="184">
        <v>1.1000000000000001</v>
      </c>
      <c r="R334" s="184">
        <f>Q334*H334</f>
        <v>4.4000000000000004</v>
      </c>
      <c r="S334" s="184">
        <v>0</v>
      </c>
      <c r="T334" s="185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6" t="s">
        <v>207</v>
      </c>
      <c r="AT334" s="186" t="s">
        <v>227</v>
      </c>
      <c r="AU334" s="186" t="s">
        <v>85</v>
      </c>
      <c r="AY334" s="19" t="s">
        <v>155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9" t="s">
        <v>83</v>
      </c>
      <c r="BK334" s="187">
        <f>ROUND(I334*H334,2)</f>
        <v>0</v>
      </c>
      <c r="BL334" s="19" t="s">
        <v>161</v>
      </c>
      <c r="BM334" s="186" t="s">
        <v>1976</v>
      </c>
    </row>
    <row r="335" spans="1:65" s="13" customFormat="1" ht="10.199999999999999">
      <c r="B335" s="193"/>
      <c r="C335" s="194"/>
      <c r="D335" s="188" t="s">
        <v>165</v>
      </c>
      <c r="E335" s="195" t="s">
        <v>19</v>
      </c>
      <c r="F335" s="196" t="s">
        <v>1973</v>
      </c>
      <c r="G335" s="194"/>
      <c r="H335" s="197">
        <v>4</v>
      </c>
      <c r="I335" s="198"/>
      <c r="J335" s="194"/>
      <c r="K335" s="194"/>
      <c r="L335" s="199"/>
      <c r="M335" s="200"/>
      <c r="N335" s="201"/>
      <c r="O335" s="201"/>
      <c r="P335" s="201"/>
      <c r="Q335" s="201"/>
      <c r="R335" s="201"/>
      <c r="S335" s="201"/>
      <c r="T335" s="202"/>
      <c r="AT335" s="203" t="s">
        <v>165</v>
      </c>
      <c r="AU335" s="203" t="s">
        <v>85</v>
      </c>
      <c r="AV335" s="13" t="s">
        <v>85</v>
      </c>
      <c r="AW335" s="13" t="s">
        <v>37</v>
      </c>
      <c r="AX335" s="13" t="s">
        <v>83</v>
      </c>
      <c r="AY335" s="203" t="s">
        <v>155</v>
      </c>
    </row>
    <row r="336" spans="1:65" s="2" customFormat="1" ht="16.5" customHeight="1">
      <c r="A336" s="36"/>
      <c r="B336" s="37"/>
      <c r="C336" s="175" t="s">
        <v>711</v>
      </c>
      <c r="D336" s="175" t="s">
        <v>157</v>
      </c>
      <c r="E336" s="176" t="s">
        <v>1977</v>
      </c>
      <c r="F336" s="177" t="s">
        <v>1978</v>
      </c>
      <c r="G336" s="178" t="s">
        <v>178</v>
      </c>
      <c r="H336" s="179">
        <v>2</v>
      </c>
      <c r="I336" s="180"/>
      <c r="J336" s="181">
        <f>ROUND(I336*H336,2)</f>
        <v>0</v>
      </c>
      <c r="K336" s="177" t="s">
        <v>170</v>
      </c>
      <c r="L336" s="41"/>
      <c r="M336" s="182" t="s">
        <v>19</v>
      </c>
      <c r="N336" s="183" t="s">
        <v>46</v>
      </c>
      <c r="O336" s="66"/>
      <c r="P336" s="184">
        <f>O336*H336</f>
        <v>0</v>
      </c>
      <c r="Q336" s="184">
        <v>1.248E-2</v>
      </c>
      <c r="R336" s="184">
        <f>Q336*H336</f>
        <v>2.496E-2</v>
      </c>
      <c r="S336" s="184">
        <v>0</v>
      </c>
      <c r="T336" s="185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6" t="s">
        <v>161</v>
      </c>
      <c r="AT336" s="186" t="s">
        <v>157</v>
      </c>
      <c r="AU336" s="186" t="s">
        <v>85</v>
      </c>
      <c r="AY336" s="19" t="s">
        <v>155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19" t="s">
        <v>83</v>
      </c>
      <c r="BK336" s="187">
        <f>ROUND(I336*H336,2)</f>
        <v>0</v>
      </c>
      <c r="BL336" s="19" t="s">
        <v>161</v>
      </c>
      <c r="BM336" s="186" t="s">
        <v>1979</v>
      </c>
    </row>
    <row r="337" spans="1:65" s="2" customFormat="1" ht="10.199999999999999">
      <c r="A337" s="36"/>
      <c r="B337" s="37"/>
      <c r="C337" s="38"/>
      <c r="D337" s="204" t="s">
        <v>172</v>
      </c>
      <c r="E337" s="38"/>
      <c r="F337" s="205" t="s">
        <v>1980</v>
      </c>
      <c r="G337" s="38"/>
      <c r="H337" s="38"/>
      <c r="I337" s="190"/>
      <c r="J337" s="38"/>
      <c r="K337" s="38"/>
      <c r="L337" s="41"/>
      <c r="M337" s="191"/>
      <c r="N337" s="192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172</v>
      </c>
      <c r="AU337" s="19" t="s">
        <v>85</v>
      </c>
    </row>
    <row r="338" spans="1:65" s="2" customFormat="1" ht="16.5" customHeight="1">
      <c r="A338" s="36"/>
      <c r="B338" s="37"/>
      <c r="C338" s="217" t="s">
        <v>716</v>
      </c>
      <c r="D338" s="217" t="s">
        <v>227</v>
      </c>
      <c r="E338" s="218" t="s">
        <v>1137</v>
      </c>
      <c r="F338" s="219" t="s">
        <v>1138</v>
      </c>
      <c r="G338" s="220" t="s">
        <v>178</v>
      </c>
      <c r="H338" s="221">
        <v>2</v>
      </c>
      <c r="I338" s="222"/>
      <c r="J338" s="223">
        <f>ROUND(I338*H338,2)</f>
        <v>0</v>
      </c>
      <c r="K338" s="219" t="s">
        <v>170</v>
      </c>
      <c r="L338" s="224"/>
      <c r="M338" s="225" t="s">
        <v>19</v>
      </c>
      <c r="N338" s="226" t="s">
        <v>46</v>
      </c>
      <c r="O338" s="66"/>
      <c r="P338" s="184">
        <f>O338*H338</f>
        <v>0</v>
      </c>
      <c r="Q338" s="184">
        <v>0.56999999999999995</v>
      </c>
      <c r="R338" s="184">
        <f>Q338*H338</f>
        <v>1.1399999999999999</v>
      </c>
      <c r="S338" s="184">
        <v>0</v>
      </c>
      <c r="T338" s="18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6" t="s">
        <v>207</v>
      </c>
      <c r="AT338" s="186" t="s">
        <v>227</v>
      </c>
      <c r="AU338" s="186" t="s">
        <v>85</v>
      </c>
      <c r="AY338" s="19" t="s">
        <v>155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9" t="s">
        <v>83</v>
      </c>
      <c r="BK338" s="187">
        <f>ROUND(I338*H338,2)</f>
        <v>0</v>
      </c>
      <c r="BL338" s="19" t="s">
        <v>161</v>
      </c>
      <c r="BM338" s="186" t="s">
        <v>1981</v>
      </c>
    </row>
    <row r="339" spans="1:65" s="13" customFormat="1" ht="10.199999999999999">
      <c r="B339" s="193"/>
      <c r="C339" s="194"/>
      <c r="D339" s="188" t="s">
        <v>165</v>
      </c>
      <c r="E339" s="195" t="s">
        <v>19</v>
      </c>
      <c r="F339" s="196" t="s">
        <v>1982</v>
      </c>
      <c r="G339" s="194"/>
      <c r="H339" s="197">
        <v>2</v>
      </c>
      <c r="I339" s="198"/>
      <c r="J339" s="194"/>
      <c r="K339" s="194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165</v>
      </c>
      <c r="AU339" s="203" t="s">
        <v>85</v>
      </c>
      <c r="AV339" s="13" t="s">
        <v>85</v>
      </c>
      <c r="AW339" s="13" t="s">
        <v>37</v>
      </c>
      <c r="AX339" s="13" t="s">
        <v>83</v>
      </c>
      <c r="AY339" s="203" t="s">
        <v>155</v>
      </c>
    </row>
    <row r="340" spans="1:65" s="2" customFormat="1" ht="16.5" customHeight="1">
      <c r="A340" s="36"/>
      <c r="B340" s="37"/>
      <c r="C340" s="175" t="s">
        <v>723</v>
      </c>
      <c r="D340" s="175" t="s">
        <v>157</v>
      </c>
      <c r="E340" s="176" t="s">
        <v>1983</v>
      </c>
      <c r="F340" s="177" t="s">
        <v>1984</v>
      </c>
      <c r="G340" s="178" t="s">
        <v>178</v>
      </c>
      <c r="H340" s="179">
        <v>3</v>
      </c>
      <c r="I340" s="180"/>
      <c r="J340" s="181">
        <f>ROUND(I340*H340,2)</f>
        <v>0</v>
      </c>
      <c r="K340" s="177" t="s">
        <v>170</v>
      </c>
      <c r="L340" s="41"/>
      <c r="M340" s="182" t="s">
        <v>19</v>
      </c>
      <c r="N340" s="183" t="s">
        <v>46</v>
      </c>
      <c r="O340" s="66"/>
      <c r="P340" s="184">
        <f>O340*H340</f>
        <v>0</v>
      </c>
      <c r="Q340" s="184">
        <v>1.0186000000000001E-2</v>
      </c>
      <c r="R340" s="184">
        <f>Q340*H340</f>
        <v>3.0558000000000002E-2</v>
      </c>
      <c r="S340" s="184">
        <v>0</v>
      </c>
      <c r="T340" s="185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6" t="s">
        <v>161</v>
      </c>
      <c r="AT340" s="186" t="s">
        <v>157</v>
      </c>
      <c r="AU340" s="186" t="s">
        <v>85</v>
      </c>
      <c r="AY340" s="19" t="s">
        <v>155</v>
      </c>
      <c r="BE340" s="187">
        <f>IF(N340="základní",J340,0)</f>
        <v>0</v>
      </c>
      <c r="BF340" s="187">
        <f>IF(N340="snížená",J340,0)</f>
        <v>0</v>
      </c>
      <c r="BG340" s="187">
        <f>IF(N340="zákl. přenesená",J340,0)</f>
        <v>0</v>
      </c>
      <c r="BH340" s="187">
        <f>IF(N340="sníž. přenesená",J340,0)</f>
        <v>0</v>
      </c>
      <c r="BI340" s="187">
        <f>IF(N340="nulová",J340,0)</f>
        <v>0</v>
      </c>
      <c r="BJ340" s="19" t="s">
        <v>83</v>
      </c>
      <c r="BK340" s="187">
        <f>ROUND(I340*H340,2)</f>
        <v>0</v>
      </c>
      <c r="BL340" s="19" t="s">
        <v>161</v>
      </c>
      <c r="BM340" s="186" t="s">
        <v>1985</v>
      </c>
    </row>
    <row r="341" spans="1:65" s="2" customFormat="1" ht="10.199999999999999">
      <c r="A341" s="36"/>
      <c r="B341" s="37"/>
      <c r="C341" s="38"/>
      <c r="D341" s="204" t="s">
        <v>172</v>
      </c>
      <c r="E341" s="38"/>
      <c r="F341" s="205" t="s">
        <v>1986</v>
      </c>
      <c r="G341" s="38"/>
      <c r="H341" s="38"/>
      <c r="I341" s="190"/>
      <c r="J341" s="38"/>
      <c r="K341" s="38"/>
      <c r="L341" s="41"/>
      <c r="M341" s="191"/>
      <c r="N341" s="192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172</v>
      </c>
      <c r="AU341" s="19" t="s">
        <v>85</v>
      </c>
    </row>
    <row r="342" spans="1:65" s="2" customFormat="1" ht="16.5" customHeight="1">
      <c r="A342" s="36"/>
      <c r="B342" s="37"/>
      <c r="C342" s="217" t="s">
        <v>730</v>
      </c>
      <c r="D342" s="217" t="s">
        <v>227</v>
      </c>
      <c r="E342" s="218" t="s">
        <v>1987</v>
      </c>
      <c r="F342" s="219" t="s">
        <v>1988</v>
      </c>
      <c r="G342" s="220" t="s">
        <v>178</v>
      </c>
      <c r="H342" s="221">
        <v>1</v>
      </c>
      <c r="I342" s="222"/>
      <c r="J342" s="223">
        <f>ROUND(I342*H342,2)</f>
        <v>0</v>
      </c>
      <c r="K342" s="219" t="s">
        <v>19</v>
      </c>
      <c r="L342" s="224"/>
      <c r="M342" s="225" t="s">
        <v>19</v>
      </c>
      <c r="N342" s="226" t="s">
        <v>46</v>
      </c>
      <c r="O342" s="66"/>
      <c r="P342" s="184">
        <f>O342*H342</f>
        <v>0</v>
      </c>
      <c r="Q342" s="184">
        <v>0.87</v>
      </c>
      <c r="R342" s="184">
        <f>Q342*H342</f>
        <v>0.87</v>
      </c>
      <c r="S342" s="184">
        <v>0</v>
      </c>
      <c r="T342" s="185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6" t="s">
        <v>207</v>
      </c>
      <c r="AT342" s="186" t="s">
        <v>227</v>
      </c>
      <c r="AU342" s="186" t="s">
        <v>85</v>
      </c>
      <c r="AY342" s="19" t="s">
        <v>155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19" t="s">
        <v>83</v>
      </c>
      <c r="BK342" s="187">
        <f>ROUND(I342*H342,2)</f>
        <v>0</v>
      </c>
      <c r="BL342" s="19" t="s">
        <v>161</v>
      </c>
      <c r="BM342" s="186" t="s">
        <v>1989</v>
      </c>
    </row>
    <row r="343" spans="1:65" s="13" customFormat="1" ht="10.199999999999999">
      <c r="B343" s="193"/>
      <c r="C343" s="194"/>
      <c r="D343" s="188" t="s">
        <v>165</v>
      </c>
      <c r="E343" s="195" t="s">
        <v>19</v>
      </c>
      <c r="F343" s="196" t="s">
        <v>1962</v>
      </c>
      <c r="G343" s="194"/>
      <c r="H343" s="197">
        <v>1</v>
      </c>
      <c r="I343" s="198"/>
      <c r="J343" s="194"/>
      <c r="K343" s="194"/>
      <c r="L343" s="199"/>
      <c r="M343" s="200"/>
      <c r="N343" s="201"/>
      <c r="O343" s="201"/>
      <c r="P343" s="201"/>
      <c r="Q343" s="201"/>
      <c r="R343" s="201"/>
      <c r="S343" s="201"/>
      <c r="T343" s="202"/>
      <c r="AT343" s="203" t="s">
        <v>165</v>
      </c>
      <c r="AU343" s="203" t="s">
        <v>85</v>
      </c>
      <c r="AV343" s="13" t="s">
        <v>85</v>
      </c>
      <c r="AW343" s="13" t="s">
        <v>37</v>
      </c>
      <c r="AX343" s="13" t="s">
        <v>83</v>
      </c>
      <c r="AY343" s="203" t="s">
        <v>155</v>
      </c>
    </row>
    <row r="344" spans="1:65" s="2" customFormat="1" ht="16.5" customHeight="1">
      <c r="A344" s="36"/>
      <c r="B344" s="37"/>
      <c r="C344" s="217" t="s">
        <v>736</v>
      </c>
      <c r="D344" s="217" t="s">
        <v>227</v>
      </c>
      <c r="E344" s="218" t="s">
        <v>1990</v>
      </c>
      <c r="F344" s="219" t="s">
        <v>1991</v>
      </c>
      <c r="G344" s="220" t="s">
        <v>178</v>
      </c>
      <c r="H344" s="221">
        <v>1</v>
      </c>
      <c r="I344" s="222"/>
      <c r="J344" s="223">
        <f>ROUND(I344*H344,2)</f>
        <v>0</v>
      </c>
      <c r="K344" s="219" t="s">
        <v>19</v>
      </c>
      <c r="L344" s="224"/>
      <c r="M344" s="225" t="s">
        <v>19</v>
      </c>
      <c r="N344" s="226" t="s">
        <v>46</v>
      </c>
      <c r="O344" s="66"/>
      <c r="P344" s="184">
        <f>O344*H344</f>
        <v>0</v>
      </c>
      <c r="Q344" s="184">
        <v>0.5</v>
      </c>
      <c r="R344" s="184">
        <f>Q344*H344</f>
        <v>0.5</v>
      </c>
      <c r="S344" s="184">
        <v>0</v>
      </c>
      <c r="T344" s="185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6" t="s">
        <v>207</v>
      </c>
      <c r="AT344" s="186" t="s">
        <v>227</v>
      </c>
      <c r="AU344" s="186" t="s">
        <v>85</v>
      </c>
      <c r="AY344" s="19" t="s">
        <v>155</v>
      </c>
      <c r="BE344" s="187">
        <f>IF(N344="základní",J344,0)</f>
        <v>0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19" t="s">
        <v>83</v>
      </c>
      <c r="BK344" s="187">
        <f>ROUND(I344*H344,2)</f>
        <v>0</v>
      </c>
      <c r="BL344" s="19" t="s">
        <v>161</v>
      </c>
      <c r="BM344" s="186" t="s">
        <v>1992</v>
      </c>
    </row>
    <row r="345" spans="1:65" s="2" customFormat="1" ht="19.2">
      <c r="A345" s="36"/>
      <c r="B345" s="37"/>
      <c r="C345" s="38"/>
      <c r="D345" s="188" t="s">
        <v>163</v>
      </c>
      <c r="E345" s="38"/>
      <c r="F345" s="189" t="s">
        <v>1993</v>
      </c>
      <c r="G345" s="38"/>
      <c r="H345" s="38"/>
      <c r="I345" s="190"/>
      <c r="J345" s="38"/>
      <c r="K345" s="38"/>
      <c r="L345" s="41"/>
      <c r="M345" s="191"/>
      <c r="N345" s="192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163</v>
      </c>
      <c r="AU345" s="19" t="s">
        <v>85</v>
      </c>
    </row>
    <row r="346" spans="1:65" s="13" customFormat="1" ht="10.199999999999999">
      <c r="B346" s="193"/>
      <c r="C346" s="194"/>
      <c r="D346" s="188" t="s">
        <v>165</v>
      </c>
      <c r="E346" s="195" t="s">
        <v>19</v>
      </c>
      <c r="F346" s="196" t="s">
        <v>1962</v>
      </c>
      <c r="G346" s="194"/>
      <c r="H346" s="197">
        <v>1</v>
      </c>
      <c r="I346" s="198"/>
      <c r="J346" s="194"/>
      <c r="K346" s="194"/>
      <c r="L346" s="199"/>
      <c r="M346" s="200"/>
      <c r="N346" s="201"/>
      <c r="O346" s="201"/>
      <c r="P346" s="201"/>
      <c r="Q346" s="201"/>
      <c r="R346" s="201"/>
      <c r="S346" s="201"/>
      <c r="T346" s="202"/>
      <c r="AT346" s="203" t="s">
        <v>165</v>
      </c>
      <c r="AU346" s="203" t="s">
        <v>85</v>
      </c>
      <c r="AV346" s="13" t="s">
        <v>85</v>
      </c>
      <c r="AW346" s="13" t="s">
        <v>37</v>
      </c>
      <c r="AX346" s="13" t="s">
        <v>83</v>
      </c>
      <c r="AY346" s="203" t="s">
        <v>155</v>
      </c>
    </row>
    <row r="347" spans="1:65" s="2" customFormat="1" ht="16.5" customHeight="1">
      <c r="A347" s="36"/>
      <c r="B347" s="37"/>
      <c r="C347" s="217" t="s">
        <v>745</v>
      </c>
      <c r="D347" s="217" t="s">
        <v>227</v>
      </c>
      <c r="E347" s="218" t="s">
        <v>1994</v>
      </c>
      <c r="F347" s="219" t="s">
        <v>1995</v>
      </c>
      <c r="G347" s="220" t="s">
        <v>178</v>
      </c>
      <c r="H347" s="221">
        <v>1</v>
      </c>
      <c r="I347" s="222"/>
      <c r="J347" s="223">
        <f>ROUND(I347*H347,2)</f>
        <v>0</v>
      </c>
      <c r="K347" s="219" t="s">
        <v>19</v>
      </c>
      <c r="L347" s="224"/>
      <c r="M347" s="225" t="s">
        <v>19</v>
      </c>
      <c r="N347" s="226" t="s">
        <v>46</v>
      </c>
      <c r="O347" s="66"/>
      <c r="P347" s="184">
        <f>O347*H347</f>
        <v>0</v>
      </c>
      <c r="Q347" s="184">
        <v>1</v>
      </c>
      <c r="R347" s="184">
        <f>Q347*H347</f>
        <v>1</v>
      </c>
      <c r="S347" s="184">
        <v>0</v>
      </c>
      <c r="T347" s="185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6" t="s">
        <v>207</v>
      </c>
      <c r="AT347" s="186" t="s">
        <v>227</v>
      </c>
      <c r="AU347" s="186" t="s">
        <v>85</v>
      </c>
      <c r="AY347" s="19" t="s">
        <v>155</v>
      </c>
      <c r="BE347" s="187">
        <f>IF(N347="základní",J347,0)</f>
        <v>0</v>
      </c>
      <c r="BF347" s="187">
        <f>IF(N347="snížená",J347,0)</f>
        <v>0</v>
      </c>
      <c r="BG347" s="187">
        <f>IF(N347="zákl. přenesená",J347,0)</f>
        <v>0</v>
      </c>
      <c r="BH347" s="187">
        <f>IF(N347="sníž. přenesená",J347,0)</f>
        <v>0</v>
      </c>
      <c r="BI347" s="187">
        <f>IF(N347="nulová",J347,0)</f>
        <v>0</v>
      </c>
      <c r="BJ347" s="19" t="s">
        <v>83</v>
      </c>
      <c r="BK347" s="187">
        <f>ROUND(I347*H347,2)</f>
        <v>0</v>
      </c>
      <c r="BL347" s="19" t="s">
        <v>161</v>
      </c>
      <c r="BM347" s="186" t="s">
        <v>1996</v>
      </c>
    </row>
    <row r="348" spans="1:65" s="2" customFormat="1" ht="19.2">
      <c r="A348" s="36"/>
      <c r="B348" s="37"/>
      <c r="C348" s="38"/>
      <c r="D348" s="188" t="s">
        <v>163</v>
      </c>
      <c r="E348" s="38"/>
      <c r="F348" s="189" t="s">
        <v>1997</v>
      </c>
      <c r="G348" s="38"/>
      <c r="H348" s="38"/>
      <c r="I348" s="190"/>
      <c r="J348" s="38"/>
      <c r="K348" s="38"/>
      <c r="L348" s="41"/>
      <c r="M348" s="191"/>
      <c r="N348" s="192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163</v>
      </c>
      <c r="AU348" s="19" t="s">
        <v>85</v>
      </c>
    </row>
    <row r="349" spans="1:65" s="13" customFormat="1" ht="10.199999999999999">
      <c r="B349" s="193"/>
      <c r="C349" s="194"/>
      <c r="D349" s="188" t="s">
        <v>165</v>
      </c>
      <c r="E349" s="195" t="s">
        <v>19</v>
      </c>
      <c r="F349" s="196" t="s">
        <v>1962</v>
      </c>
      <c r="G349" s="194"/>
      <c r="H349" s="197">
        <v>1</v>
      </c>
      <c r="I349" s="198"/>
      <c r="J349" s="194"/>
      <c r="K349" s="194"/>
      <c r="L349" s="199"/>
      <c r="M349" s="200"/>
      <c r="N349" s="201"/>
      <c r="O349" s="201"/>
      <c r="P349" s="201"/>
      <c r="Q349" s="201"/>
      <c r="R349" s="201"/>
      <c r="S349" s="201"/>
      <c r="T349" s="202"/>
      <c r="AT349" s="203" t="s">
        <v>165</v>
      </c>
      <c r="AU349" s="203" t="s">
        <v>85</v>
      </c>
      <c r="AV349" s="13" t="s">
        <v>85</v>
      </c>
      <c r="AW349" s="13" t="s">
        <v>37</v>
      </c>
      <c r="AX349" s="13" t="s">
        <v>83</v>
      </c>
      <c r="AY349" s="203" t="s">
        <v>155</v>
      </c>
    </row>
    <row r="350" spans="1:65" s="2" customFormat="1" ht="16.5" customHeight="1">
      <c r="A350" s="36"/>
      <c r="B350" s="37"/>
      <c r="C350" s="175" t="s">
        <v>431</v>
      </c>
      <c r="D350" s="175" t="s">
        <v>157</v>
      </c>
      <c r="E350" s="176" t="s">
        <v>1998</v>
      </c>
      <c r="F350" s="177" t="s">
        <v>1999</v>
      </c>
      <c r="G350" s="178" t="s">
        <v>178</v>
      </c>
      <c r="H350" s="179">
        <v>6</v>
      </c>
      <c r="I350" s="180"/>
      <c r="J350" s="181">
        <f>ROUND(I350*H350,2)</f>
        <v>0</v>
      </c>
      <c r="K350" s="177" t="s">
        <v>170</v>
      </c>
      <c r="L350" s="41"/>
      <c r="M350" s="182" t="s">
        <v>19</v>
      </c>
      <c r="N350" s="183" t="s">
        <v>46</v>
      </c>
      <c r="O350" s="66"/>
      <c r="P350" s="184">
        <f>O350*H350</f>
        <v>0</v>
      </c>
      <c r="Q350" s="184">
        <v>2.8538000000000001E-2</v>
      </c>
      <c r="R350" s="184">
        <f>Q350*H350</f>
        <v>0.17122799999999999</v>
      </c>
      <c r="S350" s="184">
        <v>0</v>
      </c>
      <c r="T350" s="185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6" t="s">
        <v>161</v>
      </c>
      <c r="AT350" s="186" t="s">
        <v>157</v>
      </c>
      <c r="AU350" s="186" t="s">
        <v>85</v>
      </c>
      <c r="AY350" s="19" t="s">
        <v>155</v>
      </c>
      <c r="BE350" s="187">
        <f>IF(N350="základní",J350,0)</f>
        <v>0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19" t="s">
        <v>83</v>
      </c>
      <c r="BK350" s="187">
        <f>ROUND(I350*H350,2)</f>
        <v>0</v>
      </c>
      <c r="BL350" s="19" t="s">
        <v>161</v>
      </c>
      <c r="BM350" s="186" t="s">
        <v>2000</v>
      </c>
    </row>
    <row r="351" spans="1:65" s="2" customFormat="1" ht="10.199999999999999">
      <c r="A351" s="36"/>
      <c r="B351" s="37"/>
      <c r="C351" s="38"/>
      <c r="D351" s="204" t="s">
        <v>172</v>
      </c>
      <c r="E351" s="38"/>
      <c r="F351" s="205" t="s">
        <v>2001</v>
      </c>
      <c r="G351" s="38"/>
      <c r="H351" s="38"/>
      <c r="I351" s="190"/>
      <c r="J351" s="38"/>
      <c r="K351" s="38"/>
      <c r="L351" s="41"/>
      <c r="M351" s="191"/>
      <c r="N351" s="192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172</v>
      </c>
      <c r="AU351" s="19" t="s">
        <v>85</v>
      </c>
    </row>
    <row r="352" spans="1:65" s="2" customFormat="1" ht="16.5" customHeight="1">
      <c r="A352" s="36"/>
      <c r="B352" s="37"/>
      <c r="C352" s="217" t="s">
        <v>756</v>
      </c>
      <c r="D352" s="217" t="s">
        <v>227</v>
      </c>
      <c r="E352" s="218" t="s">
        <v>2002</v>
      </c>
      <c r="F352" s="219" t="s">
        <v>2003</v>
      </c>
      <c r="G352" s="220" t="s">
        <v>178</v>
      </c>
      <c r="H352" s="221">
        <v>1</v>
      </c>
      <c r="I352" s="222"/>
      <c r="J352" s="223">
        <f>ROUND(I352*H352,2)</f>
        <v>0</v>
      </c>
      <c r="K352" s="219" t="s">
        <v>19</v>
      </c>
      <c r="L352" s="224"/>
      <c r="M352" s="225" t="s">
        <v>19</v>
      </c>
      <c r="N352" s="226" t="s">
        <v>46</v>
      </c>
      <c r="O352" s="66"/>
      <c r="P352" s="184">
        <f>O352*H352</f>
        <v>0</v>
      </c>
      <c r="Q352" s="184">
        <v>2.1</v>
      </c>
      <c r="R352" s="184">
        <f>Q352*H352</f>
        <v>2.1</v>
      </c>
      <c r="S352" s="184">
        <v>0</v>
      </c>
      <c r="T352" s="185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6" t="s">
        <v>207</v>
      </c>
      <c r="AT352" s="186" t="s">
        <v>227</v>
      </c>
      <c r="AU352" s="186" t="s">
        <v>85</v>
      </c>
      <c r="AY352" s="19" t="s">
        <v>155</v>
      </c>
      <c r="BE352" s="187">
        <f>IF(N352="základní",J352,0)</f>
        <v>0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19" t="s">
        <v>83</v>
      </c>
      <c r="BK352" s="187">
        <f>ROUND(I352*H352,2)</f>
        <v>0</v>
      </c>
      <c r="BL352" s="19" t="s">
        <v>161</v>
      </c>
      <c r="BM352" s="186" t="s">
        <v>2004</v>
      </c>
    </row>
    <row r="353" spans="1:65" s="13" customFormat="1" ht="10.199999999999999">
      <c r="B353" s="193"/>
      <c r="C353" s="194"/>
      <c r="D353" s="188" t="s">
        <v>165</v>
      </c>
      <c r="E353" s="195" t="s">
        <v>19</v>
      </c>
      <c r="F353" s="196" t="s">
        <v>1962</v>
      </c>
      <c r="G353" s="194"/>
      <c r="H353" s="197">
        <v>1</v>
      </c>
      <c r="I353" s="198"/>
      <c r="J353" s="194"/>
      <c r="K353" s="194"/>
      <c r="L353" s="199"/>
      <c r="M353" s="200"/>
      <c r="N353" s="201"/>
      <c r="O353" s="201"/>
      <c r="P353" s="201"/>
      <c r="Q353" s="201"/>
      <c r="R353" s="201"/>
      <c r="S353" s="201"/>
      <c r="T353" s="202"/>
      <c r="AT353" s="203" t="s">
        <v>165</v>
      </c>
      <c r="AU353" s="203" t="s">
        <v>85</v>
      </c>
      <c r="AV353" s="13" t="s">
        <v>85</v>
      </c>
      <c r="AW353" s="13" t="s">
        <v>37</v>
      </c>
      <c r="AX353" s="13" t="s">
        <v>83</v>
      </c>
      <c r="AY353" s="203" t="s">
        <v>155</v>
      </c>
    </row>
    <row r="354" spans="1:65" s="2" customFormat="1" ht="24.15" customHeight="1">
      <c r="A354" s="36"/>
      <c r="B354" s="37"/>
      <c r="C354" s="217" t="s">
        <v>761</v>
      </c>
      <c r="D354" s="217" t="s">
        <v>227</v>
      </c>
      <c r="E354" s="218" t="s">
        <v>2005</v>
      </c>
      <c r="F354" s="219" t="s">
        <v>2006</v>
      </c>
      <c r="G354" s="220" t="s">
        <v>178</v>
      </c>
      <c r="H354" s="221">
        <v>1</v>
      </c>
      <c r="I354" s="222"/>
      <c r="J354" s="223">
        <f>ROUND(I354*H354,2)</f>
        <v>0</v>
      </c>
      <c r="K354" s="219" t="s">
        <v>19</v>
      </c>
      <c r="L354" s="224"/>
      <c r="M354" s="225" t="s">
        <v>19</v>
      </c>
      <c r="N354" s="226" t="s">
        <v>46</v>
      </c>
      <c r="O354" s="66"/>
      <c r="P354" s="184">
        <f>O354*H354</f>
        <v>0</v>
      </c>
      <c r="Q354" s="184">
        <v>2.1</v>
      </c>
      <c r="R354" s="184">
        <f>Q354*H354</f>
        <v>2.1</v>
      </c>
      <c r="S354" s="184">
        <v>0</v>
      </c>
      <c r="T354" s="185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6" t="s">
        <v>207</v>
      </c>
      <c r="AT354" s="186" t="s">
        <v>227</v>
      </c>
      <c r="AU354" s="186" t="s">
        <v>85</v>
      </c>
      <c r="AY354" s="19" t="s">
        <v>155</v>
      </c>
      <c r="BE354" s="187">
        <f>IF(N354="základní",J354,0)</f>
        <v>0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19" t="s">
        <v>83</v>
      </c>
      <c r="BK354" s="187">
        <f>ROUND(I354*H354,2)</f>
        <v>0</v>
      </c>
      <c r="BL354" s="19" t="s">
        <v>161</v>
      </c>
      <c r="BM354" s="186" t="s">
        <v>2007</v>
      </c>
    </row>
    <row r="355" spans="1:65" s="2" customFormat="1" ht="19.2">
      <c r="A355" s="36"/>
      <c r="B355" s="37"/>
      <c r="C355" s="38"/>
      <c r="D355" s="188" t="s">
        <v>163</v>
      </c>
      <c r="E355" s="38"/>
      <c r="F355" s="189" t="s">
        <v>2008</v>
      </c>
      <c r="G355" s="38"/>
      <c r="H355" s="38"/>
      <c r="I355" s="190"/>
      <c r="J355" s="38"/>
      <c r="K355" s="38"/>
      <c r="L355" s="41"/>
      <c r="M355" s="191"/>
      <c r="N355" s="192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163</v>
      </c>
      <c r="AU355" s="19" t="s">
        <v>85</v>
      </c>
    </row>
    <row r="356" spans="1:65" s="13" customFormat="1" ht="10.199999999999999">
      <c r="B356" s="193"/>
      <c r="C356" s="194"/>
      <c r="D356" s="188" t="s">
        <v>165</v>
      </c>
      <c r="E356" s="195" t="s">
        <v>19</v>
      </c>
      <c r="F356" s="196" t="s">
        <v>1962</v>
      </c>
      <c r="G356" s="194"/>
      <c r="H356" s="197">
        <v>1</v>
      </c>
      <c r="I356" s="198"/>
      <c r="J356" s="194"/>
      <c r="K356" s="194"/>
      <c r="L356" s="199"/>
      <c r="M356" s="200"/>
      <c r="N356" s="201"/>
      <c r="O356" s="201"/>
      <c r="P356" s="201"/>
      <c r="Q356" s="201"/>
      <c r="R356" s="201"/>
      <c r="S356" s="201"/>
      <c r="T356" s="202"/>
      <c r="AT356" s="203" t="s">
        <v>165</v>
      </c>
      <c r="AU356" s="203" t="s">
        <v>85</v>
      </c>
      <c r="AV356" s="13" t="s">
        <v>85</v>
      </c>
      <c r="AW356" s="13" t="s">
        <v>37</v>
      </c>
      <c r="AX356" s="13" t="s">
        <v>83</v>
      </c>
      <c r="AY356" s="203" t="s">
        <v>155</v>
      </c>
    </row>
    <row r="357" spans="1:65" s="2" customFormat="1" ht="24.15" customHeight="1">
      <c r="A357" s="36"/>
      <c r="B357" s="37"/>
      <c r="C357" s="217" t="s">
        <v>674</v>
      </c>
      <c r="D357" s="217" t="s">
        <v>227</v>
      </c>
      <c r="E357" s="218" t="s">
        <v>2009</v>
      </c>
      <c r="F357" s="219" t="s">
        <v>2010</v>
      </c>
      <c r="G357" s="220" t="s">
        <v>178</v>
      </c>
      <c r="H357" s="221">
        <v>2</v>
      </c>
      <c r="I357" s="222"/>
      <c r="J357" s="223">
        <f>ROUND(I357*H357,2)</f>
        <v>0</v>
      </c>
      <c r="K357" s="219" t="s">
        <v>19</v>
      </c>
      <c r="L357" s="224"/>
      <c r="M357" s="225" t="s">
        <v>19</v>
      </c>
      <c r="N357" s="226" t="s">
        <v>46</v>
      </c>
      <c r="O357" s="66"/>
      <c r="P357" s="184">
        <f>O357*H357</f>
        <v>0</v>
      </c>
      <c r="Q357" s="184">
        <v>4.2</v>
      </c>
      <c r="R357" s="184">
        <f>Q357*H357</f>
        <v>8.4</v>
      </c>
      <c r="S357" s="184">
        <v>0</v>
      </c>
      <c r="T357" s="185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86" t="s">
        <v>207</v>
      </c>
      <c r="AT357" s="186" t="s">
        <v>227</v>
      </c>
      <c r="AU357" s="186" t="s">
        <v>85</v>
      </c>
      <c r="AY357" s="19" t="s">
        <v>155</v>
      </c>
      <c r="BE357" s="187">
        <f>IF(N357="základní",J357,0)</f>
        <v>0</v>
      </c>
      <c r="BF357" s="187">
        <f>IF(N357="snížená",J357,0)</f>
        <v>0</v>
      </c>
      <c r="BG357" s="187">
        <f>IF(N357="zákl. přenesená",J357,0)</f>
        <v>0</v>
      </c>
      <c r="BH357" s="187">
        <f>IF(N357="sníž. přenesená",J357,0)</f>
        <v>0</v>
      </c>
      <c r="BI357" s="187">
        <f>IF(N357="nulová",J357,0)</f>
        <v>0</v>
      </c>
      <c r="BJ357" s="19" t="s">
        <v>83</v>
      </c>
      <c r="BK357" s="187">
        <f>ROUND(I357*H357,2)</f>
        <v>0</v>
      </c>
      <c r="BL357" s="19" t="s">
        <v>161</v>
      </c>
      <c r="BM357" s="186" t="s">
        <v>2011</v>
      </c>
    </row>
    <row r="358" spans="1:65" s="13" customFormat="1" ht="10.199999999999999">
      <c r="B358" s="193"/>
      <c r="C358" s="194"/>
      <c r="D358" s="188" t="s">
        <v>165</v>
      </c>
      <c r="E358" s="195" t="s">
        <v>19</v>
      </c>
      <c r="F358" s="196" t="s">
        <v>1982</v>
      </c>
      <c r="G358" s="194"/>
      <c r="H358" s="197">
        <v>2</v>
      </c>
      <c r="I358" s="198"/>
      <c r="J358" s="194"/>
      <c r="K358" s="194"/>
      <c r="L358" s="199"/>
      <c r="M358" s="200"/>
      <c r="N358" s="201"/>
      <c r="O358" s="201"/>
      <c r="P358" s="201"/>
      <c r="Q358" s="201"/>
      <c r="R358" s="201"/>
      <c r="S358" s="201"/>
      <c r="T358" s="202"/>
      <c r="AT358" s="203" t="s">
        <v>165</v>
      </c>
      <c r="AU358" s="203" t="s">
        <v>85</v>
      </c>
      <c r="AV358" s="13" t="s">
        <v>85</v>
      </c>
      <c r="AW358" s="13" t="s">
        <v>37</v>
      </c>
      <c r="AX358" s="13" t="s">
        <v>83</v>
      </c>
      <c r="AY358" s="203" t="s">
        <v>155</v>
      </c>
    </row>
    <row r="359" spans="1:65" s="2" customFormat="1" ht="24.15" customHeight="1">
      <c r="A359" s="36"/>
      <c r="B359" s="37"/>
      <c r="C359" s="217" t="s">
        <v>767</v>
      </c>
      <c r="D359" s="217" t="s">
        <v>227</v>
      </c>
      <c r="E359" s="218" t="s">
        <v>2012</v>
      </c>
      <c r="F359" s="219" t="s">
        <v>2013</v>
      </c>
      <c r="G359" s="220" t="s">
        <v>178</v>
      </c>
      <c r="H359" s="221">
        <v>1</v>
      </c>
      <c r="I359" s="222"/>
      <c r="J359" s="223">
        <f>ROUND(I359*H359,2)</f>
        <v>0</v>
      </c>
      <c r="K359" s="219" t="s">
        <v>19</v>
      </c>
      <c r="L359" s="224"/>
      <c r="M359" s="225" t="s">
        <v>19</v>
      </c>
      <c r="N359" s="226" t="s">
        <v>46</v>
      </c>
      <c r="O359" s="66"/>
      <c r="P359" s="184">
        <f>O359*H359</f>
        <v>0</v>
      </c>
      <c r="Q359" s="184">
        <v>4.2</v>
      </c>
      <c r="R359" s="184">
        <f>Q359*H359</f>
        <v>4.2</v>
      </c>
      <c r="S359" s="184">
        <v>0</v>
      </c>
      <c r="T359" s="185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86" t="s">
        <v>207</v>
      </c>
      <c r="AT359" s="186" t="s">
        <v>227</v>
      </c>
      <c r="AU359" s="186" t="s">
        <v>85</v>
      </c>
      <c r="AY359" s="19" t="s">
        <v>155</v>
      </c>
      <c r="BE359" s="187">
        <f>IF(N359="základní",J359,0)</f>
        <v>0</v>
      </c>
      <c r="BF359" s="187">
        <f>IF(N359="snížená",J359,0)</f>
        <v>0</v>
      </c>
      <c r="BG359" s="187">
        <f>IF(N359="zákl. přenesená",J359,0)</f>
        <v>0</v>
      </c>
      <c r="BH359" s="187">
        <f>IF(N359="sníž. přenesená",J359,0)</f>
        <v>0</v>
      </c>
      <c r="BI359" s="187">
        <f>IF(N359="nulová",J359,0)</f>
        <v>0</v>
      </c>
      <c r="BJ359" s="19" t="s">
        <v>83</v>
      </c>
      <c r="BK359" s="187">
        <f>ROUND(I359*H359,2)</f>
        <v>0</v>
      </c>
      <c r="BL359" s="19" t="s">
        <v>161</v>
      </c>
      <c r="BM359" s="186" t="s">
        <v>2014</v>
      </c>
    </row>
    <row r="360" spans="1:65" s="13" customFormat="1" ht="10.199999999999999">
      <c r="B360" s="193"/>
      <c r="C360" s="194"/>
      <c r="D360" s="188" t="s">
        <v>165</v>
      </c>
      <c r="E360" s="195" t="s">
        <v>19</v>
      </c>
      <c r="F360" s="196" t="s">
        <v>1962</v>
      </c>
      <c r="G360" s="194"/>
      <c r="H360" s="197">
        <v>1</v>
      </c>
      <c r="I360" s="198"/>
      <c r="J360" s="194"/>
      <c r="K360" s="194"/>
      <c r="L360" s="199"/>
      <c r="M360" s="200"/>
      <c r="N360" s="201"/>
      <c r="O360" s="201"/>
      <c r="P360" s="201"/>
      <c r="Q360" s="201"/>
      <c r="R360" s="201"/>
      <c r="S360" s="201"/>
      <c r="T360" s="202"/>
      <c r="AT360" s="203" t="s">
        <v>165</v>
      </c>
      <c r="AU360" s="203" t="s">
        <v>85</v>
      </c>
      <c r="AV360" s="13" t="s">
        <v>85</v>
      </c>
      <c r="AW360" s="13" t="s">
        <v>37</v>
      </c>
      <c r="AX360" s="13" t="s">
        <v>83</v>
      </c>
      <c r="AY360" s="203" t="s">
        <v>155</v>
      </c>
    </row>
    <row r="361" spans="1:65" s="2" customFormat="1" ht="24.15" customHeight="1">
      <c r="A361" s="36"/>
      <c r="B361" s="37"/>
      <c r="C361" s="217" t="s">
        <v>775</v>
      </c>
      <c r="D361" s="217" t="s">
        <v>227</v>
      </c>
      <c r="E361" s="218" t="s">
        <v>2015</v>
      </c>
      <c r="F361" s="219" t="s">
        <v>2016</v>
      </c>
      <c r="G361" s="220" t="s">
        <v>178</v>
      </c>
      <c r="H361" s="221">
        <v>1</v>
      </c>
      <c r="I361" s="222"/>
      <c r="J361" s="223">
        <f>ROUND(I361*H361,2)</f>
        <v>0</v>
      </c>
      <c r="K361" s="219" t="s">
        <v>19</v>
      </c>
      <c r="L361" s="224"/>
      <c r="M361" s="225" t="s">
        <v>19</v>
      </c>
      <c r="N361" s="226" t="s">
        <v>46</v>
      </c>
      <c r="O361" s="66"/>
      <c r="P361" s="184">
        <f>O361*H361</f>
        <v>0</v>
      </c>
      <c r="Q361" s="184">
        <v>4.2</v>
      </c>
      <c r="R361" s="184">
        <f>Q361*H361</f>
        <v>4.2</v>
      </c>
      <c r="S361" s="184">
        <v>0</v>
      </c>
      <c r="T361" s="185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86" t="s">
        <v>207</v>
      </c>
      <c r="AT361" s="186" t="s">
        <v>227</v>
      </c>
      <c r="AU361" s="186" t="s">
        <v>85</v>
      </c>
      <c r="AY361" s="19" t="s">
        <v>155</v>
      </c>
      <c r="BE361" s="187">
        <f>IF(N361="základní",J361,0)</f>
        <v>0</v>
      </c>
      <c r="BF361" s="187">
        <f>IF(N361="snížená",J361,0)</f>
        <v>0</v>
      </c>
      <c r="BG361" s="187">
        <f>IF(N361="zákl. přenesená",J361,0)</f>
        <v>0</v>
      </c>
      <c r="BH361" s="187">
        <f>IF(N361="sníž. přenesená",J361,0)</f>
        <v>0</v>
      </c>
      <c r="BI361" s="187">
        <f>IF(N361="nulová",J361,0)</f>
        <v>0</v>
      </c>
      <c r="BJ361" s="19" t="s">
        <v>83</v>
      </c>
      <c r="BK361" s="187">
        <f>ROUND(I361*H361,2)</f>
        <v>0</v>
      </c>
      <c r="BL361" s="19" t="s">
        <v>161</v>
      </c>
      <c r="BM361" s="186" t="s">
        <v>2017</v>
      </c>
    </row>
    <row r="362" spans="1:65" s="13" customFormat="1" ht="10.199999999999999">
      <c r="B362" s="193"/>
      <c r="C362" s="194"/>
      <c r="D362" s="188" t="s">
        <v>165</v>
      </c>
      <c r="E362" s="195" t="s">
        <v>19</v>
      </c>
      <c r="F362" s="196" t="s">
        <v>1962</v>
      </c>
      <c r="G362" s="194"/>
      <c r="H362" s="197">
        <v>1</v>
      </c>
      <c r="I362" s="198"/>
      <c r="J362" s="194"/>
      <c r="K362" s="194"/>
      <c r="L362" s="199"/>
      <c r="M362" s="200"/>
      <c r="N362" s="201"/>
      <c r="O362" s="201"/>
      <c r="P362" s="201"/>
      <c r="Q362" s="201"/>
      <c r="R362" s="201"/>
      <c r="S362" s="201"/>
      <c r="T362" s="202"/>
      <c r="AT362" s="203" t="s">
        <v>165</v>
      </c>
      <c r="AU362" s="203" t="s">
        <v>85</v>
      </c>
      <c r="AV362" s="13" t="s">
        <v>85</v>
      </c>
      <c r="AW362" s="13" t="s">
        <v>37</v>
      </c>
      <c r="AX362" s="13" t="s">
        <v>83</v>
      </c>
      <c r="AY362" s="203" t="s">
        <v>155</v>
      </c>
    </row>
    <row r="363" spans="1:65" s="2" customFormat="1" ht="16.5" customHeight="1">
      <c r="A363" s="36"/>
      <c r="B363" s="37"/>
      <c r="C363" s="217" t="s">
        <v>781</v>
      </c>
      <c r="D363" s="217" t="s">
        <v>227</v>
      </c>
      <c r="E363" s="218" t="s">
        <v>2018</v>
      </c>
      <c r="F363" s="219" t="s">
        <v>2019</v>
      </c>
      <c r="G363" s="220" t="s">
        <v>178</v>
      </c>
      <c r="H363" s="221">
        <v>8</v>
      </c>
      <c r="I363" s="222"/>
      <c r="J363" s="223">
        <f>ROUND(I363*H363,2)</f>
        <v>0</v>
      </c>
      <c r="K363" s="219" t="s">
        <v>170</v>
      </c>
      <c r="L363" s="224"/>
      <c r="M363" s="225" t="s">
        <v>19</v>
      </c>
      <c r="N363" s="226" t="s">
        <v>46</v>
      </c>
      <c r="O363" s="66"/>
      <c r="P363" s="184">
        <f>O363*H363</f>
        <v>0</v>
      </c>
      <c r="Q363" s="184">
        <v>2E-3</v>
      </c>
      <c r="R363" s="184">
        <f>Q363*H363</f>
        <v>1.6E-2</v>
      </c>
      <c r="S363" s="184">
        <v>0</v>
      </c>
      <c r="T363" s="185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86" t="s">
        <v>207</v>
      </c>
      <c r="AT363" s="186" t="s">
        <v>227</v>
      </c>
      <c r="AU363" s="186" t="s">
        <v>85</v>
      </c>
      <c r="AY363" s="19" t="s">
        <v>155</v>
      </c>
      <c r="BE363" s="187">
        <f>IF(N363="základní",J363,0)</f>
        <v>0</v>
      </c>
      <c r="BF363" s="187">
        <f>IF(N363="snížená",J363,0)</f>
        <v>0</v>
      </c>
      <c r="BG363" s="187">
        <f>IF(N363="zákl. přenesená",J363,0)</f>
        <v>0</v>
      </c>
      <c r="BH363" s="187">
        <f>IF(N363="sníž. přenesená",J363,0)</f>
        <v>0</v>
      </c>
      <c r="BI363" s="187">
        <f>IF(N363="nulová",J363,0)</f>
        <v>0</v>
      </c>
      <c r="BJ363" s="19" t="s">
        <v>83</v>
      </c>
      <c r="BK363" s="187">
        <f>ROUND(I363*H363,2)</f>
        <v>0</v>
      </c>
      <c r="BL363" s="19" t="s">
        <v>161</v>
      </c>
      <c r="BM363" s="186" t="s">
        <v>2020</v>
      </c>
    </row>
    <row r="364" spans="1:65" s="13" customFormat="1" ht="10.199999999999999">
      <c r="B364" s="193"/>
      <c r="C364" s="194"/>
      <c r="D364" s="188" t="s">
        <v>165</v>
      </c>
      <c r="E364" s="195" t="s">
        <v>19</v>
      </c>
      <c r="F364" s="196" t="s">
        <v>2021</v>
      </c>
      <c r="G364" s="194"/>
      <c r="H364" s="197">
        <v>8</v>
      </c>
      <c r="I364" s="198"/>
      <c r="J364" s="194"/>
      <c r="K364" s="194"/>
      <c r="L364" s="199"/>
      <c r="M364" s="200"/>
      <c r="N364" s="201"/>
      <c r="O364" s="201"/>
      <c r="P364" s="201"/>
      <c r="Q364" s="201"/>
      <c r="R364" s="201"/>
      <c r="S364" s="201"/>
      <c r="T364" s="202"/>
      <c r="AT364" s="203" t="s">
        <v>165</v>
      </c>
      <c r="AU364" s="203" t="s">
        <v>85</v>
      </c>
      <c r="AV364" s="13" t="s">
        <v>85</v>
      </c>
      <c r="AW364" s="13" t="s">
        <v>37</v>
      </c>
      <c r="AX364" s="13" t="s">
        <v>83</v>
      </c>
      <c r="AY364" s="203" t="s">
        <v>155</v>
      </c>
    </row>
    <row r="365" spans="1:65" s="2" customFormat="1" ht="16.5" customHeight="1">
      <c r="A365" s="36"/>
      <c r="B365" s="37"/>
      <c r="C365" s="217" t="s">
        <v>788</v>
      </c>
      <c r="D365" s="217" t="s">
        <v>227</v>
      </c>
      <c r="E365" s="218" t="s">
        <v>2022</v>
      </c>
      <c r="F365" s="219" t="s">
        <v>2023</v>
      </c>
      <c r="G365" s="220" t="s">
        <v>178</v>
      </c>
      <c r="H365" s="221">
        <v>5</v>
      </c>
      <c r="I365" s="222"/>
      <c r="J365" s="223">
        <f>ROUND(I365*H365,2)</f>
        <v>0</v>
      </c>
      <c r="K365" s="219" t="s">
        <v>170</v>
      </c>
      <c r="L365" s="224"/>
      <c r="M365" s="225" t="s">
        <v>19</v>
      </c>
      <c r="N365" s="226" t="s">
        <v>46</v>
      </c>
      <c r="O365" s="66"/>
      <c r="P365" s="184">
        <f>O365*H365</f>
        <v>0</v>
      </c>
      <c r="Q365" s="184">
        <v>4.0000000000000001E-3</v>
      </c>
      <c r="R365" s="184">
        <f>Q365*H365</f>
        <v>0.02</v>
      </c>
      <c r="S365" s="184">
        <v>0</v>
      </c>
      <c r="T365" s="185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6" t="s">
        <v>207</v>
      </c>
      <c r="AT365" s="186" t="s">
        <v>227</v>
      </c>
      <c r="AU365" s="186" t="s">
        <v>85</v>
      </c>
      <c r="AY365" s="19" t="s">
        <v>155</v>
      </c>
      <c r="BE365" s="187">
        <f>IF(N365="základní",J365,0)</f>
        <v>0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19" t="s">
        <v>83</v>
      </c>
      <c r="BK365" s="187">
        <f>ROUND(I365*H365,2)</f>
        <v>0</v>
      </c>
      <c r="BL365" s="19" t="s">
        <v>161</v>
      </c>
      <c r="BM365" s="186" t="s">
        <v>2024</v>
      </c>
    </row>
    <row r="366" spans="1:65" s="13" customFormat="1" ht="10.199999999999999">
      <c r="B366" s="193"/>
      <c r="C366" s="194"/>
      <c r="D366" s="188" t="s">
        <v>165</v>
      </c>
      <c r="E366" s="195" t="s">
        <v>19</v>
      </c>
      <c r="F366" s="196" t="s">
        <v>2025</v>
      </c>
      <c r="G366" s="194"/>
      <c r="H366" s="197">
        <v>5</v>
      </c>
      <c r="I366" s="198"/>
      <c r="J366" s="194"/>
      <c r="K366" s="194"/>
      <c r="L366" s="199"/>
      <c r="M366" s="200"/>
      <c r="N366" s="201"/>
      <c r="O366" s="201"/>
      <c r="P366" s="201"/>
      <c r="Q366" s="201"/>
      <c r="R366" s="201"/>
      <c r="S366" s="201"/>
      <c r="T366" s="202"/>
      <c r="AT366" s="203" t="s">
        <v>165</v>
      </c>
      <c r="AU366" s="203" t="s">
        <v>85</v>
      </c>
      <c r="AV366" s="13" t="s">
        <v>85</v>
      </c>
      <c r="AW366" s="13" t="s">
        <v>37</v>
      </c>
      <c r="AX366" s="13" t="s">
        <v>83</v>
      </c>
      <c r="AY366" s="203" t="s">
        <v>155</v>
      </c>
    </row>
    <row r="367" spans="1:65" s="2" customFormat="1" ht="24.15" customHeight="1">
      <c r="A367" s="36"/>
      <c r="B367" s="37"/>
      <c r="C367" s="175" t="s">
        <v>793</v>
      </c>
      <c r="D367" s="175" t="s">
        <v>157</v>
      </c>
      <c r="E367" s="176" t="s">
        <v>2026</v>
      </c>
      <c r="F367" s="177" t="s">
        <v>2027</v>
      </c>
      <c r="G367" s="178" t="s">
        <v>160</v>
      </c>
      <c r="H367" s="179">
        <v>22.263000000000002</v>
      </c>
      <c r="I367" s="180"/>
      <c r="J367" s="181">
        <f>ROUND(I367*H367,2)</f>
        <v>0</v>
      </c>
      <c r="K367" s="177" t="s">
        <v>170</v>
      </c>
      <c r="L367" s="41"/>
      <c r="M367" s="182" t="s">
        <v>19</v>
      </c>
      <c r="N367" s="183" t="s">
        <v>46</v>
      </c>
      <c r="O367" s="66"/>
      <c r="P367" s="184">
        <f>O367*H367</f>
        <v>0</v>
      </c>
      <c r="Q367" s="184">
        <v>7.7399999999999998E-5</v>
      </c>
      <c r="R367" s="184">
        <f>Q367*H367</f>
        <v>1.7231562000000001E-3</v>
      </c>
      <c r="S367" s="184">
        <v>0</v>
      </c>
      <c r="T367" s="185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6" t="s">
        <v>161</v>
      </c>
      <c r="AT367" s="186" t="s">
        <v>157</v>
      </c>
      <c r="AU367" s="186" t="s">
        <v>85</v>
      </c>
      <c r="AY367" s="19" t="s">
        <v>155</v>
      </c>
      <c r="BE367" s="187">
        <f>IF(N367="základní",J367,0)</f>
        <v>0</v>
      </c>
      <c r="BF367" s="187">
        <f>IF(N367="snížená",J367,0)</f>
        <v>0</v>
      </c>
      <c r="BG367" s="187">
        <f>IF(N367="zákl. přenesená",J367,0)</f>
        <v>0</v>
      </c>
      <c r="BH367" s="187">
        <f>IF(N367="sníž. přenesená",J367,0)</f>
        <v>0</v>
      </c>
      <c r="BI367" s="187">
        <f>IF(N367="nulová",J367,0)</f>
        <v>0</v>
      </c>
      <c r="BJ367" s="19" t="s">
        <v>83</v>
      </c>
      <c r="BK367" s="187">
        <f>ROUND(I367*H367,2)</f>
        <v>0</v>
      </c>
      <c r="BL367" s="19" t="s">
        <v>161</v>
      </c>
      <c r="BM367" s="186" t="s">
        <v>2028</v>
      </c>
    </row>
    <row r="368" spans="1:65" s="2" customFormat="1" ht="10.199999999999999">
      <c r="A368" s="36"/>
      <c r="B368" s="37"/>
      <c r="C368" s="38"/>
      <c r="D368" s="204" t="s">
        <v>172</v>
      </c>
      <c r="E368" s="38"/>
      <c r="F368" s="205" t="s">
        <v>2029</v>
      </c>
      <c r="G368" s="38"/>
      <c r="H368" s="38"/>
      <c r="I368" s="190"/>
      <c r="J368" s="38"/>
      <c r="K368" s="38"/>
      <c r="L368" s="41"/>
      <c r="M368" s="191"/>
      <c r="N368" s="192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172</v>
      </c>
      <c r="AU368" s="19" t="s">
        <v>85</v>
      </c>
    </row>
    <row r="369" spans="1:65" s="13" customFormat="1" ht="10.199999999999999">
      <c r="B369" s="193"/>
      <c r="C369" s="194"/>
      <c r="D369" s="188" t="s">
        <v>165</v>
      </c>
      <c r="E369" s="195" t="s">
        <v>19</v>
      </c>
      <c r="F369" s="196" t="s">
        <v>2030</v>
      </c>
      <c r="G369" s="194"/>
      <c r="H369" s="197">
        <v>6.1230000000000002</v>
      </c>
      <c r="I369" s="198"/>
      <c r="J369" s="194"/>
      <c r="K369" s="194"/>
      <c r="L369" s="199"/>
      <c r="M369" s="200"/>
      <c r="N369" s="201"/>
      <c r="O369" s="201"/>
      <c r="P369" s="201"/>
      <c r="Q369" s="201"/>
      <c r="R369" s="201"/>
      <c r="S369" s="201"/>
      <c r="T369" s="202"/>
      <c r="AT369" s="203" t="s">
        <v>165</v>
      </c>
      <c r="AU369" s="203" t="s">
        <v>85</v>
      </c>
      <c r="AV369" s="13" t="s">
        <v>85</v>
      </c>
      <c r="AW369" s="13" t="s">
        <v>37</v>
      </c>
      <c r="AX369" s="13" t="s">
        <v>75</v>
      </c>
      <c r="AY369" s="203" t="s">
        <v>155</v>
      </c>
    </row>
    <row r="370" spans="1:65" s="13" customFormat="1" ht="10.199999999999999">
      <c r="B370" s="193"/>
      <c r="C370" s="194"/>
      <c r="D370" s="188" t="s">
        <v>165</v>
      </c>
      <c r="E370" s="195" t="s">
        <v>19</v>
      </c>
      <c r="F370" s="196" t="s">
        <v>2031</v>
      </c>
      <c r="G370" s="194"/>
      <c r="H370" s="197">
        <v>6.1230000000000002</v>
      </c>
      <c r="I370" s="198"/>
      <c r="J370" s="194"/>
      <c r="K370" s="194"/>
      <c r="L370" s="199"/>
      <c r="M370" s="200"/>
      <c r="N370" s="201"/>
      <c r="O370" s="201"/>
      <c r="P370" s="201"/>
      <c r="Q370" s="201"/>
      <c r="R370" s="201"/>
      <c r="S370" s="201"/>
      <c r="T370" s="202"/>
      <c r="AT370" s="203" t="s">
        <v>165</v>
      </c>
      <c r="AU370" s="203" t="s">
        <v>85</v>
      </c>
      <c r="AV370" s="13" t="s">
        <v>85</v>
      </c>
      <c r="AW370" s="13" t="s">
        <v>37</v>
      </c>
      <c r="AX370" s="13" t="s">
        <v>75</v>
      </c>
      <c r="AY370" s="203" t="s">
        <v>155</v>
      </c>
    </row>
    <row r="371" spans="1:65" s="13" customFormat="1" ht="10.199999999999999">
      <c r="B371" s="193"/>
      <c r="C371" s="194"/>
      <c r="D371" s="188" t="s">
        <v>165</v>
      </c>
      <c r="E371" s="195" t="s">
        <v>19</v>
      </c>
      <c r="F371" s="196" t="s">
        <v>2032</v>
      </c>
      <c r="G371" s="194"/>
      <c r="H371" s="197">
        <v>6.1230000000000002</v>
      </c>
      <c r="I371" s="198"/>
      <c r="J371" s="194"/>
      <c r="K371" s="194"/>
      <c r="L371" s="199"/>
      <c r="M371" s="200"/>
      <c r="N371" s="201"/>
      <c r="O371" s="201"/>
      <c r="P371" s="201"/>
      <c r="Q371" s="201"/>
      <c r="R371" s="201"/>
      <c r="S371" s="201"/>
      <c r="T371" s="202"/>
      <c r="AT371" s="203" t="s">
        <v>165</v>
      </c>
      <c r="AU371" s="203" t="s">
        <v>85</v>
      </c>
      <c r="AV371" s="13" t="s">
        <v>85</v>
      </c>
      <c r="AW371" s="13" t="s">
        <v>37</v>
      </c>
      <c r="AX371" s="13" t="s">
        <v>75</v>
      </c>
      <c r="AY371" s="203" t="s">
        <v>155</v>
      </c>
    </row>
    <row r="372" spans="1:65" s="13" customFormat="1" ht="10.199999999999999">
      <c r="B372" s="193"/>
      <c r="C372" s="194"/>
      <c r="D372" s="188" t="s">
        <v>165</v>
      </c>
      <c r="E372" s="195" t="s">
        <v>19</v>
      </c>
      <c r="F372" s="196" t="s">
        <v>2033</v>
      </c>
      <c r="G372" s="194"/>
      <c r="H372" s="197">
        <v>3.8940000000000001</v>
      </c>
      <c r="I372" s="198"/>
      <c r="J372" s="194"/>
      <c r="K372" s="194"/>
      <c r="L372" s="199"/>
      <c r="M372" s="200"/>
      <c r="N372" s="201"/>
      <c r="O372" s="201"/>
      <c r="P372" s="201"/>
      <c r="Q372" s="201"/>
      <c r="R372" s="201"/>
      <c r="S372" s="201"/>
      <c r="T372" s="202"/>
      <c r="AT372" s="203" t="s">
        <v>165</v>
      </c>
      <c r="AU372" s="203" t="s">
        <v>85</v>
      </c>
      <c r="AV372" s="13" t="s">
        <v>85</v>
      </c>
      <c r="AW372" s="13" t="s">
        <v>37</v>
      </c>
      <c r="AX372" s="13" t="s">
        <v>75</v>
      </c>
      <c r="AY372" s="203" t="s">
        <v>155</v>
      </c>
    </row>
    <row r="373" spans="1:65" s="14" customFormat="1" ht="10.199999999999999">
      <c r="B373" s="206"/>
      <c r="C373" s="207"/>
      <c r="D373" s="188" t="s">
        <v>165</v>
      </c>
      <c r="E373" s="208" t="s">
        <v>19</v>
      </c>
      <c r="F373" s="209" t="s">
        <v>206</v>
      </c>
      <c r="G373" s="207"/>
      <c r="H373" s="210">
        <v>22.263000000000002</v>
      </c>
      <c r="I373" s="211"/>
      <c r="J373" s="207"/>
      <c r="K373" s="207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165</v>
      </c>
      <c r="AU373" s="216" t="s">
        <v>85</v>
      </c>
      <c r="AV373" s="14" t="s">
        <v>161</v>
      </c>
      <c r="AW373" s="14" t="s">
        <v>37</v>
      </c>
      <c r="AX373" s="14" t="s">
        <v>83</v>
      </c>
      <c r="AY373" s="216" t="s">
        <v>155</v>
      </c>
    </row>
    <row r="374" spans="1:65" s="12" customFormat="1" ht="22.8" customHeight="1">
      <c r="B374" s="159"/>
      <c r="C374" s="160"/>
      <c r="D374" s="161" t="s">
        <v>74</v>
      </c>
      <c r="E374" s="173" t="s">
        <v>2034</v>
      </c>
      <c r="F374" s="173" t="s">
        <v>2035</v>
      </c>
      <c r="G374" s="160"/>
      <c r="H374" s="160"/>
      <c r="I374" s="163"/>
      <c r="J374" s="174">
        <f>BK374</f>
        <v>0</v>
      </c>
      <c r="K374" s="160"/>
      <c r="L374" s="165"/>
      <c r="M374" s="166"/>
      <c r="N374" s="167"/>
      <c r="O374" s="167"/>
      <c r="P374" s="168">
        <f>SUM(P375:P386)</f>
        <v>0</v>
      </c>
      <c r="Q374" s="167"/>
      <c r="R374" s="168">
        <f>SUM(R375:R386)</f>
        <v>6.1666500000000001E-3</v>
      </c>
      <c r="S374" s="167"/>
      <c r="T374" s="169">
        <f>SUM(T375:T386)</f>
        <v>0</v>
      </c>
      <c r="AR374" s="170" t="s">
        <v>83</v>
      </c>
      <c r="AT374" s="171" t="s">
        <v>74</v>
      </c>
      <c r="AU374" s="171" t="s">
        <v>83</v>
      </c>
      <c r="AY374" s="170" t="s">
        <v>155</v>
      </c>
      <c r="BK374" s="172">
        <f>SUM(BK375:BK386)</f>
        <v>0</v>
      </c>
    </row>
    <row r="375" spans="1:65" s="2" customFormat="1" ht="16.5" customHeight="1">
      <c r="A375" s="36"/>
      <c r="B375" s="37"/>
      <c r="C375" s="175" t="s">
        <v>798</v>
      </c>
      <c r="D375" s="175" t="s">
        <v>157</v>
      </c>
      <c r="E375" s="176" t="s">
        <v>2036</v>
      </c>
      <c r="F375" s="177" t="s">
        <v>2037</v>
      </c>
      <c r="G375" s="178" t="s">
        <v>160</v>
      </c>
      <c r="H375" s="179">
        <v>83.9</v>
      </c>
      <c r="I375" s="180"/>
      <c r="J375" s="181">
        <f>ROUND(I375*H375,2)</f>
        <v>0</v>
      </c>
      <c r="K375" s="177" t="s">
        <v>170</v>
      </c>
      <c r="L375" s="41"/>
      <c r="M375" s="182" t="s">
        <v>19</v>
      </c>
      <c r="N375" s="183" t="s">
        <v>46</v>
      </c>
      <c r="O375" s="66"/>
      <c r="P375" s="184">
        <f>O375*H375</f>
        <v>0</v>
      </c>
      <c r="Q375" s="184">
        <v>0</v>
      </c>
      <c r="R375" s="184">
        <f>Q375*H375</f>
        <v>0</v>
      </c>
      <c r="S375" s="184">
        <v>0</v>
      </c>
      <c r="T375" s="185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6" t="s">
        <v>161</v>
      </c>
      <c r="AT375" s="186" t="s">
        <v>157</v>
      </c>
      <c r="AU375" s="186" t="s">
        <v>85</v>
      </c>
      <c r="AY375" s="19" t="s">
        <v>155</v>
      </c>
      <c r="BE375" s="187">
        <f>IF(N375="základní",J375,0)</f>
        <v>0</v>
      </c>
      <c r="BF375" s="187">
        <f>IF(N375="snížená",J375,0)</f>
        <v>0</v>
      </c>
      <c r="BG375" s="187">
        <f>IF(N375="zákl. přenesená",J375,0)</f>
        <v>0</v>
      </c>
      <c r="BH375" s="187">
        <f>IF(N375="sníž. přenesená",J375,0)</f>
        <v>0</v>
      </c>
      <c r="BI375" s="187">
        <f>IF(N375="nulová",J375,0)</f>
        <v>0</v>
      </c>
      <c r="BJ375" s="19" t="s">
        <v>83</v>
      </c>
      <c r="BK375" s="187">
        <f>ROUND(I375*H375,2)</f>
        <v>0</v>
      </c>
      <c r="BL375" s="19" t="s">
        <v>161</v>
      </c>
      <c r="BM375" s="186" t="s">
        <v>2038</v>
      </c>
    </row>
    <row r="376" spans="1:65" s="2" customFormat="1" ht="10.199999999999999">
      <c r="A376" s="36"/>
      <c r="B376" s="37"/>
      <c r="C376" s="38"/>
      <c r="D376" s="204" t="s">
        <v>172</v>
      </c>
      <c r="E376" s="38"/>
      <c r="F376" s="205" t="s">
        <v>2039</v>
      </c>
      <c r="G376" s="38"/>
      <c r="H376" s="38"/>
      <c r="I376" s="190"/>
      <c r="J376" s="38"/>
      <c r="K376" s="38"/>
      <c r="L376" s="41"/>
      <c r="M376" s="191"/>
      <c r="N376" s="192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172</v>
      </c>
      <c r="AU376" s="19" t="s">
        <v>85</v>
      </c>
    </row>
    <row r="377" spans="1:65" s="13" customFormat="1" ht="10.199999999999999">
      <c r="B377" s="193"/>
      <c r="C377" s="194"/>
      <c r="D377" s="188" t="s">
        <v>165</v>
      </c>
      <c r="E377" s="195" t="s">
        <v>19</v>
      </c>
      <c r="F377" s="196" t="s">
        <v>1909</v>
      </c>
      <c r="G377" s="194"/>
      <c r="H377" s="197">
        <v>18</v>
      </c>
      <c r="I377" s="198"/>
      <c r="J377" s="194"/>
      <c r="K377" s="194"/>
      <c r="L377" s="199"/>
      <c r="M377" s="200"/>
      <c r="N377" s="201"/>
      <c r="O377" s="201"/>
      <c r="P377" s="201"/>
      <c r="Q377" s="201"/>
      <c r="R377" s="201"/>
      <c r="S377" s="201"/>
      <c r="T377" s="202"/>
      <c r="AT377" s="203" t="s">
        <v>165</v>
      </c>
      <c r="AU377" s="203" t="s">
        <v>85</v>
      </c>
      <c r="AV377" s="13" t="s">
        <v>85</v>
      </c>
      <c r="AW377" s="13" t="s">
        <v>37</v>
      </c>
      <c r="AX377" s="13" t="s">
        <v>75</v>
      </c>
      <c r="AY377" s="203" t="s">
        <v>155</v>
      </c>
    </row>
    <row r="378" spans="1:65" s="13" customFormat="1" ht="10.199999999999999">
      <c r="B378" s="193"/>
      <c r="C378" s="194"/>
      <c r="D378" s="188" t="s">
        <v>165</v>
      </c>
      <c r="E378" s="195" t="s">
        <v>19</v>
      </c>
      <c r="F378" s="196" t="s">
        <v>1910</v>
      </c>
      <c r="G378" s="194"/>
      <c r="H378" s="197">
        <v>30.9</v>
      </c>
      <c r="I378" s="198"/>
      <c r="J378" s="194"/>
      <c r="K378" s="194"/>
      <c r="L378" s="199"/>
      <c r="M378" s="200"/>
      <c r="N378" s="201"/>
      <c r="O378" s="201"/>
      <c r="P378" s="201"/>
      <c r="Q378" s="201"/>
      <c r="R378" s="201"/>
      <c r="S378" s="201"/>
      <c r="T378" s="202"/>
      <c r="AT378" s="203" t="s">
        <v>165</v>
      </c>
      <c r="AU378" s="203" t="s">
        <v>85</v>
      </c>
      <c r="AV378" s="13" t="s">
        <v>85</v>
      </c>
      <c r="AW378" s="13" t="s">
        <v>37</v>
      </c>
      <c r="AX378" s="13" t="s">
        <v>75</v>
      </c>
      <c r="AY378" s="203" t="s">
        <v>155</v>
      </c>
    </row>
    <row r="379" spans="1:65" s="13" customFormat="1" ht="10.199999999999999">
      <c r="B379" s="193"/>
      <c r="C379" s="194"/>
      <c r="D379" s="188" t="s">
        <v>165</v>
      </c>
      <c r="E379" s="195" t="s">
        <v>19</v>
      </c>
      <c r="F379" s="196" t="s">
        <v>1911</v>
      </c>
      <c r="G379" s="194"/>
      <c r="H379" s="197">
        <v>35</v>
      </c>
      <c r="I379" s="198"/>
      <c r="J379" s="194"/>
      <c r="K379" s="194"/>
      <c r="L379" s="199"/>
      <c r="M379" s="200"/>
      <c r="N379" s="201"/>
      <c r="O379" s="201"/>
      <c r="P379" s="201"/>
      <c r="Q379" s="201"/>
      <c r="R379" s="201"/>
      <c r="S379" s="201"/>
      <c r="T379" s="202"/>
      <c r="AT379" s="203" t="s">
        <v>165</v>
      </c>
      <c r="AU379" s="203" t="s">
        <v>85</v>
      </c>
      <c r="AV379" s="13" t="s">
        <v>85</v>
      </c>
      <c r="AW379" s="13" t="s">
        <v>37</v>
      </c>
      <c r="AX379" s="13" t="s">
        <v>75</v>
      </c>
      <c r="AY379" s="203" t="s">
        <v>155</v>
      </c>
    </row>
    <row r="380" spans="1:65" s="14" customFormat="1" ht="10.199999999999999">
      <c r="B380" s="206"/>
      <c r="C380" s="207"/>
      <c r="D380" s="188" t="s">
        <v>165</v>
      </c>
      <c r="E380" s="208" t="s">
        <v>19</v>
      </c>
      <c r="F380" s="209" t="s">
        <v>206</v>
      </c>
      <c r="G380" s="207"/>
      <c r="H380" s="210">
        <v>83.9</v>
      </c>
      <c r="I380" s="211"/>
      <c r="J380" s="207"/>
      <c r="K380" s="207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165</v>
      </c>
      <c r="AU380" s="216" t="s">
        <v>85</v>
      </c>
      <c r="AV380" s="14" t="s">
        <v>161</v>
      </c>
      <c r="AW380" s="14" t="s">
        <v>37</v>
      </c>
      <c r="AX380" s="14" t="s">
        <v>83</v>
      </c>
      <c r="AY380" s="216" t="s">
        <v>155</v>
      </c>
    </row>
    <row r="381" spans="1:65" s="2" customFormat="1" ht="16.5" customHeight="1">
      <c r="A381" s="36"/>
      <c r="B381" s="37"/>
      <c r="C381" s="175" t="s">
        <v>804</v>
      </c>
      <c r="D381" s="175" t="s">
        <v>157</v>
      </c>
      <c r="E381" s="176" t="s">
        <v>2040</v>
      </c>
      <c r="F381" s="177" t="s">
        <v>2041</v>
      </c>
      <c r="G381" s="178" t="s">
        <v>160</v>
      </c>
      <c r="H381" s="179">
        <v>83.9</v>
      </c>
      <c r="I381" s="180"/>
      <c r="J381" s="181">
        <f>ROUND(I381*H381,2)</f>
        <v>0</v>
      </c>
      <c r="K381" s="177" t="s">
        <v>170</v>
      </c>
      <c r="L381" s="41"/>
      <c r="M381" s="182" t="s">
        <v>19</v>
      </c>
      <c r="N381" s="183" t="s">
        <v>46</v>
      </c>
      <c r="O381" s="66"/>
      <c r="P381" s="184">
        <f>O381*H381</f>
        <v>0</v>
      </c>
      <c r="Q381" s="184">
        <v>7.3499999999999998E-5</v>
      </c>
      <c r="R381" s="184">
        <f>Q381*H381</f>
        <v>6.1666500000000001E-3</v>
      </c>
      <c r="S381" s="184">
        <v>0</v>
      </c>
      <c r="T381" s="185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86" t="s">
        <v>161</v>
      </c>
      <c r="AT381" s="186" t="s">
        <v>157</v>
      </c>
      <c r="AU381" s="186" t="s">
        <v>85</v>
      </c>
      <c r="AY381" s="19" t="s">
        <v>155</v>
      </c>
      <c r="BE381" s="187">
        <f>IF(N381="základní",J381,0)</f>
        <v>0</v>
      </c>
      <c r="BF381" s="187">
        <f>IF(N381="snížená",J381,0)</f>
        <v>0</v>
      </c>
      <c r="BG381" s="187">
        <f>IF(N381="zákl. přenesená",J381,0)</f>
        <v>0</v>
      </c>
      <c r="BH381" s="187">
        <f>IF(N381="sníž. přenesená",J381,0)</f>
        <v>0</v>
      </c>
      <c r="BI381" s="187">
        <f>IF(N381="nulová",J381,0)</f>
        <v>0</v>
      </c>
      <c r="BJ381" s="19" t="s">
        <v>83</v>
      </c>
      <c r="BK381" s="187">
        <f>ROUND(I381*H381,2)</f>
        <v>0</v>
      </c>
      <c r="BL381" s="19" t="s">
        <v>161</v>
      </c>
      <c r="BM381" s="186" t="s">
        <v>2042</v>
      </c>
    </row>
    <row r="382" spans="1:65" s="2" customFormat="1" ht="10.199999999999999">
      <c r="A382" s="36"/>
      <c r="B382" s="37"/>
      <c r="C382" s="38"/>
      <c r="D382" s="204" t="s">
        <v>172</v>
      </c>
      <c r="E382" s="38"/>
      <c r="F382" s="205" t="s">
        <v>2043</v>
      </c>
      <c r="G382" s="38"/>
      <c r="H382" s="38"/>
      <c r="I382" s="190"/>
      <c r="J382" s="38"/>
      <c r="K382" s="38"/>
      <c r="L382" s="41"/>
      <c r="M382" s="191"/>
      <c r="N382" s="192"/>
      <c r="O382" s="66"/>
      <c r="P382" s="66"/>
      <c r="Q382" s="66"/>
      <c r="R382" s="66"/>
      <c r="S382" s="66"/>
      <c r="T382" s="67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172</v>
      </c>
      <c r="AU382" s="19" t="s">
        <v>85</v>
      </c>
    </row>
    <row r="383" spans="1:65" s="13" customFormat="1" ht="10.199999999999999">
      <c r="B383" s="193"/>
      <c r="C383" s="194"/>
      <c r="D383" s="188" t="s">
        <v>165</v>
      </c>
      <c r="E383" s="195" t="s">
        <v>19</v>
      </c>
      <c r="F383" s="196" t="s">
        <v>1909</v>
      </c>
      <c r="G383" s="194"/>
      <c r="H383" s="197">
        <v>18</v>
      </c>
      <c r="I383" s="198"/>
      <c r="J383" s="194"/>
      <c r="K383" s="194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165</v>
      </c>
      <c r="AU383" s="203" t="s">
        <v>85</v>
      </c>
      <c r="AV383" s="13" t="s">
        <v>85</v>
      </c>
      <c r="AW383" s="13" t="s">
        <v>37</v>
      </c>
      <c r="AX383" s="13" t="s">
        <v>75</v>
      </c>
      <c r="AY383" s="203" t="s">
        <v>155</v>
      </c>
    </row>
    <row r="384" spans="1:65" s="13" customFormat="1" ht="10.199999999999999">
      <c r="B384" s="193"/>
      <c r="C384" s="194"/>
      <c r="D384" s="188" t="s">
        <v>165</v>
      </c>
      <c r="E384" s="195" t="s">
        <v>19</v>
      </c>
      <c r="F384" s="196" t="s">
        <v>1910</v>
      </c>
      <c r="G384" s="194"/>
      <c r="H384" s="197">
        <v>30.9</v>
      </c>
      <c r="I384" s="198"/>
      <c r="J384" s="194"/>
      <c r="K384" s="194"/>
      <c r="L384" s="199"/>
      <c r="M384" s="200"/>
      <c r="N384" s="201"/>
      <c r="O384" s="201"/>
      <c r="P384" s="201"/>
      <c r="Q384" s="201"/>
      <c r="R384" s="201"/>
      <c r="S384" s="201"/>
      <c r="T384" s="202"/>
      <c r="AT384" s="203" t="s">
        <v>165</v>
      </c>
      <c r="AU384" s="203" t="s">
        <v>85</v>
      </c>
      <c r="AV384" s="13" t="s">
        <v>85</v>
      </c>
      <c r="AW384" s="13" t="s">
        <v>37</v>
      </c>
      <c r="AX384" s="13" t="s">
        <v>75</v>
      </c>
      <c r="AY384" s="203" t="s">
        <v>155</v>
      </c>
    </row>
    <row r="385" spans="1:65" s="13" customFormat="1" ht="10.199999999999999">
      <c r="B385" s="193"/>
      <c r="C385" s="194"/>
      <c r="D385" s="188" t="s">
        <v>165</v>
      </c>
      <c r="E385" s="195" t="s">
        <v>19</v>
      </c>
      <c r="F385" s="196" t="s">
        <v>1911</v>
      </c>
      <c r="G385" s="194"/>
      <c r="H385" s="197">
        <v>35</v>
      </c>
      <c r="I385" s="198"/>
      <c r="J385" s="194"/>
      <c r="K385" s="194"/>
      <c r="L385" s="199"/>
      <c r="M385" s="200"/>
      <c r="N385" s="201"/>
      <c r="O385" s="201"/>
      <c r="P385" s="201"/>
      <c r="Q385" s="201"/>
      <c r="R385" s="201"/>
      <c r="S385" s="201"/>
      <c r="T385" s="202"/>
      <c r="AT385" s="203" t="s">
        <v>165</v>
      </c>
      <c r="AU385" s="203" t="s">
        <v>85</v>
      </c>
      <c r="AV385" s="13" t="s">
        <v>85</v>
      </c>
      <c r="AW385" s="13" t="s">
        <v>37</v>
      </c>
      <c r="AX385" s="13" t="s">
        <v>75</v>
      </c>
      <c r="AY385" s="203" t="s">
        <v>155</v>
      </c>
    </row>
    <row r="386" spans="1:65" s="14" customFormat="1" ht="10.199999999999999">
      <c r="B386" s="206"/>
      <c r="C386" s="207"/>
      <c r="D386" s="188" t="s">
        <v>165</v>
      </c>
      <c r="E386" s="208" t="s">
        <v>19</v>
      </c>
      <c r="F386" s="209" t="s">
        <v>206</v>
      </c>
      <c r="G386" s="207"/>
      <c r="H386" s="210">
        <v>83.9</v>
      </c>
      <c r="I386" s="211"/>
      <c r="J386" s="207"/>
      <c r="K386" s="207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165</v>
      </c>
      <c r="AU386" s="216" t="s">
        <v>85</v>
      </c>
      <c r="AV386" s="14" t="s">
        <v>161</v>
      </c>
      <c r="AW386" s="14" t="s">
        <v>37</v>
      </c>
      <c r="AX386" s="14" t="s">
        <v>83</v>
      </c>
      <c r="AY386" s="216" t="s">
        <v>155</v>
      </c>
    </row>
    <row r="387" spans="1:65" s="12" customFormat="1" ht="22.8" customHeight="1">
      <c r="B387" s="159"/>
      <c r="C387" s="160"/>
      <c r="D387" s="161" t="s">
        <v>74</v>
      </c>
      <c r="E387" s="173" t="s">
        <v>214</v>
      </c>
      <c r="F387" s="173" t="s">
        <v>2044</v>
      </c>
      <c r="G387" s="160"/>
      <c r="H387" s="160"/>
      <c r="I387" s="163"/>
      <c r="J387" s="174">
        <f>BK387</f>
        <v>0</v>
      </c>
      <c r="K387" s="160"/>
      <c r="L387" s="165"/>
      <c r="M387" s="166"/>
      <c r="N387" s="167"/>
      <c r="O387" s="167"/>
      <c r="P387" s="168">
        <f>SUM(P388:P399)</f>
        <v>0</v>
      </c>
      <c r="Q387" s="167"/>
      <c r="R387" s="168">
        <f>SUM(R388:R399)</f>
        <v>6.8508572000000004E-2</v>
      </c>
      <c r="S387" s="167"/>
      <c r="T387" s="169">
        <f>SUM(T388:T399)</f>
        <v>0</v>
      </c>
      <c r="AR387" s="170" t="s">
        <v>83</v>
      </c>
      <c r="AT387" s="171" t="s">
        <v>74</v>
      </c>
      <c r="AU387" s="171" t="s">
        <v>83</v>
      </c>
      <c r="AY387" s="170" t="s">
        <v>155</v>
      </c>
      <c r="BK387" s="172">
        <f>SUM(BK388:BK399)</f>
        <v>0</v>
      </c>
    </row>
    <row r="388" spans="1:65" s="2" customFormat="1" ht="24.15" customHeight="1">
      <c r="A388" s="36"/>
      <c r="B388" s="37"/>
      <c r="C388" s="175" t="s">
        <v>812</v>
      </c>
      <c r="D388" s="175" t="s">
        <v>157</v>
      </c>
      <c r="E388" s="176" t="s">
        <v>2045</v>
      </c>
      <c r="F388" s="177" t="s">
        <v>2046</v>
      </c>
      <c r="G388" s="178" t="s">
        <v>160</v>
      </c>
      <c r="H388" s="179">
        <v>227.8</v>
      </c>
      <c r="I388" s="180"/>
      <c r="J388" s="181">
        <f>ROUND(I388*H388,2)</f>
        <v>0</v>
      </c>
      <c r="K388" s="177" t="s">
        <v>170</v>
      </c>
      <c r="L388" s="41"/>
      <c r="M388" s="182" t="s">
        <v>19</v>
      </c>
      <c r="N388" s="183" t="s">
        <v>46</v>
      </c>
      <c r="O388" s="66"/>
      <c r="P388" s="184">
        <f>O388*H388</f>
        <v>0</v>
      </c>
      <c r="Q388" s="184">
        <v>3.0074000000000002E-4</v>
      </c>
      <c r="R388" s="184">
        <f>Q388*H388</f>
        <v>6.8508572000000004E-2</v>
      </c>
      <c r="S388" s="184">
        <v>0</v>
      </c>
      <c r="T388" s="185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6" t="s">
        <v>161</v>
      </c>
      <c r="AT388" s="186" t="s">
        <v>157</v>
      </c>
      <c r="AU388" s="186" t="s">
        <v>85</v>
      </c>
      <c r="AY388" s="19" t="s">
        <v>155</v>
      </c>
      <c r="BE388" s="187">
        <f>IF(N388="základní",J388,0)</f>
        <v>0</v>
      </c>
      <c r="BF388" s="187">
        <f>IF(N388="snížená",J388,0)</f>
        <v>0</v>
      </c>
      <c r="BG388" s="187">
        <f>IF(N388="zákl. přenesená",J388,0)</f>
        <v>0</v>
      </c>
      <c r="BH388" s="187">
        <f>IF(N388="sníž. přenesená",J388,0)</f>
        <v>0</v>
      </c>
      <c r="BI388" s="187">
        <f>IF(N388="nulová",J388,0)</f>
        <v>0</v>
      </c>
      <c r="BJ388" s="19" t="s">
        <v>83</v>
      </c>
      <c r="BK388" s="187">
        <f>ROUND(I388*H388,2)</f>
        <v>0</v>
      </c>
      <c r="BL388" s="19" t="s">
        <v>161</v>
      </c>
      <c r="BM388" s="186" t="s">
        <v>2047</v>
      </c>
    </row>
    <row r="389" spans="1:65" s="2" customFormat="1" ht="10.199999999999999">
      <c r="A389" s="36"/>
      <c r="B389" s="37"/>
      <c r="C389" s="38"/>
      <c r="D389" s="204" t="s">
        <v>172</v>
      </c>
      <c r="E389" s="38"/>
      <c r="F389" s="205" t="s">
        <v>2048</v>
      </c>
      <c r="G389" s="38"/>
      <c r="H389" s="38"/>
      <c r="I389" s="190"/>
      <c r="J389" s="38"/>
      <c r="K389" s="38"/>
      <c r="L389" s="41"/>
      <c r="M389" s="191"/>
      <c r="N389" s="192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172</v>
      </c>
      <c r="AU389" s="19" t="s">
        <v>85</v>
      </c>
    </row>
    <row r="390" spans="1:65" s="13" customFormat="1" ht="10.199999999999999">
      <c r="B390" s="193"/>
      <c r="C390" s="194"/>
      <c r="D390" s="188" t="s">
        <v>165</v>
      </c>
      <c r="E390" s="195" t="s">
        <v>19</v>
      </c>
      <c r="F390" s="196" t="s">
        <v>2049</v>
      </c>
      <c r="G390" s="194"/>
      <c r="H390" s="197">
        <v>56</v>
      </c>
      <c r="I390" s="198"/>
      <c r="J390" s="194"/>
      <c r="K390" s="194"/>
      <c r="L390" s="199"/>
      <c r="M390" s="200"/>
      <c r="N390" s="201"/>
      <c r="O390" s="201"/>
      <c r="P390" s="201"/>
      <c r="Q390" s="201"/>
      <c r="R390" s="201"/>
      <c r="S390" s="201"/>
      <c r="T390" s="202"/>
      <c r="AT390" s="203" t="s">
        <v>165</v>
      </c>
      <c r="AU390" s="203" t="s">
        <v>85</v>
      </c>
      <c r="AV390" s="13" t="s">
        <v>85</v>
      </c>
      <c r="AW390" s="13" t="s">
        <v>37</v>
      </c>
      <c r="AX390" s="13" t="s">
        <v>75</v>
      </c>
      <c r="AY390" s="203" t="s">
        <v>155</v>
      </c>
    </row>
    <row r="391" spans="1:65" s="13" customFormat="1" ht="10.199999999999999">
      <c r="B391" s="193"/>
      <c r="C391" s="194"/>
      <c r="D391" s="188" t="s">
        <v>165</v>
      </c>
      <c r="E391" s="195" t="s">
        <v>19</v>
      </c>
      <c r="F391" s="196" t="s">
        <v>2050</v>
      </c>
      <c r="G391" s="194"/>
      <c r="H391" s="197">
        <v>81.8</v>
      </c>
      <c r="I391" s="198"/>
      <c r="J391" s="194"/>
      <c r="K391" s="194"/>
      <c r="L391" s="199"/>
      <c r="M391" s="200"/>
      <c r="N391" s="201"/>
      <c r="O391" s="201"/>
      <c r="P391" s="201"/>
      <c r="Q391" s="201"/>
      <c r="R391" s="201"/>
      <c r="S391" s="201"/>
      <c r="T391" s="202"/>
      <c r="AT391" s="203" t="s">
        <v>165</v>
      </c>
      <c r="AU391" s="203" t="s">
        <v>85</v>
      </c>
      <c r="AV391" s="13" t="s">
        <v>85</v>
      </c>
      <c r="AW391" s="13" t="s">
        <v>37</v>
      </c>
      <c r="AX391" s="13" t="s">
        <v>75</v>
      </c>
      <c r="AY391" s="203" t="s">
        <v>155</v>
      </c>
    </row>
    <row r="392" spans="1:65" s="13" customFormat="1" ht="10.199999999999999">
      <c r="B392" s="193"/>
      <c r="C392" s="194"/>
      <c r="D392" s="188" t="s">
        <v>165</v>
      </c>
      <c r="E392" s="195" t="s">
        <v>19</v>
      </c>
      <c r="F392" s="196" t="s">
        <v>2051</v>
      </c>
      <c r="G392" s="194"/>
      <c r="H392" s="197">
        <v>90</v>
      </c>
      <c r="I392" s="198"/>
      <c r="J392" s="194"/>
      <c r="K392" s="194"/>
      <c r="L392" s="199"/>
      <c r="M392" s="200"/>
      <c r="N392" s="201"/>
      <c r="O392" s="201"/>
      <c r="P392" s="201"/>
      <c r="Q392" s="201"/>
      <c r="R392" s="201"/>
      <c r="S392" s="201"/>
      <c r="T392" s="202"/>
      <c r="AT392" s="203" t="s">
        <v>165</v>
      </c>
      <c r="AU392" s="203" t="s">
        <v>85</v>
      </c>
      <c r="AV392" s="13" t="s">
        <v>85</v>
      </c>
      <c r="AW392" s="13" t="s">
        <v>37</v>
      </c>
      <c r="AX392" s="13" t="s">
        <v>75</v>
      </c>
      <c r="AY392" s="203" t="s">
        <v>155</v>
      </c>
    </row>
    <row r="393" spans="1:65" s="14" customFormat="1" ht="10.199999999999999">
      <c r="B393" s="206"/>
      <c r="C393" s="207"/>
      <c r="D393" s="188" t="s">
        <v>165</v>
      </c>
      <c r="E393" s="208" t="s">
        <v>19</v>
      </c>
      <c r="F393" s="209" t="s">
        <v>206</v>
      </c>
      <c r="G393" s="207"/>
      <c r="H393" s="210">
        <v>227.8</v>
      </c>
      <c r="I393" s="211"/>
      <c r="J393" s="207"/>
      <c r="K393" s="207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165</v>
      </c>
      <c r="AU393" s="216" t="s">
        <v>85</v>
      </c>
      <c r="AV393" s="14" t="s">
        <v>161</v>
      </c>
      <c r="AW393" s="14" t="s">
        <v>37</v>
      </c>
      <c r="AX393" s="14" t="s">
        <v>83</v>
      </c>
      <c r="AY393" s="216" t="s">
        <v>155</v>
      </c>
    </row>
    <row r="394" spans="1:65" s="2" customFormat="1" ht="24.15" customHeight="1">
      <c r="A394" s="36"/>
      <c r="B394" s="37"/>
      <c r="C394" s="175" t="s">
        <v>819</v>
      </c>
      <c r="D394" s="175" t="s">
        <v>157</v>
      </c>
      <c r="E394" s="176" t="s">
        <v>2052</v>
      </c>
      <c r="F394" s="177" t="s">
        <v>2053</v>
      </c>
      <c r="G394" s="178" t="s">
        <v>160</v>
      </c>
      <c r="H394" s="179">
        <v>227.8</v>
      </c>
      <c r="I394" s="180"/>
      <c r="J394" s="181">
        <f>ROUND(I394*H394,2)</f>
        <v>0</v>
      </c>
      <c r="K394" s="177" t="s">
        <v>170</v>
      </c>
      <c r="L394" s="41"/>
      <c r="M394" s="182" t="s">
        <v>19</v>
      </c>
      <c r="N394" s="183" t="s">
        <v>46</v>
      </c>
      <c r="O394" s="66"/>
      <c r="P394" s="184">
        <f>O394*H394</f>
        <v>0</v>
      </c>
      <c r="Q394" s="184">
        <v>0</v>
      </c>
      <c r="R394" s="184">
        <f>Q394*H394</f>
        <v>0</v>
      </c>
      <c r="S394" s="184">
        <v>0</v>
      </c>
      <c r="T394" s="185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6" t="s">
        <v>161</v>
      </c>
      <c r="AT394" s="186" t="s">
        <v>157</v>
      </c>
      <c r="AU394" s="186" t="s">
        <v>85</v>
      </c>
      <c r="AY394" s="19" t="s">
        <v>155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9" t="s">
        <v>83</v>
      </c>
      <c r="BK394" s="187">
        <f>ROUND(I394*H394,2)</f>
        <v>0</v>
      </c>
      <c r="BL394" s="19" t="s">
        <v>161</v>
      </c>
      <c r="BM394" s="186" t="s">
        <v>2054</v>
      </c>
    </row>
    <row r="395" spans="1:65" s="2" customFormat="1" ht="10.199999999999999">
      <c r="A395" s="36"/>
      <c r="B395" s="37"/>
      <c r="C395" s="38"/>
      <c r="D395" s="204" t="s">
        <v>172</v>
      </c>
      <c r="E395" s="38"/>
      <c r="F395" s="205" t="s">
        <v>2055</v>
      </c>
      <c r="G395" s="38"/>
      <c r="H395" s="38"/>
      <c r="I395" s="190"/>
      <c r="J395" s="38"/>
      <c r="K395" s="38"/>
      <c r="L395" s="41"/>
      <c r="M395" s="191"/>
      <c r="N395" s="192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172</v>
      </c>
      <c r="AU395" s="19" t="s">
        <v>85</v>
      </c>
    </row>
    <row r="396" spans="1:65" s="13" customFormat="1" ht="10.199999999999999">
      <c r="B396" s="193"/>
      <c r="C396" s="194"/>
      <c r="D396" s="188" t="s">
        <v>165</v>
      </c>
      <c r="E396" s="195" t="s">
        <v>19</v>
      </c>
      <c r="F396" s="196" t="s">
        <v>2049</v>
      </c>
      <c r="G396" s="194"/>
      <c r="H396" s="197">
        <v>56</v>
      </c>
      <c r="I396" s="198"/>
      <c r="J396" s="194"/>
      <c r="K396" s="194"/>
      <c r="L396" s="199"/>
      <c r="M396" s="200"/>
      <c r="N396" s="201"/>
      <c r="O396" s="201"/>
      <c r="P396" s="201"/>
      <c r="Q396" s="201"/>
      <c r="R396" s="201"/>
      <c r="S396" s="201"/>
      <c r="T396" s="202"/>
      <c r="AT396" s="203" t="s">
        <v>165</v>
      </c>
      <c r="AU396" s="203" t="s">
        <v>85</v>
      </c>
      <c r="AV396" s="13" t="s">
        <v>85</v>
      </c>
      <c r="AW396" s="13" t="s">
        <v>37</v>
      </c>
      <c r="AX396" s="13" t="s">
        <v>75</v>
      </c>
      <c r="AY396" s="203" t="s">
        <v>155</v>
      </c>
    </row>
    <row r="397" spans="1:65" s="13" customFormat="1" ht="10.199999999999999">
      <c r="B397" s="193"/>
      <c r="C397" s="194"/>
      <c r="D397" s="188" t="s">
        <v>165</v>
      </c>
      <c r="E397" s="195" t="s">
        <v>19</v>
      </c>
      <c r="F397" s="196" t="s">
        <v>2050</v>
      </c>
      <c r="G397" s="194"/>
      <c r="H397" s="197">
        <v>81.8</v>
      </c>
      <c r="I397" s="198"/>
      <c r="J397" s="194"/>
      <c r="K397" s="194"/>
      <c r="L397" s="199"/>
      <c r="M397" s="200"/>
      <c r="N397" s="201"/>
      <c r="O397" s="201"/>
      <c r="P397" s="201"/>
      <c r="Q397" s="201"/>
      <c r="R397" s="201"/>
      <c r="S397" s="201"/>
      <c r="T397" s="202"/>
      <c r="AT397" s="203" t="s">
        <v>165</v>
      </c>
      <c r="AU397" s="203" t="s">
        <v>85</v>
      </c>
      <c r="AV397" s="13" t="s">
        <v>85</v>
      </c>
      <c r="AW397" s="13" t="s">
        <v>37</v>
      </c>
      <c r="AX397" s="13" t="s">
        <v>75</v>
      </c>
      <c r="AY397" s="203" t="s">
        <v>155</v>
      </c>
    </row>
    <row r="398" spans="1:65" s="13" customFormat="1" ht="10.199999999999999">
      <c r="B398" s="193"/>
      <c r="C398" s="194"/>
      <c r="D398" s="188" t="s">
        <v>165</v>
      </c>
      <c r="E398" s="195" t="s">
        <v>19</v>
      </c>
      <c r="F398" s="196" t="s">
        <v>2051</v>
      </c>
      <c r="G398" s="194"/>
      <c r="H398" s="197">
        <v>90</v>
      </c>
      <c r="I398" s="198"/>
      <c r="J398" s="194"/>
      <c r="K398" s="194"/>
      <c r="L398" s="199"/>
      <c r="M398" s="200"/>
      <c r="N398" s="201"/>
      <c r="O398" s="201"/>
      <c r="P398" s="201"/>
      <c r="Q398" s="201"/>
      <c r="R398" s="201"/>
      <c r="S398" s="201"/>
      <c r="T398" s="202"/>
      <c r="AT398" s="203" t="s">
        <v>165</v>
      </c>
      <c r="AU398" s="203" t="s">
        <v>85</v>
      </c>
      <c r="AV398" s="13" t="s">
        <v>85</v>
      </c>
      <c r="AW398" s="13" t="s">
        <v>37</v>
      </c>
      <c r="AX398" s="13" t="s">
        <v>75</v>
      </c>
      <c r="AY398" s="203" t="s">
        <v>155</v>
      </c>
    </row>
    <row r="399" spans="1:65" s="14" customFormat="1" ht="10.199999999999999">
      <c r="B399" s="206"/>
      <c r="C399" s="207"/>
      <c r="D399" s="188" t="s">
        <v>165</v>
      </c>
      <c r="E399" s="208" t="s">
        <v>19</v>
      </c>
      <c r="F399" s="209" t="s">
        <v>206</v>
      </c>
      <c r="G399" s="207"/>
      <c r="H399" s="210">
        <v>227.8</v>
      </c>
      <c r="I399" s="211"/>
      <c r="J399" s="207"/>
      <c r="K399" s="207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165</v>
      </c>
      <c r="AU399" s="216" t="s">
        <v>85</v>
      </c>
      <c r="AV399" s="14" t="s">
        <v>161</v>
      </c>
      <c r="AW399" s="14" t="s">
        <v>37</v>
      </c>
      <c r="AX399" s="14" t="s">
        <v>83</v>
      </c>
      <c r="AY399" s="216" t="s">
        <v>155</v>
      </c>
    </row>
    <row r="400" spans="1:65" s="12" customFormat="1" ht="22.8" customHeight="1">
      <c r="B400" s="159"/>
      <c r="C400" s="160"/>
      <c r="D400" s="161" t="s">
        <v>74</v>
      </c>
      <c r="E400" s="173" t="s">
        <v>403</v>
      </c>
      <c r="F400" s="173" t="s">
        <v>404</v>
      </c>
      <c r="G400" s="160"/>
      <c r="H400" s="160"/>
      <c r="I400" s="163"/>
      <c r="J400" s="174">
        <f>BK400</f>
        <v>0</v>
      </c>
      <c r="K400" s="160"/>
      <c r="L400" s="165"/>
      <c r="M400" s="166"/>
      <c r="N400" s="167"/>
      <c r="O400" s="167"/>
      <c r="P400" s="168">
        <f>SUM(P401:P406)</f>
        <v>0</v>
      </c>
      <c r="Q400" s="167"/>
      <c r="R400" s="168">
        <f>SUM(R401:R406)</f>
        <v>0</v>
      </c>
      <c r="S400" s="167"/>
      <c r="T400" s="169">
        <f>SUM(T401:T406)</f>
        <v>0</v>
      </c>
      <c r="AR400" s="170" t="s">
        <v>83</v>
      </c>
      <c r="AT400" s="171" t="s">
        <v>74</v>
      </c>
      <c r="AU400" s="171" t="s">
        <v>83</v>
      </c>
      <c r="AY400" s="170" t="s">
        <v>155</v>
      </c>
      <c r="BK400" s="172">
        <f>SUM(BK401:BK406)</f>
        <v>0</v>
      </c>
    </row>
    <row r="401" spans="1:65" s="2" customFormat="1" ht="24.15" customHeight="1">
      <c r="A401" s="36"/>
      <c r="B401" s="37"/>
      <c r="C401" s="175" t="s">
        <v>825</v>
      </c>
      <c r="D401" s="175" t="s">
        <v>157</v>
      </c>
      <c r="E401" s="176" t="s">
        <v>2056</v>
      </c>
      <c r="F401" s="177" t="s">
        <v>2057</v>
      </c>
      <c r="G401" s="178" t="s">
        <v>298</v>
      </c>
      <c r="H401" s="179">
        <v>51.55</v>
      </c>
      <c r="I401" s="180"/>
      <c r="J401" s="181">
        <f>ROUND(I401*H401,2)</f>
        <v>0</v>
      </c>
      <c r="K401" s="177" t="s">
        <v>170</v>
      </c>
      <c r="L401" s="41"/>
      <c r="M401" s="182" t="s">
        <v>19</v>
      </c>
      <c r="N401" s="183" t="s">
        <v>46</v>
      </c>
      <c r="O401" s="66"/>
      <c r="P401" s="184">
        <f>O401*H401</f>
        <v>0</v>
      </c>
      <c r="Q401" s="184">
        <v>0</v>
      </c>
      <c r="R401" s="184">
        <f>Q401*H401</f>
        <v>0</v>
      </c>
      <c r="S401" s="184">
        <v>0</v>
      </c>
      <c r="T401" s="185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86" t="s">
        <v>161</v>
      </c>
      <c r="AT401" s="186" t="s">
        <v>157</v>
      </c>
      <c r="AU401" s="186" t="s">
        <v>85</v>
      </c>
      <c r="AY401" s="19" t="s">
        <v>155</v>
      </c>
      <c r="BE401" s="187">
        <f>IF(N401="základní",J401,0)</f>
        <v>0</v>
      </c>
      <c r="BF401" s="187">
        <f>IF(N401="snížená",J401,0)</f>
        <v>0</v>
      </c>
      <c r="BG401" s="187">
        <f>IF(N401="zákl. přenesená",J401,0)</f>
        <v>0</v>
      </c>
      <c r="BH401" s="187">
        <f>IF(N401="sníž. přenesená",J401,0)</f>
        <v>0</v>
      </c>
      <c r="BI401" s="187">
        <f>IF(N401="nulová",J401,0)</f>
        <v>0</v>
      </c>
      <c r="BJ401" s="19" t="s">
        <v>83</v>
      </c>
      <c r="BK401" s="187">
        <f>ROUND(I401*H401,2)</f>
        <v>0</v>
      </c>
      <c r="BL401" s="19" t="s">
        <v>161</v>
      </c>
      <c r="BM401" s="186" t="s">
        <v>2058</v>
      </c>
    </row>
    <row r="402" spans="1:65" s="2" customFormat="1" ht="10.199999999999999">
      <c r="A402" s="36"/>
      <c r="B402" s="37"/>
      <c r="C402" s="38"/>
      <c r="D402" s="204" t="s">
        <v>172</v>
      </c>
      <c r="E402" s="38"/>
      <c r="F402" s="205" t="s">
        <v>2059</v>
      </c>
      <c r="G402" s="38"/>
      <c r="H402" s="38"/>
      <c r="I402" s="190"/>
      <c r="J402" s="38"/>
      <c r="K402" s="38"/>
      <c r="L402" s="41"/>
      <c r="M402" s="191"/>
      <c r="N402" s="192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172</v>
      </c>
      <c r="AU402" s="19" t="s">
        <v>85</v>
      </c>
    </row>
    <row r="403" spans="1:65" s="13" customFormat="1" ht="10.199999999999999">
      <c r="B403" s="193"/>
      <c r="C403" s="194"/>
      <c r="D403" s="188" t="s">
        <v>165</v>
      </c>
      <c r="E403" s="195" t="s">
        <v>19</v>
      </c>
      <c r="F403" s="196" t="s">
        <v>2060</v>
      </c>
      <c r="G403" s="194"/>
      <c r="H403" s="197">
        <v>51.55</v>
      </c>
      <c r="I403" s="198"/>
      <c r="J403" s="194"/>
      <c r="K403" s="194"/>
      <c r="L403" s="199"/>
      <c r="M403" s="200"/>
      <c r="N403" s="201"/>
      <c r="O403" s="201"/>
      <c r="P403" s="201"/>
      <c r="Q403" s="201"/>
      <c r="R403" s="201"/>
      <c r="S403" s="201"/>
      <c r="T403" s="202"/>
      <c r="AT403" s="203" t="s">
        <v>165</v>
      </c>
      <c r="AU403" s="203" t="s">
        <v>85</v>
      </c>
      <c r="AV403" s="13" t="s">
        <v>85</v>
      </c>
      <c r="AW403" s="13" t="s">
        <v>37</v>
      </c>
      <c r="AX403" s="13" t="s">
        <v>83</v>
      </c>
      <c r="AY403" s="203" t="s">
        <v>155</v>
      </c>
    </row>
    <row r="404" spans="1:65" s="2" customFormat="1" ht="33" customHeight="1">
      <c r="A404" s="36"/>
      <c r="B404" s="37"/>
      <c r="C404" s="175" t="s">
        <v>830</v>
      </c>
      <c r="D404" s="175" t="s">
        <v>157</v>
      </c>
      <c r="E404" s="176" t="s">
        <v>2061</v>
      </c>
      <c r="F404" s="177" t="s">
        <v>2062</v>
      </c>
      <c r="G404" s="178" t="s">
        <v>298</v>
      </c>
      <c r="H404" s="179">
        <v>51.55</v>
      </c>
      <c r="I404" s="180"/>
      <c r="J404" s="181">
        <f>ROUND(I404*H404,2)</f>
        <v>0</v>
      </c>
      <c r="K404" s="177" t="s">
        <v>170</v>
      </c>
      <c r="L404" s="41"/>
      <c r="M404" s="182" t="s">
        <v>19</v>
      </c>
      <c r="N404" s="183" t="s">
        <v>46</v>
      </c>
      <c r="O404" s="66"/>
      <c r="P404" s="184">
        <f>O404*H404</f>
        <v>0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6" t="s">
        <v>161</v>
      </c>
      <c r="AT404" s="186" t="s">
        <v>157</v>
      </c>
      <c r="AU404" s="186" t="s">
        <v>85</v>
      </c>
      <c r="AY404" s="19" t="s">
        <v>155</v>
      </c>
      <c r="BE404" s="187">
        <f>IF(N404="základní",J404,0)</f>
        <v>0</v>
      </c>
      <c r="BF404" s="187">
        <f>IF(N404="snížená",J404,0)</f>
        <v>0</v>
      </c>
      <c r="BG404" s="187">
        <f>IF(N404="zákl. přenesená",J404,0)</f>
        <v>0</v>
      </c>
      <c r="BH404" s="187">
        <f>IF(N404="sníž. přenesená",J404,0)</f>
        <v>0</v>
      </c>
      <c r="BI404" s="187">
        <f>IF(N404="nulová",J404,0)</f>
        <v>0</v>
      </c>
      <c r="BJ404" s="19" t="s">
        <v>83</v>
      </c>
      <c r="BK404" s="187">
        <f>ROUND(I404*H404,2)</f>
        <v>0</v>
      </c>
      <c r="BL404" s="19" t="s">
        <v>161</v>
      </c>
      <c r="BM404" s="186" t="s">
        <v>2063</v>
      </c>
    </row>
    <row r="405" spans="1:65" s="2" customFormat="1" ht="10.199999999999999">
      <c r="A405" s="36"/>
      <c r="B405" s="37"/>
      <c r="C405" s="38"/>
      <c r="D405" s="204" t="s">
        <v>172</v>
      </c>
      <c r="E405" s="38"/>
      <c r="F405" s="205" t="s">
        <v>2064</v>
      </c>
      <c r="G405" s="38"/>
      <c r="H405" s="38"/>
      <c r="I405" s="190"/>
      <c r="J405" s="38"/>
      <c r="K405" s="38"/>
      <c r="L405" s="41"/>
      <c r="M405" s="191"/>
      <c r="N405" s="192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172</v>
      </c>
      <c r="AU405" s="19" t="s">
        <v>85</v>
      </c>
    </row>
    <row r="406" spans="1:65" s="13" customFormat="1" ht="10.199999999999999">
      <c r="B406" s="193"/>
      <c r="C406" s="194"/>
      <c r="D406" s="188" t="s">
        <v>165</v>
      </c>
      <c r="E406" s="195" t="s">
        <v>19</v>
      </c>
      <c r="F406" s="196" t="s">
        <v>2060</v>
      </c>
      <c r="G406" s="194"/>
      <c r="H406" s="197">
        <v>51.55</v>
      </c>
      <c r="I406" s="198"/>
      <c r="J406" s="194"/>
      <c r="K406" s="194"/>
      <c r="L406" s="199"/>
      <c r="M406" s="255"/>
      <c r="N406" s="256"/>
      <c r="O406" s="256"/>
      <c r="P406" s="256"/>
      <c r="Q406" s="256"/>
      <c r="R406" s="256"/>
      <c r="S406" s="256"/>
      <c r="T406" s="257"/>
      <c r="AT406" s="203" t="s">
        <v>165</v>
      </c>
      <c r="AU406" s="203" t="s">
        <v>85</v>
      </c>
      <c r="AV406" s="13" t="s">
        <v>85</v>
      </c>
      <c r="AW406" s="13" t="s">
        <v>37</v>
      </c>
      <c r="AX406" s="13" t="s">
        <v>83</v>
      </c>
      <c r="AY406" s="203" t="s">
        <v>155</v>
      </c>
    </row>
    <row r="407" spans="1:65" s="2" customFormat="1" ht="6.9" customHeight="1">
      <c r="A407" s="36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41"/>
      <c r="M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</row>
  </sheetData>
  <sheetProtection algorithmName="SHA-512" hashValue="b6+/AYBY4qTJXIJSqW/m1aM+HDEGlqv2mkJeNem4+B3IP4S+P8FJIDtpDTjJAxRXXAYbTyT7vA1XWL69lEXEbA==" saltValue="QuS6Te7Nyy6el0qxAsEC6WeveSYNSa2S4jUgfwN+OkKukXgtPQ5gkM/tysNXoH9Ef3vf3c0x6Oplym2WP5RrbA==" spinCount="100000" sheet="1" objects="1" scenarios="1" formatColumns="0" formatRows="0" autoFilter="0"/>
  <autoFilter ref="C89:K406" xr:uid="{00000000-0009-0000-0000-00000C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C00-000000000000}"/>
    <hyperlink ref="F97" r:id="rId2" xr:uid="{00000000-0004-0000-0C00-000001000000}"/>
    <hyperlink ref="F101" r:id="rId3" xr:uid="{00000000-0004-0000-0C00-000002000000}"/>
    <hyperlink ref="F104" r:id="rId4" xr:uid="{00000000-0004-0000-0C00-000003000000}"/>
    <hyperlink ref="F108" r:id="rId5" xr:uid="{00000000-0004-0000-0C00-000004000000}"/>
    <hyperlink ref="F114" r:id="rId6" xr:uid="{00000000-0004-0000-0C00-000005000000}"/>
    <hyperlink ref="F122" r:id="rId7" xr:uid="{00000000-0004-0000-0C00-000006000000}"/>
    <hyperlink ref="F128" r:id="rId8" xr:uid="{00000000-0004-0000-0C00-000007000000}"/>
    <hyperlink ref="F143" r:id="rId9" xr:uid="{00000000-0004-0000-0C00-000008000000}"/>
    <hyperlink ref="F148" r:id="rId10" xr:uid="{00000000-0004-0000-0C00-000009000000}"/>
    <hyperlink ref="F153" r:id="rId11" xr:uid="{00000000-0004-0000-0C00-00000A000000}"/>
    <hyperlink ref="F156" r:id="rId12" xr:uid="{00000000-0004-0000-0C00-00000B000000}"/>
    <hyperlink ref="F159" r:id="rId13" xr:uid="{00000000-0004-0000-0C00-00000C000000}"/>
    <hyperlink ref="F165" r:id="rId14" xr:uid="{00000000-0004-0000-0C00-00000D000000}"/>
    <hyperlink ref="F171" r:id="rId15" xr:uid="{00000000-0004-0000-0C00-00000E000000}"/>
    <hyperlink ref="F177" r:id="rId16" xr:uid="{00000000-0004-0000-0C00-00000F000000}"/>
    <hyperlink ref="F183" r:id="rId17" xr:uid="{00000000-0004-0000-0C00-000010000000}"/>
    <hyperlink ref="F191" r:id="rId18" xr:uid="{00000000-0004-0000-0C00-000011000000}"/>
    <hyperlink ref="F199" r:id="rId19" xr:uid="{00000000-0004-0000-0C00-000012000000}"/>
    <hyperlink ref="F207" r:id="rId20" xr:uid="{00000000-0004-0000-0C00-000013000000}"/>
    <hyperlink ref="F215" r:id="rId21" xr:uid="{00000000-0004-0000-0C00-000014000000}"/>
    <hyperlink ref="F221" r:id="rId22" xr:uid="{00000000-0004-0000-0C00-000015000000}"/>
    <hyperlink ref="F228" r:id="rId23" xr:uid="{00000000-0004-0000-0C00-000016000000}"/>
    <hyperlink ref="F235" r:id="rId24" xr:uid="{00000000-0004-0000-0C00-000017000000}"/>
    <hyperlink ref="F238" r:id="rId25" xr:uid="{00000000-0004-0000-0C00-000018000000}"/>
    <hyperlink ref="F241" r:id="rId26" xr:uid="{00000000-0004-0000-0C00-000019000000}"/>
    <hyperlink ref="F244" r:id="rId27" xr:uid="{00000000-0004-0000-0C00-00001A000000}"/>
    <hyperlink ref="F249" r:id="rId28" xr:uid="{00000000-0004-0000-0C00-00001B000000}"/>
    <hyperlink ref="F252" r:id="rId29" xr:uid="{00000000-0004-0000-0C00-00001C000000}"/>
    <hyperlink ref="F255" r:id="rId30" xr:uid="{00000000-0004-0000-0C00-00001D000000}"/>
    <hyperlink ref="F271" r:id="rId31" xr:uid="{00000000-0004-0000-0C00-00001E000000}"/>
    <hyperlink ref="F281" r:id="rId32" xr:uid="{00000000-0004-0000-0C00-00001F000000}"/>
    <hyperlink ref="F289" r:id="rId33" xr:uid="{00000000-0004-0000-0C00-000020000000}"/>
    <hyperlink ref="F295" r:id="rId34" xr:uid="{00000000-0004-0000-0C00-000021000000}"/>
    <hyperlink ref="F305" r:id="rId35" xr:uid="{00000000-0004-0000-0C00-000022000000}"/>
    <hyperlink ref="F310" r:id="rId36" xr:uid="{00000000-0004-0000-0C00-000023000000}"/>
    <hyperlink ref="F315" r:id="rId37" xr:uid="{00000000-0004-0000-0C00-000024000000}"/>
    <hyperlink ref="F321" r:id="rId38" xr:uid="{00000000-0004-0000-0C00-000025000000}"/>
    <hyperlink ref="F325" r:id="rId39" xr:uid="{00000000-0004-0000-0C00-000026000000}"/>
    <hyperlink ref="F331" r:id="rId40" xr:uid="{00000000-0004-0000-0C00-000027000000}"/>
    <hyperlink ref="F337" r:id="rId41" xr:uid="{00000000-0004-0000-0C00-000028000000}"/>
    <hyperlink ref="F341" r:id="rId42" xr:uid="{00000000-0004-0000-0C00-000029000000}"/>
    <hyperlink ref="F351" r:id="rId43" xr:uid="{00000000-0004-0000-0C00-00002A000000}"/>
    <hyperlink ref="F368" r:id="rId44" xr:uid="{00000000-0004-0000-0C00-00002B000000}"/>
    <hyperlink ref="F376" r:id="rId45" xr:uid="{00000000-0004-0000-0C00-00002C000000}"/>
    <hyperlink ref="F382" r:id="rId46" xr:uid="{00000000-0004-0000-0C00-00002D000000}"/>
    <hyperlink ref="F389" r:id="rId47" xr:uid="{00000000-0004-0000-0C00-00002E000000}"/>
    <hyperlink ref="F395" r:id="rId48" xr:uid="{00000000-0004-0000-0C00-00002F000000}"/>
    <hyperlink ref="F402" r:id="rId49" xr:uid="{00000000-0004-0000-0C00-000030000000}"/>
    <hyperlink ref="F405" r:id="rId50" xr:uid="{00000000-0004-0000-0C00-00003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21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122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2065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1723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1724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1725</v>
      </c>
      <c r="F24" s="36"/>
      <c r="G24" s="36"/>
      <c r="H24" s="36"/>
      <c r="I24" s="107" t="s">
        <v>29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ROUND(J88,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ROUND((SUM(BE88:BE214)),  2)</f>
        <v>0</v>
      </c>
      <c r="G33" s="36"/>
      <c r="H33" s="36"/>
      <c r="I33" s="120">
        <v>0.21</v>
      </c>
      <c r="J33" s="119">
        <f>ROUND(((SUM(BE88:BE214))*I33),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ROUND((SUM(BF88:BF214)),  2)</f>
        <v>0</v>
      </c>
      <c r="G34" s="36"/>
      <c r="H34" s="36"/>
      <c r="I34" s="120">
        <v>0.15</v>
      </c>
      <c r="J34" s="119">
        <f>ROUND(((SUM(BF88:BF214))*I34),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ROUND((SUM(BG88:BG214)),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ROUND((SUM(BH88:BH214)),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ROUND((SUM(BI88:BI214)),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02 - IO 09 Rušená kanalizace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Přelouč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Ing. Koblenc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J88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133</v>
      </c>
      <c r="E60" s="139"/>
      <c r="F60" s="139"/>
      <c r="G60" s="139"/>
      <c r="H60" s="139"/>
      <c r="I60" s="139"/>
      <c r="J60" s="140">
        <f>J89</f>
        <v>0</v>
      </c>
      <c r="K60" s="137"/>
      <c r="L60" s="141"/>
    </row>
    <row r="61" spans="1:47" s="10" customFormat="1" ht="19.95" customHeight="1">
      <c r="B61" s="142"/>
      <c r="C61" s="143"/>
      <c r="D61" s="144" t="s">
        <v>1002</v>
      </c>
      <c r="E61" s="145"/>
      <c r="F61" s="145"/>
      <c r="G61" s="145"/>
      <c r="H61" s="145"/>
      <c r="I61" s="145"/>
      <c r="J61" s="146">
        <f>J90</f>
        <v>0</v>
      </c>
      <c r="K61" s="143"/>
      <c r="L61" s="147"/>
    </row>
    <row r="62" spans="1:47" s="10" customFormat="1" ht="19.95" customHeight="1">
      <c r="B62" s="142"/>
      <c r="C62" s="143"/>
      <c r="D62" s="144" t="s">
        <v>2066</v>
      </c>
      <c r="E62" s="145"/>
      <c r="F62" s="145"/>
      <c r="G62" s="145"/>
      <c r="H62" s="145"/>
      <c r="I62" s="145"/>
      <c r="J62" s="146">
        <f>J97</f>
        <v>0</v>
      </c>
      <c r="K62" s="143"/>
      <c r="L62" s="147"/>
    </row>
    <row r="63" spans="1:47" s="10" customFormat="1" ht="19.95" customHeight="1">
      <c r="B63" s="142"/>
      <c r="C63" s="143"/>
      <c r="D63" s="144" t="s">
        <v>2067</v>
      </c>
      <c r="E63" s="145"/>
      <c r="F63" s="145"/>
      <c r="G63" s="145"/>
      <c r="H63" s="145"/>
      <c r="I63" s="145"/>
      <c r="J63" s="146">
        <f>J126</f>
        <v>0</v>
      </c>
      <c r="K63" s="143"/>
      <c r="L63" s="147"/>
    </row>
    <row r="64" spans="1:47" s="10" customFormat="1" ht="19.95" customHeight="1">
      <c r="B64" s="142"/>
      <c r="C64" s="143"/>
      <c r="D64" s="144" t="s">
        <v>2068</v>
      </c>
      <c r="E64" s="145"/>
      <c r="F64" s="145"/>
      <c r="G64" s="145"/>
      <c r="H64" s="145"/>
      <c r="I64" s="145"/>
      <c r="J64" s="146">
        <f>J136</f>
        <v>0</v>
      </c>
      <c r="K64" s="143"/>
      <c r="L64" s="147"/>
    </row>
    <row r="65" spans="1:31" s="10" customFormat="1" ht="19.95" customHeight="1">
      <c r="B65" s="142"/>
      <c r="C65" s="143"/>
      <c r="D65" s="144" t="s">
        <v>2069</v>
      </c>
      <c r="E65" s="145"/>
      <c r="F65" s="145"/>
      <c r="G65" s="145"/>
      <c r="H65" s="145"/>
      <c r="I65" s="145"/>
      <c r="J65" s="146">
        <f>J152</f>
        <v>0</v>
      </c>
      <c r="K65" s="143"/>
      <c r="L65" s="147"/>
    </row>
    <row r="66" spans="1:31" s="10" customFormat="1" ht="19.95" customHeight="1">
      <c r="B66" s="142"/>
      <c r="C66" s="143"/>
      <c r="D66" s="144" t="s">
        <v>2070</v>
      </c>
      <c r="E66" s="145"/>
      <c r="F66" s="145"/>
      <c r="G66" s="145"/>
      <c r="H66" s="145"/>
      <c r="I66" s="145"/>
      <c r="J66" s="146">
        <f>J171</f>
        <v>0</v>
      </c>
      <c r="K66" s="143"/>
      <c r="L66" s="147"/>
    </row>
    <row r="67" spans="1:31" s="10" customFormat="1" ht="19.95" customHeight="1">
      <c r="B67" s="142"/>
      <c r="C67" s="143"/>
      <c r="D67" s="144" t="s">
        <v>2071</v>
      </c>
      <c r="E67" s="145"/>
      <c r="F67" s="145"/>
      <c r="G67" s="145"/>
      <c r="H67" s="145"/>
      <c r="I67" s="145"/>
      <c r="J67" s="146">
        <f>J186</f>
        <v>0</v>
      </c>
      <c r="K67" s="143"/>
      <c r="L67" s="147"/>
    </row>
    <row r="68" spans="1:31" s="10" customFormat="1" ht="19.95" customHeight="1">
      <c r="B68" s="142"/>
      <c r="C68" s="143"/>
      <c r="D68" s="144" t="s">
        <v>413</v>
      </c>
      <c r="E68" s="145"/>
      <c r="F68" s="145"/>
      <c r="G68" s="145"/>
      <c r="H68" s="145"/>
      <c r="I68" s="145"/>
      <c r="J68" s="146">
        <f>J202</f>
        <v>0</v>
      </c>
      <c r="K68" s="143"/>
      <c r="L68" s="147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" customHeight="1">
      <c r="A75" s="36"/>
      <c r="B75" s="37"/>
      <c r="C75" s="25" t="s">
        <v>140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90" t="str">
        <f>E7</f>
        <v>006 - Revitalizace Švarcavy</v>
      </c>
      <c r="F78" s="391"/>
      <c r="G78" s="391"/>
      <c r="H78" s="391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127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47" t="str">
        <f>E9</f>
        <v>02 - IO 09 Rušená kanalizace</v>
      </c>
      <c r="F80" s="392"/>
      <c r="G80" s="392"/>
      <c r="H80" s="392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F12</f>
        <v>Přelouč</v>
      </c>
      <c r="G82" s="38"/>
      <c r="H82" s="38"/>
      <c r="I82" s="31" t="s">
        <v>23</v>
      </c>
      <c r="J82" s="61" t="str">
        <f>IF(J12="","",J12)</f>
        <v>1. 11. 2021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15" customHeight="1">
      <c r="A84" s="36"/>
      <c r="B84" s="37"/>
      <c r="C84" s="31" t="s">
        <v>25</v>
      </c>
      <c r="D84" s="38"/>
      <c r="E84" s="38"/>
      <c r="F84" s="29" t="str">
        <f>E15</f>
        <v>město Přelouč</v>
      </c>
      <c r="G84" s="38"/>
      <c r="H84" s="38"/>
      <c r="I84" s="31" t="s">
        <v>33</v>
      </c>
      <c r="J84" s="34" t="str">
        <f>E21</f>
        <v>Ing. Koblenc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65" customHeight="1">
      <c r="A85" s="36"/>
      <c r="B85" s="37"/>
      <c r="C85" s="31" t="s">
        <v>31</v>
      </c>
      <c r="D85" s="38"/>
      <c r="E85" s="38"/>
      <c r="F85" s="29" t="str">
        <f>IF(E18="","",E18)</f>
        <v>Vyplň údaj</v>
      </c>
      <c r="G85" s="38"/>
      <c r="H85" s="38"/>
      <c r="I85" s="31" t="s">
        <v>38</v>
      </c>
      <c r="J85" s="34" t="str">
        <f>E24</f>
        <v>Vodohospodářský rozvoj a výstavba</v>
      </c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48"/>
      <c r="B87" s="149"/>
      <c r="C87" s="150" t="s">
        <v>141</v>
      </c>
      <c r="D87" s="151" t="s">
        <v>60</v>
      </c>
      <c r="E87" s="151" t="s">
        <v>56</v>
      </c>
      <c r="F87" s="151" t="s">
        <v>57</v>
      </c>
      <c r="G87" s="151" t="s">
        <v>142</v>
      </c>
      <c r="H87" s="151" t="s">
        <v>143</v>
      </c>
      <c r="I87" s="151" t="s">
        <v>144</v>
      </c>
      <c r="J87" s="151" t="s">
        <v>131</v>
      </c>
      <c r="K87" s="152" t="s">
        <v>145</v>
      </c>
      <c r="L87" s="153"/>
      <c r="M87" s="70" t="s">
        <v>19</v>
      </c>
      <c r="N87" s="71" t="s">
        <v>45</v>
      </c>
      <c r="O87" s="71" t="s">
        <v>146</v>
      </c>
      <c r="P87" s="71" t="s">
        <v>147</v>
      </c>
      <c r="Q87" s="71" t="s">
        <v>148</v>
      </c>
      <c r="R87" s="71" t="s">
        <v>149</v>
      </c>
      <c r="S87" s="71" t="s">
        <v>150</v>
      </c>
      <c r="T87" s="72" t="s">
        <v>151</v>
      </c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</row>
    <row r="88" spans="1:65" s="2" customFormat="1" ht="22.8" customHeight="1">
      <c r="A88" s="36"/>
      <c r="B88" s="37"/>
      <c r="C88" s="77" t="s">
        <v>152</v>
      </c>
      <c r="D88" s="38"/>
      <c r="E88" s="38"/>
      <c r="F88" s="38"/>
      <c r="G88" s="38"/>
      <c r="H88" s="38"/>
      <c r="I88" s="38"/>
      <c r="J88" s="154">
        <f>BK88</f>
        <v>0</v>
      </c>
      <c r="K88" s="38"/>
      <c r="L88" s="41"/>
      <c r="M88" s="73"/>
      <c r="N88" s="155"/>
      <c r="O88" s="74"/>
      <c r="P88" s="156">
        <f>P89</f>
        <v>0</v>
      </c>
      <c r="Q88" s="74"/>
      <c r="R88" s="156">
        <f>R89</f>
        <v>0</v>
      </c>
      <c r="S88" s="74"/>
      <c r="T88" s="157">
        <f>T89</f>
        <v>271.63990000000001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74</v>
      </c>
      <c r="AU88" s="19" t="s">
        <v>132</v>
      </c>
      <c r="BK88" s="158">
        <f>BK89</f>
        <v>0</v>
      </c>
    </row>
    <row r="89" spans="1:65" s="12" customFormat="1" ht="25.95" customHeight="1">
      <c r="B89" s="159"/>
      <c r="C89" s="160"/>
      <c r="D89" s="161" t="s">
        <v>74</v>
      </c>
      <c r="E89" s="162" t="s">
        <v>153</v>
      </c>
      <c r="F89" s="162" t="s">
        <v>154</v>
      </c>
      <c r="G89" s="160"/>
      <c r="H89" s="160"/>
      <c r="I89" s="163"/>
      <c r="J89" s="164">
        <f>BK89</f>
        <v>0</v>
      </c>
      <c r="K89" s="160"/>
      <c r="L89" s="165"/>
      <c r="M89" s="166"/>
      <c r="N89" s="167"/>
      <c r="O89" s="167"/>
      <c r="P89" s="168">
        <f>P90+P97+P126+P136+P152+P171+P186+P202</f>
        <v>0</v>
      </c>
      <c r="Q89" s="167"/>
      <c r="R89" s="168">
        <f>R90+R97+R126+R136+R152+R171+R186+R202</f>
        <v>0</v>
      </c>
      <c r="S89" s="167"/>
      <c r="T89" s="169">
        <f>T90+T97+T126+T136+T152+T171+T186+T202</f>
        <v>271.63990000000001</v>
      </c>
      <c r="AR89" s="170" t="s">
        <v>83</v>
      </c>
      <c r="AT89" s="171" t="s">
        <v>74</v>
      </c>
      <c r="AU89" s="171" t="s">
        <v>75</v>
      </c>
      <c r="AY89" s="170" t="s">
        <v>155</v>
      </c>
      <c r="BK89" s="172">
        <f>BK90+BK97+BK126+BK136+BK152+BK171+BK186+BK202</f>
        <v>0</v>
      </c>
    </row>
    <row r="90" spans="1:65" s="12" customFormat="1" ht="22.8" customHeight="1">
      <c r="B90" s="159"/>
      <c r="C90" s="160"/>
      <c r="D90" s="161" t="s">
        <v>74</v>
      </c>
      <c r="E90" s="173" t="s">
        <v>1069</v>
      </c>
      <c r="F90" s="173" t="s">
        <v>1070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SUM(P91:P96)</f>
        <v>0</v>
      </c>
      <c r="Q90" s="167"/>
      <c r="R90" s="168">
        <f>SUM(R91:R96)</f>
        <v>0</v>
      </c>
      <c r="S90" s="167"/>
      <c r="T90" s="169">
        <f>SUM(T91:T96)</f>
        <v>2.0625</v>
      </c>
      <c r="AR90" s="170" t="s">
        <v>83</v>
      </c>
      <c r="AT90" s="171" t="s">
        <v>74</v>
      </c>
      <c r="AU90" s="171" t="s">
        <v>83</v>
      </c>
      <c r="AY90" s="170" t="s">
        <v>155</v>
      </c>
      <c r="BK90" s="172">
        <f>SUM(BK91:BK96)</f>
        <v>0</v>
      </c>
    </row>
    <row r="91" spans="1:65" s="2" customFormat="1" ht="21.75" customHeight="1">
      <c r="A91" s="36"/>
      <c r="B91" s="37"/>
      <c r="C91" s="175" t="s">
        <v>83</v>
      </c>
      <c r="D91" s="175" t="s">
        <v>157</v>
      </c>
      <c r="E91" s="176" t="s">
        <v>2072</v>
      </c>
      <c r="F91" s="177" t="s">
        <v>2073</v>
      </c>
      <c r="G91" s="178" t="s">
        <v>160</v>
      </c>
      <c r="H91" s="179">
        <v>25</v>
      </c>
      <c r="I91" s="180"/>
      <c r="J91" s="181">
        <f>ROUND(I91*H91,2)</f>
        <v>0</v>
      </c>
      <c r="K91" s="177" t="s">
        <v>170</v>
      </c>
      <c r="L91" s="41"/>
      <c r="M91" s="182" t="s">
        <v>19</v>
      </c>
      <c r="N91" s="183" t="s">
        <v>46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8.2500000000000004E-2</v>
      </c>
      <c r="T91" s="185">
        <f>S91*H91</f>
        <v>2.0625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161</v>
      </c>
      <c r="AT91" s="186" t="s">
        <v>157</v>
      </c>
      <c r="AU91" s="186" t="s">
        <v>85</v>
      </c>
      <c r="AY91" s="19" t="s">
        <v>155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83</v>
      </c>
      <c r="BK91" s="187">
        <f>ROUND(I91*H91,2)</f>
        <v>0</v>
      </c>
      <c r="BL91" s="19" t="s">
        <v>161</v>
      </c>
      <c r="BM91" s="186" t="s">
        <v>2074</v>
      </c>
    </row>
    <row r="92" spans="1:65" s="2" customFormat="1" ht="10.199999999999999">
      <c r="A92" s="36"/>
      <c r="B92" s="37"/>
      <c r="C92" s="38"/>
      <c r="D92" s="204" t="s">
        <v>172</v>
      </c>
      <c r="E92" s="38"/>
      <c r="F92" s="205" t="s">
        <v>2075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172</v>
      </c>
      <c r="AU92" s="19" t="s">
        <v>85</v>
      </c>
    </row>
    <row r="93" spans="1:65" s="13" customFormat="1" ht="10.199999999999999">
      <c r="B93" s="193"/>
      <c r="C93" s="194"/>
      <c r="D93" s="188" t="s">
        <v>165</v>
      </c>
      <c r="E93" s="195" t="s">
        <v>19</v>
      </c>
      <c r="F93" s="196" t="s">
        <v>2076</v>
      </c>
      <c r="G93" s="194"/>
      <c r="H93" s="197">
        <v>25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165</v>
      </c>
      <c r="AU93" s="203" t="s">
        <v>85</v>
      </c>
      <c r="AV93" s="13" t="s">
        <v>85</v>
      </c>
      <c r="AW93" s="13" t="s">
        <v>37</v>
      </c>
      <c r="AX93" s="13" t="s">
        <v>83</v>
      </c>
      <c r="AY93" s="203" t="s">
        <v>155</v>
      </c>
    </row>
    <row r="94" spans="1:65" s="2" customFormat="1" ht="16.5" customHeight="1">
      <c r="A94" s="36"/>
      <c r="B94" s="37"/>
      <c r="C94" s="175" t="s">
        <v>85</v>
      </c>
      <c r="D94" s="175" t="s">
        <v>157</v>
      </c>
      <c r="E94" s="176" t="s">
        <v>2077</v>
      </c>
      <c r="F94" s="177" t="s">
        <v>2078</v>
      </c>
      <c r="G94" s="178" t="s">
        <v>160</v>
      </c>
      <c r="H94" s="179">
        <v>25</v>
      </c>
      <c r="I94" s="180"/>
      <c r="J94" s="181">
        <f>ROUND(I94*H94,2)</f>
        <v>0</v>
      </c>
      <c r="K94" s="177" t="s">
        <v>170</v>
      </c>
      <c r="L94" s="41"/>
      <c r="M94" s="182" t="s">
        <v>19</v>
      </c>
      <c r="N94" s="183" t="s">
        <v>46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161</v>
      </c>
      <c r="AT94" s="186" t="s">
        <v>157</v>
      </c>
      <c r="AU94" s="186" t="s">
        <v>85</v>
      </c>
      <c r="AY94" s="19" t="s">
        <v>155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83</v>
      </c>
      <c r="BK94" s="187">
        <f>ROUND(I94*H94,2)</f>
        <v>0</v>
      </c>
      <c r="BL94" s="19" t="s">
        <v>161</v>
      </c>
      <c r="BM94" s="186" t="s">
        <v>2079</v>
      </c>
    </row>
    <row r="95" spans="1:65" s="2" customFormat="1" ht="10.199999999999999">
      <c r="A95" s="36"/>
      <c r="B95" s="37"/>
      <c r="C95" s="38"/>
      <c r="D95" s="204" t="s">
        <v>172</v>
      </c>
      <c r="E95" s="38"/>
      <c r="F95" s="205" t="s">
        <v>2080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172</v>
      </c>
      <c r="AU95" s="19" t="s">
        <v>85</v>
      </c>
    </row>
    <row r="96" spans="1:65" s="13" customFormat="1" ht="10.199999999999999">
      <c r="B96" s="193"/>
      <c r="C96" s="194"/>
      <c r="D96" s="188" t="s">
        <v>165</v>
      </c>
      <c r="E96" s="195" t="s">
        <v>19</v>
      </c>
      <c r="F96" s="196" t="s">
        <v>2081</v>
      </c>
      <c r="G96" s="194"/>
      <c r="H96" s="197">
        <v>25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165</v>
      </c>
      <c r="AU96" s="203" t="s">
        <v>85</v>
      </c>
      <c r="AV96" s="13" t="s">
        <v>85</v>
      </c>
      <c r="AW96" s="13" t="s">
        <v>37</v>
      </c>
      <c r="AX96" s="13" t="s">
        <v>83</v>
      </c>
      <c r="AY96" s="203" t="s">
        <v>155</v>
      </c>
    </row>
    <row r="97" spans="1:65" s="12" customFormat="1" ht="22.8" customHeight="1">
      <c r="B97" s="159"/>
      <c r="C97" s="160"/>
      <c r="D97" s="161" t="s">
        <v>74</v>
      </c>
      <c r="E97" s="173" t="s">
        <v>1759</v>
      </c>
      <c r="F97" s="173" t="s">
        <v>1783</v>
      </c>
      <c r="G97" s="160"/>
      <c r="H97" s="160"/>
      <c r="I97" s="163"/>
      <c r="J97" s="174">
        <f>BK97</f>
        <v>0</v>
      </c>
      <c r="K97" s="160"/>
      <c r="L97" s="165"/>
      <c r="M97" s="166"/>
      <c r="N97" s="167"/>
      <c r="O97" s="167"/>
      <c r="P97" s="168">
        <f>SUM(P98:P125)</f>
        <v>0</v>
      </c>
      <c r="Q97" s="167"/>
      <c r="R97" s="168">
        <f>SUM(R98:R125)</f>
        <v>0</v>
      </c>
      <c r="S97" s="167"/>
      <c r="T97" s="169">
        <f>SUM(T98:T125)</f>
        <v>0</v>
      </c>
      <c r="AR97" s="170" t="s">
        <v>83</v>
      </c>
      <c r="AT97" s="171" t="s">
        <v>74</v>
      </c>
      <c r="AU97" s="171" t="s">
        <v>83</v>
      </c>
      <c r="AY97" s="170" t="s">
        <v>155</v>
      </c>
      <c r="BK97" s="172">
        <f>SUM(BK98:BK125)</f>
        <v>0</v>
      </c>
    </row>
    <row r="98" spans="1:65" s="2" customFormat="1" ht="24.15" customHeight="1">
      <c r="A98" s="36"/>
      <c r="B98" s="37"/>
      <c r="C98" s="175" t="s">
        <v>175</v>
      </c>
      <c r="D98" s="175" t="s">
        <v>157</v>
      </c>
      <c r="E98" s="176" t="s">
        <v>2082</v>
      </c>
      <c r="F98" s="177" t="s">
        <v>2083</v>
      </c>
      <c r="G98" s="178" t="s">
        <v>183</v>
      </c>
      <c r="H98" s="179">
        <v>85.614999999999995</v>
      </c>
      <c r="I98" s="180"/>
      <c r="J98" s="181">
        <f>ROUND(I98*H98,2)</f>
        <v>0</v>
      </c>
      <c r="K98" s="177" t="s">
        <v>170</v>
      </c>
      <c r="L98" s="41"/>
      <c r="M98" s="182" t="s">
        <v>19</v>
      </c>
      <c r="N98" s="183" t="s">
        <v>46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161</v>
      </c>
      <c r="AT98" s="186" t="s">
        <v>157</v>
      </c>
      <c r="AU98" s="186" t="s">
        <v>85</v>
      </c>
      <c r="AY98" s="19" t="s">
        <v>155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83</v>
      </c>
      <c r="BK98" s="187">
        <f>ROUND(I98*H98,2)</f>
        <v>0</v>
      </c>
      <c r="BL98" s="19" t="s">
        <v>161</v>
      </c>
      <c r="BM98" s="186" t="s">
        <v>2084</v>
      </c>
    </row>
    <row r="99" spans="1:65" s="2" customFormat="1" ht="10.199999999999999">
      <c r="A99" s="36"/>
      <c r="B99" s="37"/>
      <c r="C99" s="38"/>
      <c r="D99" s="204" t="s">
        <v>172</v>
      </c>
      <c r="E99" s="38"/>
      <c r="F99" s="205" t="s">
        <v>2085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172</v>
      </c>
      <c r="AU99" s="19" t="s">
        <v>85</v>
      </c>
    </row>
    <row r="100" spans="1:65" s="13" customFormat="1" ht="10.199999999999999">
      <c r="B100" s="193"/>
      <c r="C100" s="194"/>
      <c r="D100" s="188" t="s">
        <v>165</v>
      </c>
      <c r="E100" s="195" t="s">
        <v>19</v>
      </c>
      <c r="F100" s="196" t="s">
        <v>2086</v>
      </c>
      <c r="G100" s="194"/>
      <c r="H100" s="197">
        <v>41.51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165</v>
      </c>
      <c r="AU100" s="203" t="s">
        <v>85</v>
      </c>
      <c r="AV100" s="13" t="s">
        <v>85</v>
      </c>
      <c r="AW100" s="13" t="s">
        <v>37</v>
      </c>
      <c r="AX100" s="13" t="s">
        <v>75</v>
      </c>
      <c r="AY100" s="203" t="s">
        <v>155</v>
      </c>
    </row>
    <row r="101" spans="1:65" s="13" customFormat="1" ht="10.199999999999999">
      <c r="B101" s="193"/>
      <c r="C101" s="194"/>
      <c r="D101" s="188" t="s">
        <v>165</v>
      </c>
      <c r="E101" s="195" t="s">
        <v>19</v>
      </c>
      <c r="F101" s="196" t="s">
        <v>2087</v>
      </c>
      <c r="G101" s="194"/>
      <c r="H101" s="197">
        <v>14.95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165</v>
      </c>
      <c r="AU101" s="203" t="s">
        <v>85</v>
      </c>
      <c r="AV101" s="13" t="s">
        <v>85</v>
      </c>
      <c r="AW101" s="13" t="s">
        <v>37</v>
      </c>
      <c r="AX101" s="13" t="s">
        <v>75</v>
      </c>
      <c r="AY101" s="203" t="s">
        <v>155</v>
      </c>
    </row>
    <row r="102" spans="1:65" s="13" customFormat="1" ht="10.199999999999999">
      <c r="B102" s="193"/>
      <c r="C102" s="194"/>
      <c r="D102" s="188" t="s">
        <v>165</v>
      </c>
      <c r="E102" s="195" t="s">
        <v>19</v>
      </c>
      <c r="F102" s="196" t="s">
        <v>2088</v>
      </c>
      <c r="G102" s="194"/>
      <c r="H102" s="197">
        <v>70.28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165</v>
      </c>
      <c r="AU102" s="203" t="s">
        <v>85</v>
      </c>
      <c r="AV102" s="13" t="s">
        <v>85</v>
      </c>
      <c r="AW102" s="13" t="s">
        <v>37</v>
      </c>
      <c r="AX102" s="13" t="s">
        <v>75</v>
      </c>
      <c r="AY102" s="203" t="s">
        <v>155</v>
      </c>
    </row>
    <row r="103" spans="1:65" s="13" customFormat="1" ht="10.199999999999999">
      <c r="B103" s="193"/>
      <c r="C103" s="194"/>
      <c r="D103" s="188" t="s">
        <v>165</v>
      </c>
      <c r="E103" s="195" t="s">
        <v>19</v>
      </c>
      <c r="F103" s="196" t="s">
        <v>2089</v>
      </c>
      <c r="G103" s="194"/>
      <c r="H103" s="197">
        <v>44.49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165</v>
      </c>
      <c r="AU103" s="203" t="s">
        <v>85</v>
      </c>
      <c r="AV103" s="13" t="s">
        <v>85</v>
      </c>
      <c r="AW103" s="13" t="s">
        <v>37</v>
      </c>
      <c r="AX103" s="13" t="s">
        <v>75</v>
      </c>
      <c r="AY103" s="203" t="s">
        <v>155</v>
      </c>
    </row>
    <row r="104" spans="1:65" s="16" customFormat="1" ht="10.199999999999999">
      <c r="B104" s="241"/>
      <c r="C104" s="242"/>
      <c r="D104" s="188" t="s">
        <v>165</v>
      </c>
      <c r="E104" s="243" t="s">
        <v>19</v>
      </c>
      <c r="F104" s="244" t="s">
        <v>947</v>
      </c>
      <c r="G104" s="242"/>
      <c r="H104" s="245">
        <v>171.23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AT104" s="251" t="s">
        <v>165</v>
      </c>
      <c r="AU104" s="251" t="s">
        <v>85</v>
      </c>
      <c r="AV104" s="16" t="s">
        <v>175</v>
      </c>
      <c r="AW104" s="16" t="s">
        <v>37</v>
      </c>
      <c r="AX104" s="16" t="s">
        <v>75</v>
      </c>
      <c r="AY104" s="251" t="s">
        <v>155</v>
      </c>
    </row>
    <row r="105" spans="1:65" s="13" customFormat="1" ht="10.199999999999999">
      <c r="B105" s="193"/>
      <c r="C105" s="194"/>
      <c r="D105" s="188" t="s">
        <v>165</v>
      </c>
      <c r="E105" s="195" t="s">
        <v>19</v>
      </c>
      <c r="F105" s="196" t="s">
        <v>2090</v>
      </c>
      <c r="G105" s="194"/>
      <c r="H105" s="197">
        <v>85.614999999999995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165</v>
      </c>
      <c r="AU105" s="203" t="s">
        <v>85</v>
      </c>
      <c r="AV105" s="13" t="s">
        <v>85</v>
      </c>
      <c r="AW105" s="13" t="s">
        <v>37</v>
      </c>
      <c r="AX105" s="13" t="s">
        <v>83</v>
      </c>
      <c r="AY105" s="203" t="s">
        <v>155</v>
      </c>
    </row>
    <row r="106" spans="1:65" s="2" customFormat="1" ht="24.15" customHeight="1">
      <c r="A106" s="36"/>
      <c r="B106" s="37"/>
      <c r="C106" s="175" t="s">
        <v>161</v>
      </c>
      <c r="D106" s="175" t="s">
        <v>157</v>
      </c>
      <c r="E106" s="176" t="s">
        <v>2091</v>
      </c>
      <c r="F106" s="177" t="s">
        <v>2092</v>
      </c>
      <c r="G106" s="178" t="s">
        <v>183</v>
      </c>
      <c r="H106" s="179">
        <v>85.614999999999995</v>
      </c>
      <c r="I106" s="180"/>
      <c r="J106" s="181">
        <f>ROUND(I106*H106,2)</f>
        <v>0</v>
      </c>
      <c r="K106" s="177" t="s">
        <v>170</v>
      </c>
      <c r="L106" s="41"/>
      <c r="M106" s="182" t="s">
        <v>19</v>
      </c>
      <c r="N106" s="183" t="s">
        <v>46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161</v>
      </c>
      <c r="AT106" s="186" t="s">
        <v>157</v>
      </c>
      <c r="AU106" s="186" t="s">
        <v>85</v>
      </c>
      <c r="AY106" s="19" t="s">
        <v>155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83</v>
      </c>
      <c r="BK106" s="187">
        <f>ROUND(I106*H106,2)</f>
        <v>0</v>
      </c>
      <c r="BL106" s="19" t="s">
        <v>161</v>
      </c>
      <c r="BM106" s="186" t="s">
        <v>2093</v>
      </c>
    </row>
    <row r="107" spans="1:65" s="2" customFormat="1" ht="10.199999999999999">
      <c r="A107" s="36"/>
      <c r="B107" s="37"/>
      <c r="C107" s="38"/>
      <c r="D107" s="204" t="s">
        <v>172</v>
      </c>
      <c r="E107" s="38"/>
      <c r="F107" s="205" t="s">
        <v>2094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172</v>
      </c>
      <c r="AU107" s="19" t="s">
        <v>85</v>
      </c>
    </row>
    <row r="108" spans="1:65" s="13" customFormat="1" ht="10.199999999999999">
      <c r="B108" s="193"/>
      <c r="C108" s="194"/>
      <c r="D108" s="188" t="s">
        <v>165</v>
      </c>
      <c r="E108" s="195" t="s">
        <v>19</v>
      </c>
      <c r="F108" s="196" t="s">
        <v>2086</v>
      </c>
      <c r="G108" s="194"/>
      <c r="H108" s="197">
        <v>41.51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165</v>
      </c>
      <c r="AU108" s="203" t="s">
        <v>85</v>
      </c>
      <c r="AV108" s="13" t="s">
        <v>85</v>
      </c>
      <c r="AW108" s="13" t="s">
        <v>37</v>
      </c>
      <c r="AX108" s="13" t="s">
        <v>75</v>
      </c>
      <c r="AY108" s="203" t="s">
        <v>155</v>
      </c>
    </row>
    <row r="109" spans="1:65" s="13" customFormat="1" ht="10.199999999999999">
      <c r="B109" s="193"/>
      <c r="C109" s="194"/>
      <c r="D109" s="188" t="s">
        <v>165</v>
      </c>
      <c r="E109" s="195" t="s">
        <v>19</v>
      </c>
      <c r="F109" s="196" t="s">
        <v>2087</v>
      </c>
      <c r="G109" s="194"/>
      <c r="H109" s="197">
        <v>14.95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165</v>
      </c>
      <c r="AU109" s="203" t="s">
        <v>85</v>
      </c>
      <c r="AV109" s="13" t="s">
        <v>85</v>
      </c>
      <c r="AW109" s="13" t="s">
        <v>37</v>
      </c>
      <c r="AX109" s="13" t="s">
        <v>75</v>
      </c>
      <c r="AY109" s="203" t="s">
        <v>155</v>
      </c>
    </row>
    <row r="110" spans="1:65" s="13" customFormat="1" ht="10.199999999999999">
      <c r="B110" s="193"/>
      <c r="C110" s="194"/>
      <c r="D110" s="188" t="s">
        <v>165</v>
      </c>
      <c r="E110" s="195" t="s">
        <v>19</v>
      </c>
      <c r="F110" s="196" t="s">
        <v>2088</v>
      </c>
      <c r="G110" s="194"/>
      <c r="H110" s="197">
        <v>70.28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165</v>
      </c>
      <c r="AU110" s="203" t="s">
        <v>85</v>
      </c>
      <c r="AV110" s="13" t="s">
        <v>85</v>
      </c>
      <c r="AW110" s="13" t="s">
        <v>37</v>
      </c>
      <c r="AX110" s="13" t="s">
        <v>75</v>
      </c>
      <c r="AY110" s="203" t="s">
        <v>155</v>
      </c>
    </row>
    <row r="111" spans="1:65" s="13" customFormat="1" ht="10.199999999999999">
      <c r="B111" s="193"/>
      <c r="C111" s="194"/>
      <c r="D111" s="188" t="s">
        <v>165</v>
      </c>
      <c r="E111" s="195" t="s">
        <v>19</v>
      </c>
      <c r="F111" s="196" t="s">
        <v>2089</v>
      </c>
      <c r="G111" s="194"/>
      <c r="H111" s="197">
        <v>44.49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165</v>
      </c>
      <c r="AU111" s="203" t="s">
        <v>85</v>
      </c>
      <c r="AV111" s="13" t="s">
        <v>85</v>
      </c>
      <c r="AW111" s="13" t="s">
        <v>37</v>
      </c>
      <c r="AX111" s="13" t="s">
        <v>75</v>
      </c>
      <c r="AY111" s="203" t="s">
        <v>155</v>
      </c>
    </row>
    <row r="112" spans="1:65" s="16" customFormat="1" ht="10.199999999999999">
      <c r="B112" s="241"/>
      <c r="C112" s="242"/>
      <c r="D112" s="188" t="s">
        <v>165</v>
      </c>
      <c r="E112" s="243" t="s">
        <v>19</v>
      </c>
      <c r="F112" s="244" t="s">
        <v>947</v>
      </c>
      <c r="G112" s="242"/>
      <c r="H112" s="245">
        <v>171.23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AT112" s="251" t="s">
        <v>165</v>
      </c>
      <c r="AU112" s="251" t="s">
        <v>85</v>
      </c>
      <c r="AV112" s="16" t="s">
        <v>175</v>
      </c>
      <c r="AW112" s="16" t="s">
        <v>37</v>
      </c>
      <c r="AX112" s="16" t="s">
        <v>75</v>
      </c>
      <c r="AY112" s="251" t="s">
        <v>155</v>
      </c>
    </row>
    <row r="113" spans="1:65" s="13" customFormat="1" ht="10.199999999999999">
      <c r="B113" s="193"/>
      <c r="C113" s="194"/>
      <c r="D113" s="188" t="s">
        <v>165</v>
      </c>
      <c r="E113" s="195" t="s">
        <v>19</v>
      </c>
      <c r="F113" s="196" t="s">
        <v>2090</v>
      </c>
      <c r="G113" s="194"/>
      <c r="H113" s="197">
        <v>85.614999999999995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165</v>
      </c>
      <c r="AU113" s="203" t="s">
        <v>85</v>
      </c>
      <c r="AV113" s="13" t="s">
        <v>85</v>
      </c>
      <c r="AW113" s="13" t="s">
        <v>37</v>
      </c>
      <c r="AX113" s="13" t="s">
        <v>83</v>
      </c>
      <c r="AY113" s="203" t="s">
        <v>155</v>
      </c>
    </row>
    <row r="114" spans="1:65" s="2" customFormat="1" ht="24.15" customHeight="1">
      <c r="A114" s="36"/>
      <c r="B114" s="37"/>
      <c r="C114" s="175" t="s">
        <v>187</v>
      </c>
      <c r="D114" s="175" t="s">
        <v>157</v>
      </c>
      <c r="E114" s="176" t="s">
        <v>2095</v>
      </c>
      <c r="F114" s="177" t="s">
        <v>2096</v>
      </c>
      <c r="G114" s="178" t="s">
        <v>183</v>
      </c>
      <c r="H114" s="179">
        <v>59.185000000000002</v>
      </c>
      <c r="I114" s="180"/>
      <c r="J114" s="181">
        <f>ROUND(I114*H114,2)</f>
        <v>0</v>
      </c>
      <c r="K114" s="177" t="s">
        <v>170</v>
      </c>
      <c r="L114" s="41"/>
      <c r="M114" s="182" t="s">
        <v>19</v>
      </c>
      <c r="N114" s="183" t="s">
        <v>46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161</v>
      </c>
      <c r="AT114" s="186" t="s">
        <v>157</v>
      </c>
      <c r="AU114" s="186" t="s">
        <v>85</v>
      </c>
      <c r="AY114" s="19" t="s">
        <v>155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83</v>
      </c>
      <c r="BK114" s="187">
        <f>ROUND(I114*H114,2)</f>
        <v>0</v>
      </c>
      <c r="BL114" s="19" t="s">
        <v>161</v>
      </c>
      <c r="BM114" s="186" t="s">
        <v>2097</v>
      </c>
    </row>
    <row r="115" spans="1:65" s="2" customFormat="1" ht="10.199999999999999">
      <c r="A115" s="36"/>
      <c r="B115" s="37"/>
      <c r="C115" s="38"/>
      <c r="D115" s="204" t="s">
        <v>172</v>
      </c>
      <c r="E115" s="38"/>
      <c r="F115" s="205" t="s">
        <v>2098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172</v>
      </c>
      <c r="AU115" s="19" t="s">
        <v>85</v>
      </c>
    </row>
    <row r="116" spans="1:65" s="13" customFormat="1" ht="10.199999999999999">
      <c r="B116" s="193"/>
      <c r="C116" s="194"/>
      <c r="D116" s="188" t="s">
        <v>165</v>
      </c>
      <c r="E116" s="195" t="s">
        <v>19</v>
      </c>
      <c r="F116" s="196" t="s">
        <v>2099</v>
      </c>
      <c r="G116" s="194"/>
      <c r="H116" s="197">
        <v>16.77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165</v>
      </c>
      <c r="AU116" s="203" t="s">
        <v>85</v>
      </c>
      <c r="AV116" s="13" t="s">
        <v>85</v>
      </c>
      <c r="AW116" s="13" t="s">
        <v>37</v>
      </c>
      <c r="AX116" s="13" t="s">
        <v>75</v>
      </c>
      <c r="AY116" s="203" t="s">
        <v>155</v>
      </c>
    </row>
    <row r="117" spans="1:65" s="13" customFormat="1" ht="10.199999999999999">
      <c r="B117" s="193"/>
      <c r="C117" s="194"/>
      <c r="D117" s="188" t="s">
        <v>165</v>
      </c>
      <c r="E117" s="195" t="s">
        <v>19</v>
      </c>
      <c r="F117" s="196" t="s">
        <v>2100</v>
      </c>
      <c r="G117" s="194"/>
      <c r="H117" s="197">
        <v>101.6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165</v>
      </c>
      <c r="AU117" s="203" t="s">
        <v>85</v>
      </c>
      <c r="AV117" s="13" t="s">
        <v>85</v>
      </c>
      <c r="AW117" s="13" t="s">
        <v>37</v>
      </c>
      <c r="AX117" s="13" t="s">
        <v>75</v>
      </c>
      <c r="AY117" s="203" t="s">
        <v>155</v>
      </c>
    </row>
    <row r="118" spans="1:65" s="16" customFormat="1" ht="10.199999999999999">
      <c r="B118" s="241"/>
      <c r="C118" s="242"/>
      <c r="D118" s="188" t="s">
        <v>165</v>
      </c>
      <c r="E118" s="243" t="s">
        <v>19</v>
      </c>
      <c r="F118" s="244" t="s">
        <v>947</v>
      </c>
      <c r="G118" s="242"/>
      <c r="H118" s="245">
        <v>118.37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AT118" s="251" t="s">
        <v>165</v>
      </c>
      <c r="AU118" s="251" t="s">
        <v>85</v>
      </c>
      <c r="AV118" s="16" t="s">
        <v>175</v>
      </c>
      <c r="AW118" s="16" t="s">
        <v>37</v>
      </c>
      <c r="AX118" s="16" t="s">
        <v>75</v>
      </c>
      <c r="AY118" s="251" t="s">
        <v>155</v>
      </c>
    </row>
    <row r="119" spans="1:65" s="13" customFormat="1" ht="10.199999999999999">
      <c r="B119" s="193"/>
      <c r="C119" s="194"/>
      <c r="D119" s="188" t="s">
        <v>165</v>
      </c>
      <c r="E119" s="195" t="s">
        <v>19</v>
      </c>
      <c r="F119" s="196" t="s">
        <v>2101</v>
      </c>
      <c r="G119" s="194"/>
      <c r="H119" s="197">
        <v>59.185000000000002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165</v>
      </c>
      <c r="AU119" s="203" t="s">
        <v>85</v>
      </c>
      <c r="AV119" s="13" t="s">
        <v>85</v>
      </c>
      <c r="AW119" s="13" t="s">
        <v>37</v>
      </c>
      <c r="AX119" s="13" t="s">
        <v>83</v>
      </c>
      <c r="AY119" s="203" t="s">
        <v>155</v>
      </c>
    </row>
    <row r="120" spans="1:65" s="2" customFormat="1" ht="24.15" customHeight="1">
      <c r="A120" s="36"/>
      <c r="B120" s="37"/>
      <c r="C120" s="175" t="s">
        <v>193</v>
      </c>
      <c r="D120" s="175" t="s">
        <v>157</v>
      </c>
      <c r="E120" s="176" t="s">
        <v>2102</v>
      </c>
      <c r="F120" s="177" t="s">
        <v>2103</v>
      </c>
      <c r="G120" s="178" t="s">
        <v>183</v>
      </c>
      <c r="H120" s="179">
        <v>59.185000000000002</v>
      </c>
      <c r="I120" s="180"/>
      <c r="J120" s="181">
        <f>ROUND(I120*H120,2)</f>
        <v>0</v>
      </c>
      <c r="K120" s="177" t="s">
        <v>170</v>
      </c>
      <c r="L120" s="41"/>
      <c r="M120" s="182" t="s">
        <v>19</v>
      </c>
      <c r="N120" s="183" t="s">
        <v>46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161</v>
      </c>
      <c r="AT120" s="186" t="s">
        <v>157</v>
      </c>
      <c r="AU120" s="186" t="s">
        <v>85</v>
      </c>
      <c r="AY120" s="19" t="s">
        <v>155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83</v>
      </c>
      <c r="BK120" s="187">
        <f>ROUND(I120*H120,2)</f>
        <v>0</v>
      </c>
      <c r="BL120" s="19" t="s">
        <v>161</v>
      </c>
      <c r="BM120" s="186" t="s">
        <v>2104</v>
      </c>
    </row>
    <row r="121" spans="1:65" s="2" customFormat="1" ht="10.199999999999999">
      <c r="A121" s="36"/>
      <c r="B121" s="37"/>
      <c r="C121" s="38"/>
      <c r="D121" s="204" t="s">
        <v>172</v>
      </c>
      <c r="E121" s="38"/>
      <c r="F121" s="205" t="s">
        <v>2105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172</v>
      </c>
      <c r="AU121" s="19" t="s">
        <v>85</v>
      </c>
    </row>
    <row r="122" spans="1:65" s="13" customFormat="1" ht="10.199999999999999">
      <c r="B122" s="193"/>
      <c r="C122" s="194"/>
      <c r="D122" s="188" t="s">
        <v>165</v>
      </c>
      <c r="E122" s="195" t="s">
        <v>19</v>
      </c>
      <c r="F122" s="196" t="s">
        <v>2099</v>
      </c>
      <c r="G122" s="194"/>
      <c r="H122" s="197">
        <v>16.77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165</v>
      </c>
      <c r="AU122" s="203" t="s">
        <v>85</v>
      </c>
      <c r="AV122" s="13" t="s">
        <v>85</v>
      </c>
      <c r="AW122" s="13" t="s">
        <v>37</v>
      </c>
      <c r="AX122" s="13" t="s">
        <v>75</v>
      </c>
      <c r="AY122" s="203" t="s">
        <v>155</v>
      </c>
    </row>
    <row r="123" spans="1:65" s="13" customFormat="1" ht="10.199999999999999">
      <c r="B123" s="193"/>
      <c r="C123" s="194"/>
      <c r="D123" s="188" t="s">
        <v>165</v>
      </c>
      <c r="E123" s="195" t="s">
        <v>19</v>
      </c>
      <c r="F123" s="196" t="s">
        <v>2100</v>
      </c>
      <c r="G123" s="194"/>
      <c r="H123" s="197">
        <v>101.6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165</v>
      </c>
      <c r="AU123" s="203" t="s">
        <v>85</v>
      </c>
      <c r="AV123" s="13" t="s">
        <v>85</v>
      </c>
      <c r="AW123" s="13" t="s">
        <v>37</v>
      </c>
      <c r="AX123" s="13" t="s">
        <v>75</v>
      </c>
      <c r="AY123" s="203" t="s">
        <v>155</v>
      </c>
    </row>
    <row r="124" spans="1:65" s="16" customFormat="1" ht="10.199999999999999">
      <c r="B124" s="241"/>
      <c r="C124" s="242"/>
      <c r="D124" s="188" t="s">
        <v>165</v>
      </c>
      <c r="E124" s="243" t="s">
        <v>19</v>
      </c>
      <c r="F124" s="244" t="s">
        <v>947</v>
      </c>
      <c r="G124" s="242"/>
      <c r="H124" s="245">
        <v>118.37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AT124" s="251" t="s">
        <v>165</v>
      </c>
      <c r="AU124" s="251" t="s">
        <v>85</v>
      </c>
      <c r="AV124" s="16" t="s">
        <v>175</v>
      </c>
      <c r="AW124" s="16" t="s">
        <v>37</v>
      </c>
      <c r="AX124" s="16" t="s">
        <v>75</v>
      </c>
      <c r="AY124" s="251" t="s">
        <v>155</v>
      </c>
    </row>
    <row r="125" spans="1:65" s="13" customFormat="1" ht="10.199999999999999">
      <c r="B125" s="193"/>
      <c r="C125" s="194"/>
      <c r="D125" s="188" t="s">
        <v>165</v>
      </c>
      <c r="E125" s="195" t="s">
        <v>19</v>
      </c>
      <c r="F125" s="196" t="s">
        <v>2101</v>
      </c>
      <c r="G125" s="194"/>
      <c r="H125" s="197">
        <v>59.185000000000002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165</v>
      </c>
      <c r="AU125" s="203" t="s">
        <v>85</v>
      </c>
      <c r="AV125" s="13" t="s">
        <v>85</v>
      </c>
      <c r="AW125" s="13" t="s">
        <v>37</v>
      </c>
      <c r="AX125" s="13" t="s">
        <v>83</v>
      </c>
      <c r="AY125" s="203" t="s">
        <v>155</v>
      </c>
    </row>
    <row r="126" spans="1:65" s="12" customFormat="1" ht="22.8" customHeight="1">
      <c r="B126" s="159"/>
      <c r="C126" s="160"/>
      <c r="D126" s="161" t="s">
        <v>74</v>
      </c>
      <c r="E126" s="173" t="s">
        <v>1782</v>
      </c>
      <c r="F126" s="173" t="s">
        <v>2106</v>
      </c>
      <c r="G126" s="160"/>
      <c r="H126" s="160"/>
      <c r="I126" s="163"/>
      <c r="J126" s="174">
        <f>BK126</f>
        <v>0</v>
      </c>
      <c r="K126" s="160"/>
      <c r="L126" s="165"/>
      <c r="M126" s="166"/>
      <c r="N126" s="167"/>
      <c r="O126" s="167"/>
      <c r="P126" s="168">
        <f>SUM(P127:P135)</f>
        <v>0</v>
      </c>
      <c r="Q126" s="167"/>
      <c r="R126" s="168">
        <f>SUM(R127:R135)</f>
        <v>0</v>
      </c>
      <c r="S126" s="167"/>
      <c r="T126" s="169">
        <f>SUM(T127:T135)</f>
        <v>0</v>
      </c>
      <c r="AR126" s="170" t="s">
        <v>83</v>
      </c>
      <c r="AT126" s="171" t="s">
        <v>74</v>
      </c>
      <c r="AU126" s="171" t="s">
        <v>83</v>
      </c>
      <c r="AY126" s="170" t="s">
        <v>155</v>
      </c>
      <c r="BK126" s="172">
        <f>SUM(BK127:BK135)</f>
        <v>0</v>
      </c>
    </row>
    <row r="127" spans="1:65" s="2" customFormat="1" ht="37.799999999999997" customHeight="1">
      <c r="A127" s="36"/>
      <c r="B127" s="37"/>
      <c r="C127" s="175" t="s">
        <v>199</v>
      </c>
      <c r="D127" s="175" t="s">
        <v>157</v>
      </c>
      <c r="E127" s="176" t="s">
        <v>1857</v>
      </c>
      <c r="F127" s="177" t="s">
        <v>1858</v>
      </c>
      <c r="G127" s="178" t="s">
        <v>183</v>
      </c>
      <c r="H127" s="179">
        <v>704</v>
      </c>
      <c r="I127" s="180"/>
      <c r="J127" s="181">
        <f>ROUND(I127*H127,2)</f>
        <v>0</v>
      </c>
      <c r="K127" s="177" t="s">
        <v>170</v>
      </c>
      <c r="L127" s="41"/>
      <c r="M127" s="182" t="s">
        <v>19</v>
      </c>
      <c r="N127" s="183" t="s">
        <v>46</v>
      </c>
      <c r="O127" s="66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161</v>
      </c>
      <c r="AT127" s="186" t="s">
        <v>157</v>
      </c>
      <c r="AU127" s="186" t="s">
        <v>85</v>
      </c>
      <c r="AY127" s="19" t="s">
        <v>155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83</v>
      </c>
      <c r="BK127" s="187">
        <f>ROUND(I127*H127,2)</f>
        <v>0</v>
      </c>
      <c r="BL127" s="19" t="s">
        <v>161</v>
      </c>
      <c r="BM127" s="186" t="s">
        <v>2107</v>
      </c>
    </row>
    <row r="128" spans="1:65" s="2" customFormat="1" ht="10.199999999999999">
      <c r="A128" s="36"/>
      <c r="B128" s="37"/>
      <c r="C128" s="38"/>
      <c r="D128" s="204" t="s">
        <v>172</v>
      </c>
      <c r="E128" s="38"/>
      <c r="F128" s="205" t="s">
        <v>1860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172</v>
      </c>
      <c r="AU128" s="19" t="s">
        <v>85</v>
      </c>
    </row>
    <row r="129" spans="1:65" s="13" customFormat="1" ht="10.199999999999999">
      <c r="B129" s="193"/>
      <c r="C129" s="194"/>
      <c r="D129" s="188" t="s">
        <v>165</v>
      </c>
      <c r="E129" s="195" t="s">
        <v>19</v>
      </c>
      <c r="F129" s="196" t="s">
        <v>2108</v>
      </c>
      <c r="G129" s="194"/>
      <c r="H129" s="197">
        <v>289.60000000000002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165</v>
      </c>
      <c r="AU129" s="203" t="s">
        <v>85</v>
      </c>
      <c r="AV129" s="13" t="s">
        <v>85</v>
      </c>
      <c r="AW129" s="13" t="s">
        <v>37</v>
      </c>
      <c r="AX129" s="13" t="s">
        <v>75</v>
      </c>
      <c r="AY129" s="203" t="s">
        <v>155</v>
      </c>
    </row>
    <row r="130" spans="1:65" s="13" customFormat="1" ht="10.199999999999999">
      <c r="B130" s="193"/>
      <c r="C130" s="194"/>
      <c r="D130" s="188" t="s">
        <v>165</v>
      </c>
      <c r="E130" s="195" t="s">
        <v>19</v>
      </c>
      <c r="F130" s="196" t="s">
        <v>2109</v>
      </c>
      <c r="G130" s="194"/>
      <c r="H130" s="197">
        <v>414.4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165</v>
      </c>
      <c r="AU130" s="203" t="s">
        <v>85</v>
      </c>
      <c r="AV130" s="13" t="s">
        <v>85</v>
      </c>
      <c r="AW130" s="13" t="s">
        <v>37</v>
      </c>
      <c r="AX130" s="13" t="s">
        <v>75</v>
      </c>
      <c r="AY130" s="203" t="s">
        <v>155</v>
      </c>
    </row>
    <row r="131" spans="1:65" s="14" customFormat="1" ht="10.199999999999999">
      <c r="B131" s="206"/>
      <c r="C131" s="207"/>
      <c r="D131" s="188" t="s">
        <v>165</v>
      </c>
      <c r="E131" s="208" t="s">
        <v>19</v>
      </c>
      <c r="F131" s="209" t="s">
        <v>206</v>
      </c>
      <c r="G131" s="207"/>
      <c r="H131" s="210">
        <v>704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165</v>
      </c>
      <c r="AU131" s="216" t="s">
        <v>85</v>
      </c>
      <c r="AV131" s="14" t="s">
        <v>161</v>
      </c>
      <c r="AW131" s="14" t="s">
        <v>37</v>
      </c>
      <c r="AX131" s="14" t="s">
        <v>83</v>
      </c>
      <c r="AY131" s="216" t="s">
        <v>155</v>
      </c>
    </row>
    <row r="132" spans="1:65" s="2" customFormat="1" ht="16.5" customHeight="1">
      <c r="A132" s="36"/>
      <c r="B132" s="37"/>
      <c r="C132" s="175" t="s">
        <v>207</v>
      </c>
      <c r="D132" s="175" t="s">
        <v>157</v>
      </c>
      <c r="E132" s="176" t="s">
        <v>1883</v>
      </c>
      <c r="F132" s="177" t="s">
        <v>1884</v>
      </c>
      <c r="G132" s="178" t="s">
        <v>183</v>
      </c>
      <c r="H132" s="179">
        <v>704</v>
      </c>
      <c r="I132" s="180"/>
      <c r="J132" s="181">
        <f>ROUND(I132*H132,2)</f>
        <v>0</v>
      </c>
      <c r="K132" s="177" t="s">
        <v>1778</v>
      </c>
      <c r="L132" s="41"/>
      <c r="M132" s="182" t="s">
        <v>19</v>
      </c>
      <c r="N132" s="183" t="s">
        <v>46</v>
      </c>
      <c r="O132" s="66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775</v>
      </c>
      <c r="AT132" s="186" t="s">
        <v>157</v>
      </c>
      <c r="AU132" s="186" t="s">
        <v>85</v>
      </c>
      <c r="AY132" s="19" t="s">
        <v>155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83</v>
      </c>
      <c r="BK132" s="187">
        <f>ROUND(I132*H132,2)</f>
        <v>0</v>
      </c>
      <c r="BL132" s="19" t="s">
        <v>775</v>
      </c>
      <c r="BM132" s="186" t="s">
        <v>2110</v>
      </c>
    </row>
    <row r="133" spans="1:65" s="13" customFormat="1" ht="10.199999999999999">
      <c r="B133" s="193"/>
      <c r="C133" s="194"/>
      <c r="D133" s="188" t="s">
        <v>165</v>
      </c>
      <c r="E133" s="195" t="s">
        <v>19</v>
      </c>
      <c r="F133" s="196" t="s">
        <v>2108</v>
      </c>
      <c r="G133" s="194"/>
      <c r="H133" s="197">
        <v>289.60000000000002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165</v>
      </c>
      <c r="AU133" s="203" t="s">
        <v>85</v>
      </c>
      <c r="AV133" s="13" t="s">
        <v>85</v>
      </c>
      <c r="AW133" s="13" t="s">
        <v>37</v>
      </c>
      <c r="AX133" s="13" t="s">
        <v>75</v>
      </c>
      <c r="AY133" s="203" t="s">
        <v>155</v>
      </c>
    </row>
    <row r="134" spans="1:65" s="13" customFormat="1" ht="10.199999999999999">
      <c r="B134" s="193"/>
      <c r="C134" s="194"/>
      <c r="D134" s="188" t="s">
        <v>165</v>
      </c>
      <c r="E134" s="195" t="s">
        <v>19</v>
      </c>
      <c r="F134" s="196" t="s">
        <v>2109</v>
      </c>
      <c r="G134" s="194"/>
      <c r="H134" s="197">
        <v>414.4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165</v>
      </c>
      <c r="AU134" s="203" t="s">
        <v>85</v>
      </c>
      <c r="AV134" s="13" t="s">
        <v>85</v>
      </c>
      <c r="AW134" s="13" t="s">
        <v>37</v>
      </c>
      <c r="AX134" s="13" t="s">
        <v>75</v>
      </c>
      <c r="AY134" s="203" t="s">
        <v>155</v>
      </c>
    </row>
    <row r="135" spans="1:65" s="14" customFormat="1" ht="10.199999999999999">
      <c r="B135" s="206"/>
      <c r="C135" s="207"/>
      <c r="D135" s="188" t="s">
        <v>165</v>
      </c>
      <c r="E135" s="208" t="s">
        <v>19</v>
      </c>
      <c r="F135" s="209" t="s">
        <v>206</v>
      </c>
      <c r="G135" s="207"/>
      <c r="H135" s="210">
        <v>704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165</v>
      </c>
      <c r="AU135" s="216" t="s">
        <v>85</v>
      </c>
      <c r="AV135" s="14" t="s">
        <v>161</v>
      </c>
      <c r="AW135" s="14" t="s">
        <v>37</v>
      </c>
      <c r="AX135" s="14" t="s">
        <v>83</v>
      </c>
      <c r="AY135" s="216" t="s">
        <v>155</v>
      </c>
    </row>
    <row r="136" spans="1:65" s="12" customFormat="1" ht="22.8" customHeight="1">
      <c r="B136" s="159"/>
      <c r="C136" s="160"/>
      <c r="D136" s="161" t="s">
        <v>74</v>
      </c>
      <c r="E136" s="173" t="s">
        <v>276</v>
      </c>
      <c r="F136" s="173" t="s">
        <v>2111</v>
      </c>
      <c r="G136" s="160"/>
      <c r="H136" s="160"/>
      <c r="I136" s="163"/>
      <c r="J136" s="174">
        <f>BK136</f>
        <v>0</v>
      </c>
      <c r="K136" s="160"/>
      <c r="L136" s="165"/>
      <c r="M136" s="166"/>
      <c r="N136" s="167"/>
      <c r="O136" s="167"/>
      <c r="P136" s="168">
        <f>SUM(P137:P151)</f>
        <v>0</v>
      </c>
      <c r="Q136" s="167"/>
      <c r="R136" s="168">
        <f>SUM(R137:R151)</f>
        <v>0</v>
      </c>
      <c r="S136" s="167"/>
      <c r="T136" s="169">
        <f>SUM(T137:T151)</f>
        <v>0</v>
      </c>
      <c r="AR136" s="170" t="s">
        <v>83</v>
      </c>
      <c r="AT136" s="171" t="s">
        <v>74</v>
      </c>
      <c r="AU136" s="171" t="s">
        <v>83</v>
      </c>
      <c r="AY136" s="170" t="s">
        <v>155</v>
      </c>
      <c r="BK136" s="172">
        <f>SUM(BK137:BK151)</f>
        <v>0</v>
      </c>
    </row>
    <row r="137" spans="1:65" s="2" customFormat="1" ht="24.15" customHeight="1">
      <c r="A137" s="36"/>
      <c r="B137" s="37"/>
      <c r="C137" s="175" t="s">
        <v>214</v>
      </c>
      <c r="D137" s="175" t="s">
        <v>157</v>
      </c>
      <c r="E137" s="176" t="s">
        <v>1450</v>
      </c>
      <c r="F137" s="177" t="s">
        <v>523</v>
      </c>
      <c r="G137" s="178" t="s">
        <v>183</v>
      </c>
      <c r="H137" s="179">
        <v>414.4</v>
      </c>
      <c r="I137" s="180"/>
      <c r="J137" s="181">
        <f>ROUND(I137*H137,2)</f>
        <v>0</v>
      </c>
      <c r="K137" s="177" t="s">
        <v>170</v>
      </c>
      <c r="L137" s="41"/>
      <c r="M137" s="182" t="s">
        <v>19</v>
      </c>
      <c r="N137" s="183" t="s">
        <v>46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161</v>
      </c>
      <c r="AT137" s="186" t="s">
        <v>157</v>
      </c>
      <c r="AU137" s="186" t="s">
        <v>85</v>
      </c>
      <c r="AY137" s="19" t="s">
        <v>155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83</v>
      </c>
      <c r="BK137" s="187">
        <f>ROUND(I137*H137,2)</f>
        <v>0</v>
      </c>
      <c r="BL137" s="19" t="s">
        <v>161</v>
      </c>
      <c r="BM137" s="186" t="s">
        <v>2112</v>
      </c>
    </row>
    <row r="138" spans="1:65" s="2" customFormat="1" ht="10.199999999999999">
      <c r="A138" s="36"/>
      <c r="B138" s="37"/>
      <c r="C138" s="38"/>
      <c r="D138" s="204" t="s">
        <v>172</v>
      </c>
      <c r="E138" s="38"/>
      <c r="F138" s="205" t="s">
        <v>1451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172</v>
      </c>
      <c r="AU138" s="19" t="s">
        <v>85</v>
      </c>
    </row>
    <row r="139" spans="1:65" s="13" customFormat="1" ht="10.199999999999999">
      <c r="B139" s="193"/>
      <c r="C139" s="194"/>
      <c r="D139" s="188" t="s">
        <v>165</v>
      </c>
      <c r="E139" s="195" t="s">
        <v>19</v>
      </c>
      <c r="F139" s="196" t="s">
        <v>2113</v>
      </c>
      <c r="G139" s="194"/>
      <c r="H139" s="197">
        <v>68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165</v>
      </c>
      <c r="AU139" s="203" t="s">
        <v>85</v>
      </c>
      <c r="AV139" s="13" t="s">
        <v>85</v>
      </c>
      <c r="AW139" s="13" t="s">
        <v>37</v>
      </c>
      <c r="AX139" s="13" t="s">
        <v>75</v>
      </c>
      <c r="AY139" s="203" t="s">
        <v>155</v>
      </c>
    </row>
    <row r="140" spans="1:65" s="13" customFormat="1" ht="10.199999999999999">
      <c r="B140" s="193"/>
      <c r="C140" s="194"/>
      <c r="D140" s="188" t="s">
        <v>165</v>
      </c>
      <c r="E140" s="195" t="s">
        <v>19</v>
      </c>
      <c r="F140" s="196" t="s">
        <v>2114</v>
      </c>
      <c r="G140" s="194"/>
      <c r="H140" s="197">
        <v>17.600000000000001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165</v>
      </c>
      <c r="AU140" s="203" t="s">
        <v>85</v>
      </c>
      <c r="AV140" s="13" t="s">
        <v>85</v>
      </c>
      <c r="AW140" s="13" t="s">
        <v>37</v>
      </c>
      <c r="AX140" s="13" t="s">
        <v>75</v>
      </c>
      <c r="AY140" s="203" t="s">
        <v>155</v>
      </c>
    </row>
    <row r="141" spans="1:65" s="13" customFormat="1" ht="10.199999999999999">
      <c r="B141" s="193"/>
      <c r="C141" s="194"/>
      <c r="D141" s="188" t="s">
        <v>165</v>
      </c>
      <c r="E141" s="195" t="s">
        <v>19</v>
      </c>
      <c r="F141" s="196" t="s">
        <v>2115</v>
      </c>
      <c r="G141" s="194"/>
      <c r="H141" s="197">
        <v>76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165</v>
      </c>
      <c r="AU141" s="203" t="s">
        <v>85</v>
      </c>
      <c r="AV141" s="13" t="s">
        <v>85</v>
      </c>
      <c r="AW141" s="13" t="s">
        <v>37</v>
      </c>
      <c r="AX141" s="13" t="s">
        <v>75</v>
      </c>
      <c r="AY141" s="203" t="s">
        <v>155</v>
      </c>
    </row>
    <row r="142" spans="1:65" s="13" customFormat="1" ht="10.199999999999999">
      <c r="B142" s="193"/>
      <c r="C142" s="194"/>
      <c r="D142" s="188" t="s">
        <v>165</v>
      </c>
      <c r="E142" s="195" t="s">
        <v>19</v>
      </c>
      <c r="F142" s="196" t="s">
        <v>2116</v>
      </c>
      <c r="G142" s="194"/>
      <c r="H142" s="197">
        <v>46.4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165</v>
      </c>
      <c r="AU142" s="203" t="s">
        <v>85</v>
      </c>
      <c r="AV142" s="13" t="s">
        <v>85</v>
      </c>
      <c r="AW142" s="13" t="s">
        <v>37</v>
      </c>
      <c r="AX142" s="13" t="s">
        <v>75</v>
      </c>
      <c r="AY142" s="203" t="s">
        <v>155</v>
      </c>
    </row>
    <row r="143" spans="1:65" s="13" customFormat="1" ht="10.199999999999999">
      <c r="B143" s="193"/>
      <c r="C143" s="194"/>
      <c r="D143" s="188" t="s">
        <v>165</v>
      </c>
      <c r="E143" s="195" t="s">
        <v>19</v>
      </c>
      <c r="F143" s="196" t="s">
        <v>2117</v>
      </c>
      <c r="G143" s="194"/>
      <c r="H143" s="197">
        <v>24</v>
      </c>
      <c r="I143" s="198"/>
      <c r="J143" s="194"/>
      <c r="K143" s="194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165</v>
      </c>
      <c r="AU143" s="203" t="s">
        <v>85</v>
      </c>
      <c r="AV143" s="13" t="s">
        <v>85</v>
      </c>
      <c r="AW143" s="13" t="s">
        <v>37</v>
      </c>
      <c r="AX143" s="13" t="s">
        <v>75</v>
      </c>
      <c r="AY143" s="203" t="s">
        <v>155</v>
      </c>
    </row>
    <row r="144" spans="1:65" s="13" customFormat="1" ht="10.199999999999999">
      <c r="B144" s="193"/>
      <c r="C144" s="194"/>
      <c r="D144" s="188" t="s">
        <v>165</v>
      </c>
      <c r="E144" s="195" t="s">
        <v>19</v>
      </c>
      <c r="F144" s="196" t="s">
        <v>2118</v>
      </c>
      <c r="G144" s="194"/>
      <c r="H144" s="197">
        <v>166.4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165</v>
      </c>
      <c r="AU144" s="203" t="s">
        <v>85</v>
      </c>
      <c r="AV144" s="13" t="s">
        <v>85</v>
      </c>
      <c r="AW144" s="13" t="s">
        <v>37</v>
      </c>
      <c r="AX144" s="13" t="s">
        <v>75</v>
      </c>
      <c r="AY144" s="203" t="s">
        <v>155</v>
      </c>
    </row>
    <row r="145" spans="1:65" s="13" customFormat="1" ht="10.199999999999999">
      <c r="B145" s="193"/>
      <c r="C145" s="194"/>
      <c r="D145" s="188" t="s">
        <v>165</v>
      </c>
      <c r="E145" s="195" t="s">
        <v>19</v>
      </c>
      <c r="F145" s="196" t="s">
        <v>2119</v>
      </c>
      <c r="G145" s="194"/>
      <c r="H145" s="197">
        <v>16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165</v>
      </c>
      <c r="AU145" s="203" t="s">
        <v>85</v>
      </c>
      <c r="AV145" s="13" t="s">
        <v>85</v>
      </c>
      <c r="AW145" s="13" t="s">
        <v>37</v>
      </c>
      <c r="AX145" s="13" t="s">
        <v>75</v>
      </c>
      <c r="AY145" s="203" t="s">
        <v>155</v>
      </c>
    </row>
    <row r="146" spans="1:65" s="14" customFormat="1" ht="10.199999999999999">
      <c r="B146" s="206"/>
      <c r="C146" s="207"/>
      <c r="D146" s="188" t="s">
        <v>165</v>
      </c>
      <c r="E146" s="208" t="s">
        <v>19</v>
      </c>
      <c r="F146" s="209" t="s">
        <v>206</v>
      </c>
      <c r="G146" s="207"/>
      <c r="H146" s="210">
        <v>414.4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165</v>
      </c>
      <c r="AU146" s="216" t="s">
        <v>85</v>
      </c>
      <c r="AV146" s="14" t="s">
        <v>161</v>
      </c>
      <c r="AW146" s="14" t="s">
        <v>37</v>
      </c>
      <c r="AX146" s="14" t="s">
        <v>83</v>
      </c>
      <c r="AY146" s="216" t="s">
        <v>155</v>
      </c>
    </row>
    <row r="147" spans="1:65" s="2" customFormat="1" ht="16.5" customHeight="1">
      <c r="A147" s="36"/>
      <c r="B147" s="37"/>
      <c r="C147" s="217" t="s">
        <v>220</v>
      </c>
      <c r="D147" s="217" t="s">
        <v>227</v>
      </c>
      <c r="E147" s="218" t="s">
        <v>2120</v>
      </c>
      <c r="F147" s="219" t="s">
        <v>2121</v>
      </c>
      <c r="G147" s="220" t="s">
        <v>298</v>
      </c>
      <c r="H147" s="221">
        <v>237.12</v>
      </c>
      <c r="I147" s="222"/>
      <c r="J147" s="223">
        <f>ROUND(I147*H147,2)</f>
        <v>0</v>
      </c>
      <c r="K147" s="219" t="s">
        <v>1778</v>
      </c>
      <c r="L147" s="224"/>
      <c r="M147" s="225" t="s">
        <v>19</v>
      </c>
      <c r="N147" s="226" t="s">
        <v>46</v>
      </c>
      <c r="O147" s="66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6" t="s">
        <v>207</v>
      </c>
      <c r="AT147" s="186" t="s">
        <v>227</v>
      </c>
      <c r="AU147" s="186" t="s">
        <v>85</v>
      </c>
      <c r="AY147" s="19" t="s">
        <v>155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9" t="s">
        <v>83</v>
      </c>
      <c r="BK147" s="187">
        <f>ROUND(I147*H147,2)</f>
        <v>0</v>
      </c>
      <c r="BL147" s="19" t="s">
        <v>161</v>
      </c>
      <c r="BM147" s="186" t="s">
        <v>2122</v>
      </c>
    </row>
    <row r="148" spans="1:65" s="13" customFormat="1" ht="10.199999999999999">
      <c r="B148" s="193"/>
      <c r="C148" s="194"/>
      <c r="D148" s="188" t="s">
        <v>165</v>
      </c>
      <c r="E148" s="195" t="s">
        <v>19</v>
      </c>
      <c r="F148" s="196" t="s">
        <v>2123</v>
      </c>
      <c r="G148" s="194"/>
      <c r="H148" s="197">
        <v>237.12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165</v>
      </c>
      <c r="AU148" s="203" t="s">
        <v>85</v>
      </c>
      <c r="AV148" s="13" t="s">
        <v>85</v>
      </c>
      <c r="AW148" s="13" t="s">
        <v>37</v>
      </c>
      <c r="AX148" s="13" t="s">
        <v>83</v>
      </c>
      <c r="AY148" s="203" t="s">
        <v>155</v>
      </c>
    </row>
    <row r="149" spans="1:65" s="2" customFormat="1" ht="24.15" customHeight="1">
      <c r="A149" s="36"/>
      <c r="B149" s="37"/>
      <c r="C149" s="175" t="s">
        <v>226</v>
      </c>
      <c r="D149" s="175" t="s">
        <v>157</v>
      </c>
      <c r="E149" s="176" t="s">
        <v>242</v>
      </c>
      <c r="F149" s="177" t="s">
        <v>243</v>
      </c>
      <c r="G149" s="178" t="s">
        <v>169</v>
      </c>
      <c r="H149" s="179">
        <v>16</v>
      </c>
      <c r="I149" s="180"/>
      <c r="J149" s="181">
        <f>ROUND(I149*H149,2)</f>
        <v>0</v>
      </c>
      <c r="K149" s="177" t="s">
        <v>170</v>
      </c>
      <c r="L149" s="41"/>
      <c r="M149" s="182" t="s">
        <v>19</v>
      </c>
      <c r="N149" s="183" t="s">
        <v>46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161</v>
      </c>
      <c r="AT149" s="186" t="s">
        <v>157</v>
      </c>
      <c r="AU149" s="186" t="s">
        <v>85</v>
      </c>
      <c r="AY149" s="19" t="s">
        <v>155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83</v>
      </c>
      <c r="BK149" s="187">
        <f>ROUND(I149*H149,2)</f>
        <v>0</v>
      </c>
      <c r="BL149" s="19" t="s">
        <v>161</v>
      </c>
      <c r="BM149" s="186" t="s">
        <v>2124</v>
      </c>
    </row>
    <row r="150" spans="1:65" s="2" customFormat="1" ht="10.199999999999999">
      <c r="A150" s="36"/>
      <c r="B150" s="37"/>
      <c r="C150" s="38"/>
      <c r="D150" s="204" t="s">
        <v>172</v>
      </c>
      <c r="E150" s="38"/>
      <c r="F150" s="205" t="s">
        <v>245</v>
      </c>
      <c r="G150" s="38"/>
      <c r="H150" s="38"/>
      <c r="I150" s="190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172</v>
      </c>
      <c r="AU150" s="19" t="s">
        <v>85</v>
      </c>
    </row>
    <row r="151" spans="1:65" s="13" customFormat="1" ht="10.199999999999999">
      <c r="B151" s="193"/>
      <c r="C151" s="194"/>
      <c r="D151" s="188" t="s">
        <v>165</v>
      </c>
      <c r="E151" s="195" t="s">
        <v>19</v>
      </c>
      <c r="F151" s="196" t="s">
        <v>2125</v>
      </c>
      <c r="G151" s="194"/>
      <c r="H151" s="197">
        <v>16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165</v>
      </c>
      <c r="AU151" s="203" t="s">
        <v>85</v>
      </c>
      <c r="AV151" s="13" t="s">
        <v>85</v>
      </c>
      <c r="AW151" s="13" t="s">
        <v>37</v>
      </c>
      <c r="AX151" s="13" t="s">
        <v>83</v>
      </c>
      <c r="AY151" s="203" t="s">
        <v>155</v>
      </c>
    </row>
    <row r="152" spans="1:65" s="12" customFormat="1" ht="22.8" customHeight="1">
      <c r="B152" s="159"/>
      <c r="C152" s="160"/>
      <c r="D152" s="161" t="s">
        <v>74</v>
      </c>
      <c r="E152" s="173" t="s">
        <v>2126</v>
      </c>
      <c r="F152" s="173" t="s">
        <v>2127</v>
      </c>
      <c r="G152" s="160"/>
      <c r="H152" s="160"/>
      <c r="I152" s="163"/>
      <c r="J152" s="174">
        <f>BK152</f>
        <v>0</v>
      </c>
      <c r="K152" s="160"/>
      <c r="L152" s="165"/>
      <c r="M152" s="166"/>
      <c r="N152" s="167"/>
      <c r="O152" s="167"/>
      <c r="P152" s="168">
        <f>SUM(P153:P170)</f>
        <v>0</v>
      </c>
      <c r="Q152" s="167"/>
      <c r="R152" s="168">
        <f>SUM(R153:R170)</f>
        <v>0</v>
      </c>
      <c r="S152" s="167"/>
      <c r="T152" s="169">
        <f>SUM(T153:T170)</f>
        <v>46.863</v>
      </c>
      <c r="AR152" s="170" t="s">
        <v>83</v>
      </c>
      <c r="AT152" s="171" t="s">
        <v>74</v>
      </c>
      <c r="AU152" s="171" t="s">
        <v>83</v>
      </c>
      <c r="AY152" s="170" t="s">
        <v>155</v>
      </c>
      <c r="BK152" s="172">
        <f>SUM(BK153:BK170)</f>
        <v>0</v>
      </c>
    </row>
    <row r="153" spans="1:65" s="2" customFormat="1" ht="16.5" customHeight="1">
      <c r="A153" s="36"/>
      <c r="B153" s="37"/>
      <c r="C153" s="175" t="s">
        <v>234</v>
      </c>
      <c r="D153" s="175" t="s">
        <v>157</v>
      </c>
      <c r="E153" s="176" t="s">
        <v>1143</v>
      </c>
      <c r="F153" s="177" t="s">
        <v>1144</v>
      </c>
      <c r="G153" s="178" t="s">
        <v>178</v>
      </c>
      <c r="H153" s="179">
        <v>3</v>
      </c>
      <c r="I153" s="180"/>
      <c r="J153" s="181">
        <f>ROUND(I153*H153,2)</f>
        <v>0</v>
      </c>
      <c r="K153" s="177" t="s">
        <v>170</v>
      </c>
      <c r="L153" s="41"/>
      <c r="M153" s="182" t="s">
        <v>19</v>
      </c>
      <c r="N153" s="183" t="s">
        <v>46</v>
      </c>
      <c r="O153" s="66"/>
      <c r="P153" s="184">
        <f>O153*H153</f>
        <v>0</v>
      </c>
      <c r="Q153" s="184">
        <v>0</v>
      </c>
      <c r="R153" s="184">
        <f>Q153*H153</f>
        <v>0</v>
      </c>
      <c r="S153" s="184">
        <v>0.05</v>
      </c>
      <c r="T153" s="185">
        <f>S153*H153</f>
        <v>0.15000000000000002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6" t="s">
        <v>161</v>
      </c>
      <c r="AT153" s="186" t="s">
        <v>157</v>
      </c>
      <c r="AU153" s="186" t="s">
        <v>85</v>
      </c>
      <c r="AY153" s="19" t="s">
        <v>155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83</v>
      </c>
      <c r="BK153" s="187">
        <f>ROUND(I153*H153,2)</f>
        <v>0</v>
      </c>
      <c r="BL153" s="19" t="s">
        <v>161</v>
      </c>
      <c r="BM153" s="186" t="s">
        <v>2128</v>
      </c>
    </row>
    <row r="154" spans="1:65" s="2" customFormat="1" ht="10.199999999999999">
      <c r="A154" s="36"/>
      <c r="B154" s="37"/>
      <c r="C154" s="38"/>
      <c r="D154" s="204" t="s">
        <v>172</v>
      </c>
      <c r="E154" s="38"/>
      <c r="F154" s="205" t="s">
        <v>1146</v>
      </c>
      <c r="G154" s="38"/>
      <c r="H154" s="38"/>
      <c r="I154" s="190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172</v>
      </c>
      <c r="AU154" s="19" t="s">
        <v>85</v>
      </c>
    </row>
    <row r="155" spans="1:65" s="13" customFormat="1" ht="10.199999999999999">
      <c r="B155" s="193"/>
      <c r="C155" s="194"/>
      <c r="D155" s="188" t="s">
        <v>165</v>
      </c>
      <c r="E155" s="195" t="s">
        <v>19</v>
      </c>
      <c r="F155" s="196" t="s">
        <v>2129</v>
      </c>
      <c r="G155" s="194"/>
      <c r="H155" s="197">
        <v>3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165</v>
      </c>
      <c r="AU155" s="203" t="s">
        <v>85</v>
      </c>
      <c r="AV155" s="13" t="s">
        <v>85</v>
      </c>
      <c r="AW155" s="13" t="s">
        <v>37</v>
      </c>
      <c r="AX155" s="13" t="s">
        <v>83</v>
      </c>
      <c r="AY155" s="203" t="s">
        <v>155</v>
      </c>
    </row>
    <row r="156" spans="1:65" s="2" customFormat="1" ht="16.5" customHeight="1">
      <c r="A156" s="36"/>
      <c r="B156" s="37"/>
      <c r="C156" s="175" t="s">
        <v>241</v>
      </c>
      <c r="D156" s="175" t="s">
        <v>157</v>
      </c>
      <c r="E156" s="176" t="s">
        <v>2130</v>
      </c>
      <c r="F156" s="177" t="s">
        <v>2131</v>
      </c>
      <c r="G156" s="178" t="s">
        <v>160</v>
      </c>
      <c r="H156" s="179">
        <v>15</v>
      </c>
      <c r="I156" s="180"/>
      <c r="J156" s="181">
        <f>ROUND(I156*H156,2)</f>
        <v>0</v>
      </c>
      <c r="K156" s="177" t="s">
        <v>170</v>
      </c>
      <c r="L156" s="41"/>
      <c r="M156" s="182" t="s">
        <v>19</v>
      </c>
      <c r="N156" s="183" t="s">
        <v>46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2</v>
      </c>
      <c r="T156" s="185">
        <f>S156*H156</f>
        <v>30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161</v>
      </c>
      <c r="AT156" s="186" t="s">
        <v>157</v>
      </c>
      <c r="AU156" s="186" t="s">
        <v>85</v>
      </c>
      <c r="AY156" s="19" t="s">
        <v>155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83</v>
      </c>
      <c r="BK156" s="187">
        <f>ROUND(I156*H156,2)</f>
        <v>0</v>
      </c>
      <c r="BL156" s="19" t="s">
        <v>161</v>
      </c>
      <c r="BM156" s="186" t="s">
        <v>2132</v>
      </c>
    </row>
    <row r="157" spans="1:65" s="2" customFormat="1" ht="10.199999999999999">
      <c r="A157" s="36"/>
      <c r="B157" s="37"/>
      <c r="C157" s="38"/>
      <c r="D157" s="204" t="s">
        <v>172</v>
      </c>
      <c r="E157" s="38"/>
      <c r="F157" s="205" t="s">
        <v>2133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172</v>
      </c>
      <c r="AU157" s="19" t="s">
        <v>85</v>
      </c>
    </row>
    <row r="158" spans="1:65" s="13" customFormat="1" ht="10.199999999999999">
      <c r="B158" s="193"/>
      <c r="C158" s="194"/>
      <c r="D158" s="188" t="s">
        <v>165</v>
      </c>
      <c r="E158" s="195" t="s">
        <v>19</v>
      </c>
      <c r="F158" s="196" t="s">
        <v>2134</v>
      </c>
      <c r="G158" s="194"/>
      <c r="H158" s="197">
        <v>15</v>
      </c>
      <c r="I158" s="198"/>
      <c r="J158" s="194"/>
      <c r="K158" s="194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165</v>
      </c>
      <c r="AU158" s="203" t="s">
        <v>85</v>
      </c>
      <c r="AV158" s="13" t="s">
        <v>85</v>
      </c>
      <c r="AW158" s="13" t="s">
        <v>37</v>
      </c>
      <c r="AX158" s="13" t="s">
        <v>83</v>
      </c>
      <c r="AY158" s="203" t="s">
        <v>155</v>
      </c>
    </row>
    <row r="159" spans="1:65" s="2" customFormat="1" ht="16.5" customHeight="1">
      <c r="A159" s="36"/>
      <c r="B159" s="37"/>
      <c r="C159" s="175" t="s">
        <v>248</v>
      </c>
      <c r="D159" s="175" t="s">
        <v>157</v>
      </c>
      <c r="E159" s="176" t="s">
        <v>1112</v>
      </c>
      <c r="F159" s="177" t="s">
        <v>1113</v>
      </c>
      <c r="G159" s="178" t="s">
        <v>160</v>
      </c>
      <c r="H159" s="179">
        <v>6</v>
      </c>
      <c r="I159" s="180"/>
      <c r="J159" s="181">
        <f>ROUND(I159*H159,2)</f>
        <v>0</v>
      </c>
      <c r="K159" s="177" t="s">
        <v>170</v>
      </c>
      <c r="L159" s="41"/>
      <c r="M159" s="182" t="s">
        <v>19</v>
      </c>
      <c r="N159" s="183" t="s">
        <v>46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0.84</v>
      </c>
      <c r="T159" s="185">
        <f>S159*H159</f>
        <v>5.04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161</v>
      </c>
      <c r="AT159" s="186" t="s">
        <v>157</v>
      </c>
      <c r="AU159" s="186" t="s">
        <v>85</v>
      </c>
      <c r="AY159" s="19" t="s">
        <v>155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83</v>
      </c>
      <c r="BK159" s="187">
        <f>ROUND(I159*H159,2)</f>
        <v>0</v>
      </c>
      <c r="BL159" s="19" t="s">
        <v>161</v>
      </c>
      <c r="BM159" s="186" t="s">
        <v>2135</v>
      </c>
    </row>
    <row r="160" spans="1:65" s="2" customFormat="1" ht="10.199999999999999">
      <c r="A160" s="36"/>
      <c r="B160" s="37"/>
      <c r="C160" s="38"/>
      <c r="D160" s="204" t="s">
        <v>172</v>
      </c>
      <c r="E160" s="38"/>
      <c r="F160" s="205" t="s">
        <v>1115</v>
      </c>
      <c r="G160" s="38"/>
      <c r="H160" s="38"/>
      <c r="I160" s="190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172</v>
      </c>
      <c r="AU160" s="19" t="s">
        <v>85</v>
      </c>
    </row>
    <row r="161" spans="1:65" s="13" customFormat="1" ht="10.199999999999999">
      <c r="B161" s="193"/>
      <c r="C161" s="194"/>
      <c r="D161" s="188" t="s">
        <v>165</v>
      </c>
      <c r="E161" s="195" t="s">
        <v>19</v>
      </c>
      <c r="F161" s="196" t="s">
        <v>2136</v>
      </c>
      <c r="G161" s="194"/>
      <c r="H161" s="197">
        <v>6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165</v>
      </c>
      <c r="AU161" s="203" t="s">
        <v>85</v>
      </c>
      <c r="AV161" s="13" t="s">
        <v>85</v>
      </c>
      <c r="AW161" s="13" t="s">
        <v>37</v>
      </c>
      <c r="AX161" s="13" t="s">
        <v>83</v>
      </c>
      <c r="AY161" s="203" t="s">
        <v>155</v>
      </c>
    </row>
    <row r="162" spans="1:65" s="2" customFormat="1" ht="16.5" customHeight="1">
      <c r="A162" s="36"/>
      <c r="B162" s="37"/>
      <c r="C162" s="175" t="s">
        <v>8</v>
      </c>
      <c r="D162" s="175" t="s">
        <v>157</v>
      </c>
      <c r="E162" s="176" t="s">
        <v>2137</v>
      </c>
      <c r="F162" s="177" t="s">
        <v>2138</v>
      </c>
      <c r="G162" s="178" t="s">
        <v>160</v>
      </c>
      <c r="H162" s="179">
        <v>36</v>
      </c>
      <c r="I162" s="180"/>
      <c r="J162" s="181">
        <f>ROUND(I162*H162,2)</f>
        <v>0</v>
      </c>
      <c r="K162" s="177" t="s">
        <v>170</v>
      </c>
      <c r="L162" s="41"/>
      <c r="M162" s="182" t="s">
        <v>19</v>
      </c>
      <c r="N162" s="183" t="s">
        <v>46</v>
      </c>
      <c r="O162" s="66"/>
      <c r="P162" s="184">
        <f>O162*H162</f>
        <v>0</v>
      </c>
      <c r="Q162" s="184">
        <v>0</v>
      </c>
      <c r="R162" s="184">
        <f>Q162*H162</f>
        <v>0</v>
      </c>
      <c r="S162" s="184">
        <v>0.155</v>
      </c>
      <c r="T162" s="185">
        <f>S162*H162</f>
        <v>5.58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161</v>
      </c>
      <c r="AT162" s="186" t="s">
        <v>157</v>
      </c>
      <c r="AU162" s="186" t="s">
        <v>85</v>
      </c>
      <c r="AY162" s="19" t="s">
        <v>155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83</v>
      </c>
      <c r="BK162" s="187">
        <f>ROUND(I162*H162,2)</f>
        <v>0</v>
      </c>
      <c r="BL162" s="19" t="s">
        <v>161</v>
      </c>
      <c r="BM162" s="186" t="s">
        <v>2139</v>
      </c>
    </row>
    <row r="163" spans="1:65" s="2" customFormat="1" ht="10.199999999999999">
      <c r="A163" s="36"/>
      <c r="B163" s="37"/>
      <c r="C163" s="38"/>
      <c r="D163" s="204" t="s">
        <v>172</v>
      </c>
      <c r="E163" s="38"/>
      <c r="F163" s="205" t="s">
        <v>2140</v>
      </c>
      <c r="G163" s="38"/>
      <c r="H163" s="38"/>
      <c r="I163" s="190"/>
      <c r="J163" s="38"/>
      <c r="K163" s="38"/>
      <c r="L163" s="41"/>
      <c r="M163" s="191"/>
      <c r="N163" s="192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172</v>
      </c>
      <c r="AU163" s="19" t="s">
        <v>85</v>
      </c>
    </row>
    <row r="164" spans="1:65" s="13" customFormat="1" ht="10.199999999999999">
      <c r="B164" s="193"/>
      <c r="C164" s="194"/>
      <c r="D164" s="188" t="s">
        <v>165</v>
      </c>
      <c r="E164" s="195" t="s">
        <v>19</v>
      </c>
      <c r="F164" s="196" t="s">
        <v>2141</v>
      </c>
      <c r="G164" s="194"/>
      <c r="H164" s="197">
        <v>36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165</v>
      </c>
      <c r="AU164" s="203" t="s">
        <v>85</v>
      </c>
      <c r="AV164" s="13" t="s">
        <v>85</v>
      </c>
      <c r="AW164" s="13" t="s">
        <v>37</v>
      </c>
      <c r="AX164" s="13" t="s">
        <v>83</v>
      </c>
      <c r="AY164" s="203" t="s">
        <v>155</v>
      </c>
    </row>
    <row r="165" spans="1:65" s="2" customFormat="1" ht="16.5" customHeight="1">
      <c r="A165" s="36"/>
      <c r="B165" s="37"/>
      <c r="C165" s="175" t="s">
        <v>257</v>
      </c>
      <c r="D165" s="175" t="s">
        <v>157</v>
      </c>
      <c r="E165" s="176" t="s">
        <v>2142</v>
      </c>
      <c r="F165" s="177" t="s">
        <v>2143</v>
      </c>
      <c r="G165" s="178" t="s">
        <v>160</v>
      </c>
      <c r="H165" s="179">
        <v>27</v>
      </c>
      <c r="I165" s="180"/>
      <c r="J165" s="181">
        <f>ROUND(I165*H165,2)</f>
        <v>0</v>
      </c>
      <c r="K165" s="177" t="s">
        <v>170</v>
      </c>
      <c r="L165" s="41"/>
      <c r="M165" s="182" t="s">
        <v>19</v>
      </c>
      <c r="N165" s="183" t="s">
        <v>46</v>
      </c>
      <c r="O165" s="66"/>
      <c r="P165" s="184">
        <f>O165*H165</f>
        <v>0</v>
      </c>
      <c r="Q165" s="184">
        <v>0</v>
      </c>
      <c r="R165" s="184">
        <f>Q165*H165</f>
        <v>0</v>
      </c>
      <c r="S165" s="184">
        <v>6.5000000000000002E-2</v>
      </c>
      <c r="T165" s="185">
        <f>S165*H165</f>
        <v>1.7550000000000001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161</v>
      </c>
      <c r="AT165" s="186" t="s">
        <v>157</v>
      </c>
      <c r="AU165" s="186" t="s">
        <v>85</v>
      </c>
      <c r="AY165" s="19" t="s">
        <v>155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83</v>
      </c>
      <c r="BK165" s="187">
        <f>ROUND(I165*H165,2)</f>
        <v>0</v>
      </c>
      <c r="BL165" s="19" t="s">
        <v>161</v>
      </c>
      <c r="BM165" s="186" t="s">
        <v>2144</v>
      </c>
    </row>
    <row r="166" spans="1:65" s="2" customFormat="1" ht="10.199999999999999">
      <c r="A166" s="36"/>
      <c r="B166" s="37"/>
      <c r="C166" s="38"/>
      <c r="D166" s="204" t="s">
        <v>172</v>
      </c>
      <c r="E166" s="38"/>
      <c r="F166" s="205" t="s">
        <v>2145</v>
      </c>
      <c r="G166" s="38"/>
      <c r="H166" s="38"/>
      <c r="I166" s="190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172</v>
      </c>
      <c r="AU166" s="19" t="s">
        <v>85</v>
      </c>
    </row>
    <row r="167" spans="1:65" s="13" customFormat="1" ht="10.199999999999999">
      <c r="B167" s="193"/>
      <c r="C167" s="194"/>
      <c r="D167" s="188" t="s">
        <v>165</v>
      </c>
      <c r="E167" s="195" t="s">
        <v>19</v>
      </c>
      <c r="F167" s="196" t="s">
        <v>2146</v>
      </c>
      <c r="G167" s="194"/>
      <c r="H167" s="197">
        <v>27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165</v>
      </c>
      <c r="AU167" s="203" t="s">
        <v>85</v>
      </c>
      <c r="AV167" s="13" t="s">
        <v>85</v>
      </c>
      <c r="AW167" s="13" t="s">
        <v>37</v>
      </c>
      <c r="AX167" s="13" t="s">
        <v>83</v>
      </c>
      <c r="AY167" s="203" t="s">
        <v>155</v>
      </c>
    </row>
    <row r="168" spans="1:65" s="2" customFormat="1" ht="21.75" customHeight="1">
      <c r="A168" s="36"/>
      <c r="B168" s="37"/>
      <c r="C168" s="175" t="s">
        <v>262</v>
      </c>
      <c r="D168" s="175" t="s">
        <v>157</v>
      </c>
      <c r="E168" s="176" t="s">
        <v>2147</v>
      </c>
      <c r="F168" s="177" t="s">
        <v>2148</v>
      </c>
      <c r="G168" s="178" t="s">
        <v>183</v>
      </c>
      <c r="H168" s="179">
        <v>7.23</v>
      </c>
      <c r="I168" s="180"/>
      <c r="J168" s="181">
        <f>ROUND(I168*H168,2)</f>
        <v>0</v>
      </c>
      <c r="K168" s="177" t="s">
        <v>170</v>
      </c>
      <c r="L168" s="41"/>
      <c r="M168" s="182" t="s">
        <v>19</v>
      </c>
      <c r="N168" s="183" t="s">
        <v>46</v>
      </c>
      <c r="O168" s="66"/>
      <c r="P168" s="184">
        <f>O168*H168</f>
        <v>0</v>
      </c>
      <c r="Q168" s="184">
        <v>0</v>
      </c>
      <c r="R168" s="184">
        <f>Q168*H168</f>
        <v>0</v>
      </c>
      <c r="S168" s="184">
        <v>0.6</v>
      </c>
      <c r="T168" s="185">
        <f>S168*H168</f>
        <v>4.3380000000000001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6" t="s">
        <v>161</v>
      </c>
      <c r="AT168" s="186" t="s">
        <v>157</v>
      </c>
      <c r="AU168" s="186" t="s">
        <v>85</v>
      </c>
      <c r="AY168" s="19" t="s">
        <v>155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9" t="s">
        <v>83</v>
      </c>
      <c r="BK168" s="187">
        <f>ROUND(I168*H168,2)</f>
        <v>0</v>
      </c>
      <c r="BL168" s="19" t="s">
        <v>161</v>
      </c>
      <c r="BM168" s="186" t="s">
        <v>2149</v>
      </c>
    </row>
    <row r="169" spans="1:65" s="2" customFormat="1" ht="10.199999999999999">
      <c r="A169" s="36"/>
      <c r="B169" s="37"/>
      <c r="C169" s="38"/>
      <c r="D169" s="204" t="s">
        <v>172</v>
      </c>
      <c r="E169" s="38"/>
      <c r="F169" s="205" t="s">
        <v>2150</v>
      </c>
      <c r="G169" s="38"/>
      <c r="H169" s="38"/>
      <c r="I169" s="190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172</v>
      </c>
      <c r="AU169" s="19" t="s">
        <v>85</v>
      </c>
    </row>
    <row r="170" spans="1:65" s="13" customFormat="1" ht="10.199999999999999">
      <c r="B170" s="193"/>
      <c r="C170" s="194"/>
      <c r="D170" s="188" t="s">
        <v>165</v>
      </c>
      <c r="E170" s="195" t="s">
        <v>19</v>
      </c>
      <c r="F170" s="196" t="s">
        <v>2151</v>
      </c>
      <c r="G170" s="194"/>
      <c r="H170" s="197">
        <v>7.23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165</v>
      </c>
      <c r="AU170" s="203" t="s">
        <v>85</v>
      </c>
      <c r="AV170" s="13" t="s">
        <v>85</v>
      </c>
      <c r="AW170" s="13" t="s">
        <v>37</v>
      </c>
      <c r="AX170" s="13" t="s">
        <v>83</v>
      </c>
      <c r="AY170" s="203" t="s">
        <v>155</v>
      </c>
    </row>
    <row r="171" spans="1:65" s="12" customFormat="1" ht="22.8" customHeight="1">
      <c r="B171" s="159"/>
      <c r="C171" s="160"/>
      <c r="D171" s="161" t="s">
        <v>74</v>
      </c>
      <c r="E171" s="173" t="s">
        <v>2152</v>
      </c>
      <c r="F171" s="173" t="s">
        <v>2153</v>
      </c>
      <c r="G171" s="160"/>
      <c r="H171" s="160"/>
      <c r="I171" s="163"/>
      <c r="J171" s="174">
        <f>BK171</f>
        <v>0</v>
      </c>
      <c r="K171" s="160"/>
      <c r="L171" s="165"/>
      <c r="M171" s="166"/>
      <c r="N171" s="167"/>
      <c r="O171" s="167"/>
      <c r="P171" s="168">
        <f>SUM(P172:P185)</f>
        <v>0</v>
      </c>
      <c r="Q171" s="167"/>
      <c r="R171" s="168">
        <f>SUM(R172:R185)</f>
        <v>0</v>
      </c>
      <c r="S171" s="167"/>
      <c r="T171" s="169">
        <f>SUM(T172:T185)</f>
        <v>47.335199999999993</v>
      </c>
      <c r="AR171" s="170" t="s">
        <v>83</v>
      </c>
      <c r="AT171" s="171" t="s">
        <v>74</v>
      </c>
      <c r="AU171" s="171" t="s">
        <v>83</v>
      </c>
      <c r="AY171" s="170" t="s">
        <v>155</v>
      </c>
      <c r="BK171" s="172">
        <f>SUM(BK172:BK185)</f>
        <v>0</v>
      </c>
    </row>
    <row r="172" spans="1:65" s="2" customFormat="1" ht="16.5" customHeight="1">
      <c r="A172" s="36"/>
      <c r="B172" s="37"/>
      <c r="C172" s="175" t="s">
        <v>267</v>
      </c>
      <c r="D172" s="175" t="s">
        <v>157</v>
      </c>
      <c r="E172" s="176" t="s">
        <v>2154</v>
      </c>
      <c r="F172" s="177" t="s">
        <v>2155</v>
      </c>
      <c r="G172" s="178" t="s">
        <v>183</v>
      </c>
      <c r="H172" s="179">
        <v>2.028</v>
      </c>
      <c r="I172" s="180"/>
      <c r="J172" s="181">
        <f>ROUND(I172*H172,2)</f>
        <v>0</v>
      </c>
      <c r="K172" s="177" t="s">
        <v>170</v>
      </c>
      <c r="L172" s="41"/>
      <c r="M172" s="182" t="s">
        <v>19</v>
      </c>
      <c r="N172" s="183" t="s">
        <v>46</v>
      </c>
      <c r="O172" s="66"/>
      <c r="P172" s="184">
        <f>O172*H172</f>
        <v>0</v>
      </c>
      <c r="Q172" s="184">
        <v>0</v>
      </c>
      <c r="R172" s="184">
        <f>Q172*H172</f>
        <v>0</v>
      </c>
      <c r="S172" s="184">
        <v>2.4</v>
      </c>
      <c r="T172" s="185">
        <f>S172*H172</f>
        <v>4.8671999999999995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161</v>
      </c>
      <c r="AT172" s="186" t="s">
        <v>157</v>
      </c>
      <c r="AU172" s="186" t="s">
        <v>85</v>
      </c>
      <c r="AY172" s="19" t="s">
        <v>155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83</v>
      </c>
      <c r="BK172" s="187">
        <f>ROUND(I172*H172,2)</f>
        <v>0</v>
      </c>
      <c r="BL172" s="19" t="s">
        <v>161</v>
      </c>
      <c r="BM172" s="186" t="s">
        <v>2156</v>
      </c>
    </row>
    <row r="173" spans="1:65" s="2" customFormat="1" ht="10.199999999999999">
      <c r="A173" s="36"/>
      <c r="B173" s="37"/>
      <c r="C173" s="38"/>
      <c r="D173" s="204" t="s">
        <v>172</v>
      </c>
      <c r="E173" s="38"/>
      <c r="F173" s="205" t="s">
        <v>2157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172</v>
      </c>
      <c r="AU173" s="19" t="s">
        <v>85</v>
      </c>
    </row>
    <row r="174" spans="1:65" s="13" customFormat="1" ht="10.199999999999999">
      <c r="B174" s="193"/>
      <c r="C174" s="194"/>
      <c r="D174" s="188" t="s">
        <v>165</v>
      </c>
      <c r="E174" s="195" t="s">
        <v>19</v>
      </c>
      <c r="F174" s="196" t="s">
        <v>2158</v>
      </c>
      <c r="G174" s="194"/>
      <c r="H174" s="197">
        <v>2.028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165</v>
      </c>
      <c r="AU174" s="203" t="s">
        <v>85</v>
      </c>
      <c r="AV174" s="13" t="s">
        <v>85</v>
      </c>
      <c r="AW174" s="13" t="s">
        <v>37</v>
      </c>
      <c r="AX174" s="13" t="s">
        <v>83</v>
      </c>
      <c r="AY174" s="203" t="s">
        <v>155</v>
      </c>
    </row>
    <row r="175" spans="1:65" s="2" customFormat="1" ht="16.5" customHeight="1">
      <c r="A175" s="36"/>
      <c r="B175" s="37"/>
      <c r="C175" s="175" t="s">
        <v>272</v>
      </c>
      <c r="D175" s="175" t="s">
        <v>157</v>
      </c>
      <c r="E175" s="176" t="s">
        <v>2159</v>
      </c>
      <c r="F175" s="177" t="s">
        <v>2160</v>
      </c>
      <c r="G175" s="178" t="s">
        <v>183</v>
      </c>
      <c r="H175" s="179">
        <v>12.945</v>
      </c>
      <c r="I175" s="180"/>
      <c r="J175" s="181">
        <f>ROUND(I175*H175,2)</f>
        <v>0</v>
      </c>
      <c r="K175" s="177" t="s">
        <v>170</v>
      </c>
      <c r="L175" s="41"/>
      <c r="M175" s="182" t="s">
        <v>19</v>
      </c>
      <c r="N175" s="183" t="s">
        <v>46</v>
      </c>
      <c r="O175" s="66"/>
      <c r="P175" s="184">
        <f>O175*H175</f>
        <v>0</v>
      </c>
      <c r="Q175" s="184">
        <v>0</v>
      </c>
      <c r="R175" s="184">
        <f>Q175*H175</f>
        <v>0</v>
      </c>
      <c r="S175" s="184">
        <v>2.4</v>
      </c>
      <c r="T175" s="185">
        <f>S175*H175</f>
        <v>31.067999999999998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161</v>
      </c>
      <c r="AT175" s="186" t="s">
        <v>157</v>
      </c>
      <c r="AU175" s="186" t="s">
        <v>85</v>
      </c>
      <c r="AY175" s="19" t="s">
        <v>155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83</v>
      </c>
      <c r="BK175" s="187">
        <f>ROUND(I175*H175,2)</f>
        <v>0</v>
      </c>
      <c r="BL175" s="19" t="s">
        <v>161</v>
      </c>
      <c r="BM175" s="186" t="s">
        <v>2161</v>
      </c>
    </row>
    <row r="176" spans="1:65" s="2" customFormat="1" ht="10.199999999999999">
      <c r="A176" s="36"/>
      <c r="B176" s="37"/>
      <c r="C176" s="38"/>
      <c r="D176" s="204" t="s">
        <v>172</v>
      </c>
      <c r="E176" s="38"/>
      <c r="F176" s="205" t="s">
        <v>2162</v>
      </c>
      <c r="G176" s="38"/>
      <c r="H176" s="38"/>
      <c r="I176" s="190"/>
      <c r="J176" s="38"/>
      <c r="K176" s="38"/>
      <c r="L176" s="41"/>
      <c r="M176" s="191"/>
      <c r="N176" s="192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172</v>
      </c>
      <c r="AU176" s="19" t="s">
        <v>85</v>
      </c>
    </row>
    <row r="177" spans="1:65" s="13" customFormat="1" ht="10.199999999999999">
      <c r="B177" s="193"/>
      <c r="C177" s="194"/>
      <c r="D177" s="188" t="s">
        <v>165</v>
      </c>
      <c r="E177" s="195" t="s">
        <v>19</v>
      </c>
      <c r="F177" s="196" t="s">
        <v>2163</v>
      </c>
      <c r="G177" s="194"/>
      <c r="H177" s="197">
        <v>4.8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165</v>
      </c>
      <c r="AU177" s="203" t="s">
        <v>85</v>
      </c>
      <c r="AV177" s="13" t="s">
        <v>85</v>
      </c>
      <c r="AW177" s="13" t="s">
        <v>37</v>
      </c>
      <c r="AX177" s="13" t="s">
        <v>75</v>
      </c>
      <c r="AY177" s="203" t="s">
        <v>155</v>
      </c>
    </row>
    <row r="178" spans="1:65" s="13" customFormat="1" ht="10.199999999999999">
      <c r="B178" s="193"/>
      <c r="C178" s="194"/>
      <c r="D178" s="188" t="s">
        <v>165</v>
      </c>
      <c r="E178" s="195" t="s">
        <v>19</v>
      </c>
      <c r="F178" s="196" t="s">
        <v>2164</v>
      </c>
      <c r="G178" s="194"/>
      <c r="H178" s="197">
        <v>1.02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165</v>
      </c>
      <c r="AU178" s="203" t="s">
        <v>85</v>
      </c>
      <c r="AV178" s="13" t="s">
        <v>85</v>
      </c>
      <c r="AW178" s="13" t="s">
        <v>37</v>
      </c>
      <c r="AX178" s="13" t="s">
        <v>75</v>
      </c>
      <c r="AY178" s="203" t="s">
        <v>155</v>
      </c>
    </row>
    <row r="179" spans="1:65" s="13" customFormat="1" ht="10.199999999999999">
      <c r="B179" s="193"/>
      <c r="C179" s="194"/>
      <c r="D179" s="188" t="s">
        <v>165</v>
      </c>
      <c r="E179" s="195" t="s">
        <v>19</v>
      </c>
      <c r="F179" s="196" t="s">
        <v>2165</v>
      </c>
      <c r="G179" s="194"/>
      <c r="H179" s="197">
        <v>7.125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165</v>
      </c>
      <c r="AU179" s="203" t="s">
        <v>85</v>
      </c>
      <c r="AV179" s="13" t="s">
        <v>85</v>
      </c>
      <c r="AW179" s="13" t="s">
        <v>37</v>
      </c>
      <c r="AX179" s="13" t="s">
        <v>75</v>
      </c>
      <c r="AY179" s="203" t="s">
        <v>155</v>
      </c>
    </row>
    <row r="180" spans="1:65" s="14" customFormat="1" ht="10.199999999999999">
      <c r="B180" s="206"/>
      <c r="C180" s="207"/>
      <c r="D180" s="188" t="s">
        <v>165</v>
      </c>
      <c r="E180" s="208" t="s">
        <v>19</v>
      </c>
      <c r="F180" s="209" t="s">
        <v>206</v>
      </c>
      <c r="G180" s="207"/>
      <c r="H180" s="210">
        <v>12.945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165</v>
      </c>
      <c r="AU180" s="216" t="s">
        <v>85</v>
      </c>
      <c r="AV180" s="14" t="s">
        <v>161</v>
      </c>
      <c r="AW180" s="14" t="s">
        <v>37</v>
      </c>
      <c r="AX180" s="14" t="s">
        <v>83</v>
      </c>
      <c r="AY180" s="216" t="s">
        <v>155</v>
      </c>
    </row>
    <row r="181" spans="1:65" s="2" customFormat="1" ht="16.5" customHeight="1">
      <c r="A181" s="36"/>
      <c r="B181" s="37"/>
      <c r="C181" s="175" t="s">
        <v>278</v>
      </c>
      <c r="D181" s="175" t="s">
        <v>157</v>
      </c>
      <c r="E181" s="176" t="s">
        <v>2166</v>
      </c>
      <c r="F181" s="177" t="s">
        <v>2167</v>
      </c>
      <c r="G181" s="178" t="s">
        <v>183</v>
      </c>
      <c r="H181" s="179">
        <v>5.7</v>
      </c>
      <c r="I181" s="180"/>
      <c r="J181" s="181">
        <f>ROUND(I181*H181,2)</f>
        <v>0</v>
      </c>
      <c r="K181" s="177" t="s">
        <v>170</v>
      </c>
      <c r="L181" s="41"/>
      <c r="M181" s="182" t="s">
        <v>19</v>
      </c>
      <c r="N181" s="183" t="s">
        <v>46</v>
      </c>
      <c r="O181" s="66"/>
      <c r="P181" s="184">
        <f>O181*H181</f>
        <v>0</v>
      </c>
      <c r="Q181" s="184">
        <v>0</v>
      </c>
      <c r="R181" s="184">
        <f>Q181*H181</f>
        <v>0</v>
      </c>
      <c r="S181" s="184">
        <v>2</v>
      </c>
      <c r="T181" s="185">
        <f>S181*H181</f>
        <v>11.4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161</v>
      </c>
      <c r="AT181" s="186" t="s">
        <v>157</v>
      </c>
      <c r="AU181" s="186" t="s">
        <v>85</v>
      </c>
      <c r="AY181" s="19" t="s">
        <v>155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83</v>
      </c>
      <c r="BK181" s="187">
        <f>ROUND(I181*H181,2)</f>
        <v>0</v>
      </c>
      <c r="BL181" s="19" t="s">
        <v>161</v>
      </c>
      <c r="BM181" s="186" t="s">
        <v>2168</v>
      </c>
    </row>
    <row r="182" spans="1:65" s="2" customFormat="1" ht="10.199999999999999">
      <c r="A182" s="36"/>
      <c r="B182" s="37"/>
      <c r="C182" s="38"/>
      <c r="D182" s="204" t="s">
        <v>172</v>
      </c>
      <c r="E182" s="38"/>
      <c r="F182" s="205" t="s">
        <v>2169</v>
      </c>
      <c r="G182" s="38"/>
      <c r="H182" s="38"/>
      <c r="I182" s="190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172</v>
      </c>
      <c r="AU182" s="19" t="s">
        <v>85</v>
      </c>
    </row>
    <row r="183" spans="1:65" s="13" customFormat="1" ht="10.199999999999999">
      <c r="B183" s="193"/>
      <c r="C183" s="194"/>
      <c r="D183" s="188" t="s">
        <v>165</v>
      </c>
      <c r="E183" s="195" t="s">
        <v>19</v>
      </c>
      <c r="F183" s="196" t="s">
        <v>2170</v>
      </c>
      <c r="G183" s="194"/>
      <c r="H183" s="197">
        <v>2.5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165</v>
      </c>
      <c r="AU183" s="203" t="s">
        <v>85</v>
      </c>
      <c r="AV183" s="13" t="s">
        <v>85</v>
      </c>
      <c r="AW183" s="13" t="s">
        <v>37</v>
      </c>
      <c r="AX183" s="13" t="s">
        <v>75</v>
      </c>
      <c r="AY183" s="203" t="s">
        <v>155</v>
      </c>
    </row>
    <row r="184" spans="1:65" s="13" customFormat="1" ht="10.199999999999999">
      <c r="B184" s="193"/>
      <c r="C184" s="194"/>
      <c r="D184" s="188" t="s">
        <v>165</v>
      </c>
      <c r="E184" s="195" t="s">
        <v>19</v>
      </c>
      <c r="F184" s="196" t="s">
        <v>2171</v>
      </c>
      <c r="G184" s="194"/>
      <c r="H184" s="197">
        <v>3.2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165</v>
      </c>
      <c r="AU184" s="203" t="s">
        <v>85</v>
      </c>
      <c r="AV184" s="13" t="s">
        <v>85</v>
      </c>
      <c r="AW184" s="13" t="s">
        <v>37</v>
      </c>
      <c r="AX184" s="13" t="s">
        <v>75</v>
      </c>
      <c r="AY184" s="203" t="s">
        <v>155</v>
      </c>
    </row>
    <row r="185" spans="1:65" s="14" customFormat="1" ht="10.199999999999999">
      <c r="B185" s="206"/>
      <c r="C185" s="207"/>
      <c r="D185" s="188" t="s">
        <v>165</v>
      </c>
      <c r="E185" s="208" t="s">
        <v>19</v>
      </c>
      <c r="F185" s="209" t="s">
        <v>206</v>
      </c>
      <c r="G185" s="207"/>
      <c r="H185" s="210">
        <v>5.7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165</v>
      </c>
      <c r="AU185" s="216" t="s">
        <v>85</v>
      </c>
      <c r="AV185" s="14" t="s">
        <v>161</v>
      </c>
      <c r="AW185" s="14" t="s">
        <v>37</v>
      </c>
      <c r="AX185" s="14" t="s">
        <v>83</v>
      </c>
      <c r="AY185" s="216" t="s">
        <v>155</v>
      </c>
    </row>
    <row r="186" spans="1:65" s="12" customFormat="1" ht="22.8" customHeight="1">
      <c r="B186" s="159"/>
      <c r="C186" s="160"/>
      <c r="D186" s="161" t="s">
        <v>74</v>
      </c>
      <c r="E186" s="173" t="s">
        <v>2172</v>
      </c>
      <c r="F186" s="173" t="s">
        <v>2173</v>
      </c>
      <c r="G186" s="160"/>
      <c r="H186" s="160"/>
      <c r="I186" s="163"/>
      <c r="J186" s="174">
        <f>BK186</f>
        <v>0</v>
      </c>
      <c r="K186" s="160"/>
      <c r="L186" s="165"/>
      <c r="M186" s="166"/>
      <c r="N186" s="167"/>
      <c r="O186" s="167"/>
      <c r="P186" s="168">
        <f>SUM(P187:P201)</f>
        <v>0</v>
      </c>
      <c r="Q186" s="167"/>
      <c r="R186" s="168">
        <f>SUM(R187:R201)</f>
        <v>0</v>
      </c>
      <c r="S186" s="167"/>
      <c r="T186" s="169">
        <f>SUM(T187:T201)</f>
        <v>175.37920000000003</v>
      </c>
      <c r="AR186" s="170" t="s">
        <v>83</v>
      </c>
      <c r="AT186" s="171" t="s">
        <v>74</v>
      </c>
      <c r="AU186" s="171" t="s">
        <v>83</v>
      </c>
      <c r="AY186" s="170" t="s">
        <v>155</v>
      </c>
      <c r="BK186" s="172">
        <f>SUM(BK187:BK201)</f>
        <v>0</v>
      </c>
    </row>
    <row r="187" spans="1:65" s="2" customFormat="1" ht="16.5" customHeight="1">
      <c r="A187" s="36"/>
      <c r="B187" s="37"/>
      <c r="C187" s="175" t="s">
        <v>7</v>
      </c>
      <c r="D187" s="175" t="s">
        <v>157</v>
      </c>
      <c r="E187" s="176" t="s">
        <v>1143</v>
      </c>
      <c r="F187" s="177" t="s">
        <v>1144</v>
      </c>
      <c r="G187" s="178" t="s">
        <v>178</v>
      </c>
      <c r="H187" s="179">
        <v>1</v>
      </c>
      <c r="I187" s="180"/>
      <c r="J187" s="181">
        <f>ROUND(I187*H187,2)</f>
        <v>0</v>
      </c>
      <c r="K187" s="177" t="s">
        <v>170</v>
      </c>
      <c r="L187" s="41"/>
      <c r="M187" s="182" t="s">
        <v>19</v>
      </c>
      <c r="N187" s="183" t="s">
        <v>46</v>
      </c>
      <c r="O187" s="66"/>
      <c r="P187" s="184">
        <f>O187*H187</f>
        <v>0</v>
      </c>
      <c r="Q187" s="184">
        <v>0</v>
      </c>
      <c r="R187" s="184">
        <f>Q187*H187</f>
        <v>0</v>
      </c>
      <c r="S187" s="184">
        <v>0.05</v>
      </c>
      <c r="T187" s="185">
        <f>S187*H187</f>
        <v>0.05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161</v>
      </c>
      <c r="AT187" s="186" t="s">
        <v>157</v>
      </c>
      <c r="AU187" s="186" t="s">
        <v>85</v>
      </c>
      <c r="AY187" s="19" t="s">
        <v>155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83</v>
      </c>
      <c r="BK187" s="187">
        <f>ROUND(I187*H187,2)</f>
        <v>0</v>
      </c>
      <c r="BL187" s="19" t="s">
        <v>161</v>
      </c>
      <c r="BM187" s="186" t="s">
        <v>2174</v>
      </c>
    </row>
    <row r="188" spans="1:65" s="2" customFormat="1" ht="10.199999999999999">
      <c r="A188" s="36"/>
      <c r="B188" s="37"/>
      <c r="C188" s="38"/>
      <c r="D188" s="204" t="s">
        <v>172</v>
      </c>
      <c r="E188" s="38"/>
      <c r="F188" s="205" t="s">
        <v>1146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172</v>
      </c>
      <c r="AU188" s="19" t="s">
        <v>85</v>
      </c>
    </row>
    <row r="189" spans="1:65" s="13" customFormat="1" ht="10.199999999999999">
      <c r="B189" s="193"/>
      <c r="C189" s="194"/>
      <c r="D189" s="188" t="s">
        <v>165</v>
      </c>
      <c r="E189" s="195" t="s">
        <v>19</v>
      </c>
      <c r="F189" s="196" t="s">
        <v>2175</v>
      </c>
      <c r="G189" s="194"/>
      <c r="H189" s="197">
        <v>1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165</v>
      </c>
      <c r="AU189" s="203" t="s">
        <v>85</v>
      </c>
      <c r="AV189" s="13" t="s">
        <v>85</v>
      </c>
      <c r="AW189" s="13" t="s">
        <v>37</v>
      </c>
      <c r="AX189" s="13" t="s">
        <v>83</v>
      </c>
      <c r="AY189" s="203" t="s">
        <v>155</v>
      </c>
    </row>
    <row r="190" spans="1:65" s="2" customFormat="1" ht="21.75" customHeight="1">
      <c r="A190" s="36"/>
      <c r="B190" s="37"/>
      <c r="C190" s="175" t="s">
        <v>289</v>
      </c>
      <c r="D190" s="175" t="s">
        <v>157</v>
      </c>
      <c r="E190" s="176" t="s">
        <v>2147</v>
      </c>
      <c r="F190" s="177" t="s">
        <v>2148</v>
      </c>
      <c r="G190" s="178" t="s">
        <v>183</v>
      </c>
      <c r="H190" s="179">
        <v>1.81</v>
      </c>
      <c r="I190" s="180"/>
      <c r="J190" s="181">
        <f>ROUND(I190*H190,2)</f>
        <v>0</v>
      </c>
      <c r="K190" s="177" t="s">
        <v>170</v>
      </c>
      <c r="L190" s="41"/>
      <c r="M190" s="182" t="s">
        <v>19</v>
      </c>
      <c r="N190" s="183" t="s">
        <v>46</v>
      </c>
      <c r="O190" s="66"/>
      <c r="P190" s="184">
        <f>O190*H190</f>
        <v>0</v>
      </c>
      <c r="Q190" s="184">
        <v>0</v>
      </c>
      <c r="R190" s="184">
        <f>Q190*H190</f>
        <v>0</v>
      </c>
      <c r="S190" s="184">
        <v>0.6</v>
      </c>
      <c r="T190" s="185">
        <f>S190*H190</f>
        <v>1.0860000000000001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161</v>
      </c>
      <c r="AT190" s="186" t="s">
        <v>157</v>
      </c>
      <c r="AU190" s="186" t="s">
        <v>85</v>
      </c>
      <c r="AY190" s="19" t="s">
        <v>155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83</v>
      </c>
      <c r="BK190" s="187">
        <f>ROUND(I190*H190,2)</f>
        <v>0</v>
      </c>
      <c r="BL190" s="19" t="s">
        <v>161</v>
      </c>
      <c r="BM190" s="186" t="s">
        <v>2176</v>
      </c>
    </row>
    <row r="191" spans="1:65" s="2" customFormat="1" ht="10.199999999999999">
      <c r="A191" s="36"/>
      <c r="B191" s="37"/>
      <c r="C191" s="38"/>
      <c r="D191" s="204" t="s">
        <v>172</v>
      </c>
      <c r="E191" s="38"/>
      <c r="F191" s="205" t="s">
        <v>2150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172</v>
      </c>
      <c r="AU191" s="19" t="s">
        <v>85</v>
      </c>
    </row>
    <row r="192" spans="1:65" s="13" customFormat="1" ht="10.199999999999999">
      <c r="B192" s="193"/>
      <c r="C192" s="194"/>
      <c r="D192" s="188" t="s">
        <v>165</v>
      </c>
      <c r="E192" s="195" t="s">
        <v>19</v>
      </c>
      <c r="F192" s="196" t="s">
        <v>2177</v>
      </c>
      <c r="G192" s="194"/>
      <c r="H192" s="197">
        <v>1.81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165</v>
      </c>
      <c r="AU192" s="203" t="s">
        <v>85</v>
      </c>
      <c r="AV192" s="13" t="s">
        <v>85</v>
      </c>
      <c r="AW192" s="13" t="s">
        <v>37</v>
      </c>
      <c r="AX192" s="13" t="s">
        <v>83</v>
      </c>
      <c r="AY192" s="203" t="s">
        <v>155</v>
      </c>
    </row>
    <row r="193" spans="1:65" s="2" customFormat="1" ht="16.5" customHeight="1">
      <c r="A193" s="36"/>
      <c r="B193" s="37"/>
      <c r="C193" s="175" t="s">
        <v>295</v>
      </c>
      <c r="D193" s="175" t="s">
        <v>157</v>
      </c>
      <c r="E193" s="176" t="s">
        <v>2154</v>
      </c>
      <c r="F193" s="177" t="s">
        <v>2155</v>
      </c>
      <c r="G193" s="178" t="s">
        <v>183</v>
      </c>
      <c r="H193" s="179">
        <v>13.068</v>
      </c>
      <c r="I193" s="180"/>
      <c r="J193" s="181">
        <f>ROUND(I193*H193,2)</f>
        <v>0</v>
      </c>
      <c r="K193" s="177" t="s">
        <v>170</v>
      </c>
      <c r="L193" s="41"/>
      <c r="M193" s="182" t="s">
        <v>19</v>
      </c>
      <c r="N193" s="183" t="s">
        <v>46</v>
      </c>
      <c r="O193" s="66"/>
      <c r="P193" s="184">
        <f>O193*H193</f>
        <v>0</v>
      </c>
      <c r="Q193" s="184">
        <v>0</v>
      </c>
      <c r="R193" s="184">
        <f>Q193*H193</f>
        <v>0</v>
      </c>
      <c r="S193" s="184">
        <v>2.4</v>
      </c>
      <c r="T193" s="185">
        <f>S193*H193</f>
        <v>31.363199999999999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161</v>
      </c>
      <c r="AT193" s="186" t="s">
        <v>157</v>
      </c>
      <c r="AU193" s="186" t="s">
        <v>85</v>
      </c>
      <c r="AY193" s="19" t="s">
        <v>155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83</v>
      </c>
      <c r="BK193" s="187">
        <f>ROUND(I193*H193,2)</f>
        <v>0</v>
      </c>
      <c r="BL193" s="19" t="s">
        <v>161</v>
      </c>
      <c r="BM193" s="186" t="s">
        <v>2178</v>
      </c>
    </row>
    <row r="194" spans="1:65" s="2" customFormat="1" ht="10.199999999999999">
      <c r="A194" s="36"/>
      <c r="B194" s="37"/>
      <c r="C194" s="38"/>
      <c r="D194" s="204" t="s">
        <v>172</v>
      </c>
      <c r="E194" s="38"/>
      <c r="F194" s="205" t="s">
        <v>2157</v>
      </c>
      <c r="G194" s="38"/>
      <c r="H194" s="38"/>
      <c r="I194" s="190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172</v>
      </c>
      <c r="AU194" s="19" t="s">
        <v>85</v>
      </c>
    </row>
    <row r="195" spans="1:65" s="13" customFormat="1" ht="10.199999999999999">
      <c r="B195" s="193"/>
      <c r="C195" s="194"/>
      <c r="D195" s="188" t="s">
        <v>165</v>
      </c>
      <c r="E195" s="195" t="s">
        <v>19</v>
      </c>
      <c r="F195" s="196" t="s">
        <v>2179</v>
      </c>
      <c r="G195" s="194"/>
      <c r="H195" s="197">
        <v>13.068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165</v>
      </c>
      <c r="AU195" s="203" t="s">
        <v>85</v>
      </c>
      <c r="AV195" s="13" t="s">
        <v>85</v>
      </c>
      <c r="AW195" s="13" t="s">
        <v>37</v>
      </c>
      <c r="AX195" s="13" t="s">
        <v>83</v>
      </c>
      <c r="AY195" s="203" t="s">
        <v>155</v>
      </c>
    </row>
    <row r="196" spans="1:65" s="2" customFormat="1" ht="16.5" customHeight="1">
      <c r="A196" s="36"/>
      <c r="B196" s="37"/>
      <c r="C196" s="175" t="s">
        <v>302</v>
      </c>
      <c r="D196" s="175" t="s">
        <v>157</v>
      </c>
      <c r="E196" s="176" t="s">
        <v>2159</v>
      </c>
      <c r="F196" s="177" t="s">
        <v>2160</v>
      </c>
      <c r="G196" s="178" t="s">
        <v>183</v>
      </c>
      <c r="H196" s="179">
        <v>43.2</v>
      </c>
      <c r="I196" s="180"/>
      <c r="J196" s="181">
        <f>ROUND(I196*H196,2)</f>
        <v>0</v>
      </c>
      <c r="K196" s="177" t="s">
        <v>170</v>
      </c>
      <c r="L196" s="41"/>
      <c r="M196" s="182" t="s">
        <v>19</v>
      </c>
      <c r="N196" s="183" t="s">
        <v>46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2.4</v>
      </c>
      <c r="T196" s="185">
        <f>S196*H196</f>
        <v>103.68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161</v>
      </c>
      <c r="AT196" s="186" t="s">
        <v>157</v>
      </c>
      <c r="AU196" s="186" t="s">
        <v>85</v>
      </c>
      <c r="AY196" s="19" t="s">
        <v>155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83</v>
      </c>
      <c r="BK196" s="187">
        <f>ROUND(I196*H196,2)</f>
        <v>0</v>
      </c>
      <c r="BL196" s="19" t="s">
        <v>161</v>
      </c>
      <c r="BM196" s="186" t="s">
        <v>2180</v>
      </c>
    </row>
    <row r="197" spans="1:65" s="2" customFormat="1" ht="10.199999999999999">
      <c r="A197" s="36"/>
      <c r="B197" s="37"/>
      <c r="C197" s="38"/>
      <c r="D197" s="204" t="s">
        <v>172</v>
      </c>
      <c r="E197" s="38"/>
      <c r="F197" s="205" t="s">
        <v>2162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172</v>
      </c>
      <c r="AU197" s="19" t="s">
        <v>85</v>
      </c>
    </row>
    <row r="198" spans="1:65" s="13" customFormat="1" ht="10.199999999999999">
      <c r="B198" s="193"/>
      <c r="C198" s="194"/>
      <c r="D198" s="188" t="s">
        <v>165</v>
      </c>
      <c r="E198" s="195" t="s">
        <v>19</v>
      </c>
      <c r="F198" s="196" t="s">
        <v>2181</v>
      </c>
      <c r="G198" s="194"/>
      <c r="H198" s="197">
        <v>43.2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165</v>
      </c>
      <c r="AU198" s="203" t="s">
        <v>85</v>
      </c>
      <c r="AV198" s="13" t="s">
        <v>85</v>
      </c>
      <c r="AW198" s="13" t="s">
        <v>37</v>
      </c>
      <c r="AX198" s="13" t="s">
        <v>83</v>
      </c>
      <c r="AY198" s="203" t="s">
        <v>155</v>
      </c>
    </row>
    <row r="199" spans="1:65" s="2" customFormat="1" ht="16.5" customHeight="1">
      <c r="A199" s="36"/>
      <c r="B199" s="37"/>
      <c r="C199" s="175" t="s">
        <v>308</v>
      </c>
      <c r="D199" s="175" t="s">
        <v>157</v>
      </c>
      <c r="E199" s="176" t="s">
        <v>2166</v>
      </c>
      <c r="F199" s="177" t="s">
        <v>2167</v>
      </c>
      <c r="G199" s="178" t="s">
        <v>183</v>
      </c>
      <c r="H199" s="179">
        <v>19.600000000000001</v>
      </c>
      <c r="I199" s="180"/>
      <c r="J199" s="181">
        <f>ROUND(I199*H199,2)</f>
        <v>0</v>
      </c>
      <c r="K199" s="177" t="s">
        <v>170</v>
      </c>
      <c r="L199" s="41"/>
      <c r="M199" s="182" t="s">
        <v>19</v>
      </c>
      <c r="N199" s="183" t="s">
        <v>46</v>
      </c>
      <c r="O199" s="66"/>
      <c r="P199" s="184">
        <f>O199*H199</f>
        <v>0</v>
      </c>
      <c r="Q199" s="184">
        <v>0</v>
      </c>
      <c r="R199" s="184">
        <f>Q199*H199</f>
        <v>0</v>
      </c>
      <c r="S199" s="184">
        <v>2</v>
      </c>
      <c r="T199" s="185">
        <f>S199*H199</f>
        <v>39.200000000000003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161</v>
      </c>
      <c r="AT199" s="186" t="s">
        <v>157</v>
      </c>
      <c r="AU199" s="186" t="s">
        <v>85</v>
      </c>
      <c r="AY199" s="19" t="s">
        <v>155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83</v>
      </c>
      <c r="BK199" s="187">
        <f>ROUND(I199*H199,2)</f>
        <v>0</v>
      </c>
      <c r="BL199" s="19" t="s">
        <v>161</v>
      </c>
      <c r="BM199" s="186" t="s">
        <v>2182</v>
      </c>
    </row>
    <row r="200" spans="1:65" s="2" customFormat="1" ht="10.199999999999999">
      <c r="A200" s="36"/>
      <c r="B200" s="37"/>
      <c r="C200" s="38"/>
      <c r="D200" s="204" t="s">
        <v>172</v>
      </c>
      <c r="E200" s="38"/>
      <c r="F200" s="205" t="s">
        <v>2169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172</v>
      </c>
      <c r="AU200" s="19" t="s">
        <v>85</v>
      </c>
    </row>
    <row r="201" spans="1:65" s="13" customFormat="1" ht="10.199999999999999">
      <c r="B201" s="193"/>
      <c r="C201" s="194"/>
      <c r="D201" s="188" t="s">
        <v>165</v>
      </c>
      <c r="E201" s="195" t="s">
        <v>19</v>
      </c>
      <c r="F201" s="196" t="s">
        <v>2183</v>
      </c>
      <c r="G201" s="194"/>
      <c r="H201" s="197">
        <v>19.600000000000001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165</v>
      </c>
      <c r="AU201" s="203" t="s">
        <v>85</v>
      </c>
      <c r="AV201" s="13" t="s">
        <v>85</v>
      </c>
      <c r="AW201" s="13" t="s">
        <v>37</v>
      </c>
      <c r="AX201" s="13" t="s">
        <v>83</v>
      </c>
      <c r="AY201" s="203" t="s">
        <v>155</v>
      </c>
    </row>
    <row r="202" spans="1:65" s="12" customFormat="1" ht="22.8" customHeight="1">
      <c r="B202" s="159"/>
      <c r="C202" s="160"/>
      <c r="D202" s="161" t="s">
        <v>74</v>
      </c>
      <c r="E202" s="173" t="s">
        <v>893</v>
      </c>
      <c r="F202" s="173" t="s">
        <v>894</v>
      </c>
      <c r="G202" s="160"/>
      <c r="H202" s="160"/>
      <c r="I202" s="163"/>
      <c r="J202" s="174">
        <f>BK202</f>
        <v>0</v>
      </c>
      <c r="K202" s="160"/>
      <c r="L202" s="165"/>
      <c r="M202" s="166"/>
      <c r="N202" s="167"/>
      <c r="O202" s="167"/>
      <c r="P202" s="168">
        <f>SUM(P203:P214)</f>
        <v>0</v>
      </c>
      <c r="Q202" s="167"/>
      <c r="R202" s="168">
        <f>SUM(R203:R214)</f>
        <v>0</v>
      </c>
      <c r="S202" s="167"/>
      <c r="T202" s="169">
        <f>SUM(T203:T214)</f>
        <v>0</v>
      </c>
      <c r="AR202" s="170" t="s">
        <v>83</v>
      </c>
      <c r="AT202" s="171" t="s">
        <v>74</v>
      </c>
      <c r="AU202" s="171" t="s">
        <v>83</v>
      </c>
      <c r="AY202" s="170" t="s">
        <v>155</v>
      </c>
      <c r="BK202" s="172">
        <f>SUM(BK203:BK214)</f>
        <v>0</v>
      </c>
    </row>
    <row r="203" spans="1:65" s="2" customFormat="1" ht="24.15" customHeight="1">
      <c r="A203" s="36"/>
      <c r="B203" s="37"/>
      <c r="C203" s="175" t="s">
        <v>314</v>
      </c>
      <c r="D203" s="175" t="s">
        <v>157</v>
      </c>
      <c r="E203" s="176" t="s">
        <v>2184</v>
      </c>
      <c r="F203" s="177" t="s">
        <v>2185</v>
      </c>
      <c r="G203" s="178" t="s">
        <v>298</v>
      </c>
      <c r="H203" s="179">
        <v>269.63900000000001</v>
      </c>
      <c r="I203" s="180"/>
      <c r="J203" s="181">
        <f>ROUND(I203*H203,2)</f>
        <v>0</v>
      </c>
      <c r="K203" s="177" t="s">
        <v>170</v>
      </c>
      <c r="L203" s="41"/>
      <c r="M203" s="182" t="s">
        <v>19</v>
      </c>
      <c r="N203" s="183" t="s">
        <v>46</v>
      </c>
      <c r="O203" s="66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161</v>
      </c>
      <c r="AT203" s="186" t="s">
        <v>157</v>
      </c>
      <c r="AU203" s="186" t="s">
        <v>85</v>
      </c>
      <c r="AY203" s="19" t="s">
        <v>155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83</v>
      </c>
      <c r="BK203" s="187">
        <f>ROUND(I203*H203,2)</f>
        <v>0</v>
      </c>
      <c r="BL203" s="19" t="s">
        <v>161</v>
      </c>
      <c r="BM203" s="186" t="s">
        <v>2186</v>
      </c>
    </row>
    <row r="204" spans="1:65" s="2" customFormat="1" ht="10.199999999999999">
      <c r="A204" s="36"/>
      <c r="B204" s="37"/>
      <c r="C204" s="38"/>
      <c r="D204" s="204" t="s">
        <v>172</v>
      </c>
      <c r="E204" s="38"/>
      <c r="F204" s="205" t="s">
        <v>2187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172</v>
      </c>
      <c r="AU204" s="19" t="s">
        <v>85</v>
      </c>
    </row>
    <row r="205" spans="1:65" s="13" customFormat="1" ht="10.199999999999999">
      <c r="B205" s="193"/>
      <c r="C205" s="194"/>
      <c r="D205" s="188" t="s">
        <v>165</v>
      </c>
      <c r="E205" s="195" t="s">
        <v>19</v>
      </c>
      <c r="F205" s="196" t="s">
        <v>2188</v>
      </c>
      <c r="G205" s="194"/>
      <c r="H205" s="197">
        <v>269.63900000000001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165</v>
      </c>
      <c r="AU205" s="203" t="s">
        <v>85</v>
      </c>
      <c r="AV205" s="13" t="s">
        <v>85</v>
      </c>
      <c r="AW205" s="13" t="s">
        <v>37</v>
      </c>
      <c r="AX205" s="13" t="s">
        <v>83</v>
      </c>
      <c r="AY205" s="203" t="s">
        <v>155</v>
      </c>
    </row>
    <row r="206" spans="1:65" s="2" customFormat="1" ht="24.15" customHeight="1">
      <c r="A206" s="36"/>
      <c r="B206" s="37"/>
      <c r="C206" s="175" t="s">
        <v>328</v>
      </c>
      <c r="D206" s="175" t="s">
        <v>157</v>
      </c>
      <c r="E206" s="176" t="s">
        <v>2189</v>
      </c>
      <c r="F206" s="177" t="s">
        <v>2190</v>
      </c>
      <c r="G206" s="178" t="s">
        <v>298</v>
      </c>
      <c r="H206" s="179">
        <v>5392.78</v>
      </c>
      <c r="I206" s="180"/>
      <c r="J206" s="181">
        <f>ROUND(I206*H206,2)</f>
        <v>0</v>
      </c>
      <c r="K206" s="177" t="s">
        <v>170</v>
      </c>
      <c r="L206" s="41"/>
      <c r="M206" s="182" t="s">
        <v>19</v>
      </c>
      <c r="N206" s="183" t="s">
        <v>46</v>
      </c>
      <c r="O206" s="66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161</v>
      </c>
      <c r="AT206" s="186" t="s">
        <v>157</v>
      </c>
      <c r="AU206" s="186" t="s">
        <v>85</v>
      </c>
      <c r="AY206" s="19" t="s">
        <v>155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83</v>
      </c>
      <c r="BK206" s="187">
        <f>ROUND(I206*H206,2)</f>
        <v>0</v>
      </c>
      <c r="BL206" s="19" t="s">
        <v>161</v>
      </c>
      <c r="BM206" s="186" t="s">
        <v>2191</v>
      </c>
    </row>
    <row r="207" spans="1:65" s="2" customFormat="1" ht="10.199999999999999">
      <c r="A207" s="36"/>
      <c r="B207" s="37"/>
      <c r="C207" s="38"/>
      <c r="D207" s="204" t="s">
        <v>172</v>
      </c>
      <c r="E207" s="38"/>
      <c r="F207" s="205" t="s">
        <v>2192</v>
      </c>
      <c r="G207" s="38"/>
      <c r="H207" s="38"/>
      <c r="I207" s="190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172</v>
      </c>
      <c r="AU207" s="19" t="s">
        <v>85</v>
      </c>
    </row>
    <row r="208" spans="1:65" s="13" customFormat="1" ht="10.199999999999999">
      <c r="B208" s="193"/>
      <c r="C208" s="194"/>
      <c r="D208" s="188" t="s">
        <v>165</v>
      </c>
      <c r="E208" s="195" t="s">
        <v>19</v>
      </c>
      <c r="F208" s="196" t="s">
        <v>2193</v>
      </c>
      <c r="G208" s="194"/>
      <c r="H208" s="197">
        <v>5392.78</v>
      </c>
      <c r="I208" s="198"/>
      <c r="J208" s="194"/>
      <c r="K208" s="194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165</v>
      </c>
      <c r="AU208" s="203" t="s">
        <v>85</v>
      </c>
      <c r="AV208" s="13" t="s">
        <v>85</v>
      </c>
      <c r="AW208" s="13" t="s">
        <v>37</v>
      </c>
      <c r="AX208" s="13" t="s">
        <v>83</v>
      </c>
      <c r="AY208" s="203" t="s">
        <v>155</v>
      </c>
    </row>
    <row r="209" spans="1:65" s="2" customFormat="1" ht="16.5" customHeight="1">
      <c r="A209" s="36"/>
      <c r="B209" s="37"/>
      <c r="C209" s="175" t="s">
        <v>336</v>
      </c>
      <c r="D209" s="175" t="s">
        <v>157</v>
      </c>
      <c r="E209" s="176" t="s">
        <v>2194</v>
      </c>
      <c r="F209" s="177" t="s">
        <v>2195</v>
      </c>
      <c r="G209" s="178" t="s">
        <v>298</v>
      </c>
      <c r="H209" s="179">
        <v>269.63900000000001</v>
      </c>
      <c r="I209" s="180"/>
      <c r="J209" s="181">
        <f>ROUND(I209*H209,2)</f>
        <v>0</v>
      </c>
      <c r="K209" s="177" t="s">
        <v>170</v>
      </c>
      <c r="L209" s="41"/>
      <c r="M209" s="182" t="s">
        <v>19</v>
      </c>
      <c r="N209" s="183" t="s">
        <v>46</v>
      </c>
      <c r="O209" s="66"/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161</v>
      </c>
      <c r="AT209" s="186" t="s">
        <v>157</v>
      </c>
      <c r="AU209" s="186" t="s">
        <v>85</v>
      </c>
      <c r="AY209" s="19" t="s">
        <v>155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83</v>
      </c>
      <c r="BK209" s="187">
        <f>ROUND(I209*H209,2)</f>
        <v>0</v>
      </c>
      <c r="BL209" s="19" t="s">
        <v>161</v>
      </c>
      <c r="BM209" s="186" t="s">
        <v>2196</v>
      </c>
    </row>
    <row r="210" spans="1:65" s="2" customFormat="1" ht="10.199999999999999">
      <c r="A210" s="36"/>
      <c r="B210" s="37"/>
      <c r="C210" s="38"/>
      <c r="D210" s="204" t="s">
        <v>172</v>
      </c>
      <c r="E210" s="38"/>
      <c r="F210" s="205" t="s">
        <v>2197</v>
      </c>
      <c r="G210" s="38"/>
      <c r="H210" s="38"/>
      <c r="I210" s="190"/>
      <c r="J210" s="38"/>
      <c r="K210" s="38"/>
      <c r="L210" s="41"/>
      <c r="M210" s="191"/>
      <c r="N210" s="192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172</v>
      </c>
      <c r="AU210" s="19" t="s">
        <v>85</v>
      </c>
    </row>
    <row r="211" spans="1:65" s="13" customFormat="1" ht="10.199999999999999">
      <c r="B211" s="193"/>
      <c r="C211" s="194"/>
      <c r="D211" s="188" t="s">
        <v>165</v>
      </c>
      <c r="E211" s="195" t="s">
        <v>19</v>
      </c>
      <c r="F211" s="196" t="s">
        <v>2188</v>
      </c>
      <c r="G211" s="194"/>
      <c r="H211" s="197">
        <v>269.63900000000001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165</v>
      </c>
      <c r="AU211" s="203" t="s">
        <v>85</v>
      </c>
      <c r="AV211" s="13" t="s">
        <v>85</v>
      </c>
      <c r="AW211" s="13" t="s">
        <v>37</v>
      </c>
      <c r="AX211" s="13" t="s">
        <v>83</v>
      </c>
      <c r="AY211" s="203" t="s">
        <v>155</v>
      </c>
    </row>
    <row r="212" spans="1:65" s="2" customFormat="1" ht="24.15" customHeight="1">
      <c r="A212" s="36"/>
      <c r="B212" s="37"/>
      <c r="C212" s="175" t="s">
        <v>348</v>
      </c>
      <c r="D212" s="175" t="s">
        <v>157</v>
      </c>
      <c r="E212" s="176" t="s">
        <v>2198</v>
      </c>
      <c r="F212" s="177" t="s">
        <v>903</v>
      </c>
      <c r="G212" s="178" t="s">
        <v>298</v>
      </c>
      <c r="H212" s="179">
        <v>269.63900000000001</v>
      </c>
      <c r="I212" s="180"/>
      <c r="J212" s="181">
        <f>ROUND(I212*H212,2)</f>
        <v>0</v>
      </c>
      <c r="K212" s="177" t="s">
        <v>170</v>
      </c>
      <c r="L212" s="41"/>
      <c r="M212" s="182" t="s">
        <v>19</v>
      </c>
      <c r="N212" s="183" t="s">
        <v>46</v>
      </c>
      <c r="O212" s="66"/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161</v>
      </c>
      <c r="AT212" s="186" t="s">
        <v>157</v>
      </c>
      <c r="AU212" s="186" t="s">
        <v>85</v>
      </c>
      <c r="AY212" s="19" t="s">
        <v>155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83</v>
      </c>
      <c r="BK212" s="187">
        <f>ROUND(I212*H212,2)</f>
        <v>0</v>
      </c>
      <c r="BL212" s="19" t="s">
        <v>161</v>
      </c>
      <c r="BM212" s="186" t="s">
        <v>2199</v>
      </c>
    </row>
    <row r="213" spans="1:65" s="2" customFormat="1" ht="10.199999999999999">
      <c r="A213" s="36"/>
      <c r="B213" s="37"/>
      <c r="C213" s="38"/>
      <c r="D213" s="204" t="s">
        <v>172</v>
      </c>
      <c r="E213" s="38"/>
      <c r="F213" s="205" t="s">
        <v>2200</v>
      </c>
      <c r="G213" s="38"/>
      <c r="H213" s="38"/>
      <c r="I213" s="190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172</v>
      </c>
      <c r="AU213" s="19" t="s">
        <v>85</v>
      </c>
    </row>
    <row r="214" spans="1:65" s="13" customFormat="1" ht="10.199999999999999">
      <c r="B214" s="193"/>
      <c r="C214" s="194"/>
      <c r="D214" s="188" t="s">
        <v>165</v>
      </c>
      <c r="E214" s="195" t="s">
        <v>19</v>
      </c>
      <c r="F214" s="196" t="s">
        <v>2188</v>
      </c>
      <c r="G214" s="194"/>
      <c r="H214" s="197">
        <v>269.63900000000001</v>
      </c>
      <c r="I214" s="198"/>
      <c r="J214" s="194"/>
      <c r="K214" s="194"/>
      <c r="L214" s="199"/>
      <c r="M214" s="255"/>
      <c r="N214" s="256"/>
      <c r="O214" s="256"/>
      <c r="P214" s="256"/>
      <c r="Q214" s="256"/>
      <c r="R214" s="256"/>
      <c r="S214" s="256"/>
      <c r="T214" s="257"/>
      <c r="AT214" s="203" t="s">
        <v>165</v>
      </c>
      <c r="AU214" s="203" t="s">
        <v>85</v>
      </c>
      <c r="AV214" s="13" t="s">
        <v>85</v>
      </c>
      <c r="AW214" s="13" t="s">
        <v>37</v>
      </c>
      <c r="AX214" s="13" t="s">
        <v>83</v>
      </c>
      <c r="AY214" s="203" t="s">
        <v>155</v>
      </c>
    </row>
    <row r="215" spans="1:65" s="2" customFormat="1" ht="6.9" customHeight="1">
      <c r="A215" s="36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41"/>
      <c r="M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</row>
  </sheetData>
  <sheetProtection algorithmName="SHA-512" hashValue="26kSZbiGC2WYXEeCIp+u8xcbKm4YZFWTrJZfxLh4HQ84H6Mh1A4F53TAhZ74dpWyRS8ay8n5mYa1j+cE4BvKkg==" saltValue="O+rZG/vIgOz+NJ4r5YfD9KsP3Tinxc0KN+vKnzGFM2T5xmkrFabw7cqiaCVAe37+gVubxd9RbisiCRX8b90pPA==" spinCount="100000" sheet="1" objects="1" scenarios="1" formatColumns="0" formatRows="0" autoFilter="0"/>
  <autoFilter ref="C87:K214" xr:uid="{00000000-0009-0000-0000-00000D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D00-000000000000}"/>
    <hyperlink ref="F95" r:id="rId2" xr:uid="{00000000-0004-0000-0D00-000001000000}"/>
    <hyperlink ref="F99" r:id="rId3" xr:uid="{00000000-0004-0000-0D00-000002000000}"/>
    <hyperlink ref="F107" r:id="rId4" xr:uid="{00000000-0004-0000-0D00-000003000000}"/>
    <hyperlink ref="F115" r:id="rId5" xr:uid="{00000000-0004-0000-0D00-000004000000}"/>
    <hyperlink ref="F121" r:id="rId6" xr:uid="{00000000-0004-0000-0D00-000005000000}"/>
    <hyperlink ref="F128" r:id="rId7" xr:uid="{00000000-0004-0000-0D00-000006000000}"/>
    <hyperlink ref="F138" r:id="rId8" xr:uid="{00000000-0004-0000-0D00-000007000000}"/>
    <hyperlink ref="F150" r:id="rId9" xr:uid="{00000000-0004-0000-0D00-000008000000}"/>
    <hyperlink ref="F154" r:id="rId10" xr:uid="{00000000-0004-0000-0D00-000009000000}"/>
    <hyperlink ref="F157" r:id="rId11" xr:uid="{00000000-0004-0000-0D00-00000A000000}"/>
    <hyperlink ref="F160" r:id="rId12" xr:uid="{00000000-0004-0000-0D00-00000B000000}"/>
    <hyperlink ref="F163" r:id="rId13" xr:uid="{00000000-0004-0000-0D00-00000C000000}"/>
    <hyperlink ref="F166" r:id="rId14" xr:uid="{00000000-0004-0000-0D00-00000D000000}"/>
    <hyperlink ref="F169" r:id="rId15" xr:uid="{00000000-0004-0000-0D00-00000E000000}"/>
    <hyperlink ref="F173" r:id="rId16" xr:uid="{00000000-0004-0000-0D00-00000F000000}"/>
    <hyperlink ref="F176" r:id="rId17" xr:uid="{00000000-0004-0000-0D00-000010000000}"/>
    <hyperlink ref="F182" r:id="rId18" xr:uid="{00000000-0004-0000-0D00-000011000000}"/>
    <hyperlink ref="F188" r:id="rId19" xr:uid="{00000000-0004-0000-0D00-000012000000}"/>
    <hyperlink ref="F191" r:id="rId20" xr:uid="{00000000-0004-0000-0D00-000013000000}"/>
    <hyperlink ref="F194" r:id="rId21" xr:uid="{00000000-0004-0000-0D00-000014000000}"/>
    <hyperlink ref="F197" r:id="rId22" xr:uid="{00000000-0004-0000-0D00-000015000000}"/>
    <hyperlink ref="F200" r:id="rId23" xr:uid="{00000000-0004-0000-0D00-000016000000}"/>
    <hyperlink ref="F204" r:id="rId24" xr:uid="{00000000-0004-0000-0D00-000017000000}"/>
    <hyperlink ref="F207" r:id="rId25" xr:uid="{00000000-0004-0000-0D00-000018000000}"/>
    <hyperlink ref="F210" r:id="rId26" xr:uid="{00000000-0004-0000-0D00-000019000000}"/>
    <hyperlink ref="F213" r:id="rId27" xr:uid="{00000000-0004-0000-0D00-00001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10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125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2201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1723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1724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1725</v>
      </c>
      <c r="F24" s="36"/>
      <c r="G24" s="36"/>
      <c r="H24" s="36"/>
      <c r="I24" s="107" t="s">
        <v>29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ROUND(J81,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ROUND((SUM(BE81:BE105)),  2)</f>
        <v>0</v>
      </c>
      <c r="G33" s="36"/>
      <c r="H33" s="36"/>
      <c r="I33" s="120">
        <v>0.21</v>
      </c>
      <c r="J33" s="119">
        <f>ROUND(((SUM(BE81:BE105))*I33),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ROUND((SUM(BF81:BF105)),  2)</f>
        <v>0</v>
      </c>
      <c r="G34" s="36"/>
      <c r="H34" s="36"/>
      <c r="I34" s="120">
        <v>0.15</v>
      </c>
      <c r="J34" s="119">
        <f>ROUND(((SUM(BF81:BF105))*I34),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ROUND((SUM(BG81:BG105)),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ROUND((SUM(BH81:BH105)),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ROUND((SUM(BI81:BI105)),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03 - Soupis vedlejších a ostatních nákladů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Přelouč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Ing. Koblenc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1650</v>
      </c>
      <c r="E60" s="139"/>
      <c r="F60" s="139"/>
      <c r="G60" s="139"/>
      <c r="H60" s="139"/>
      <c r="I60" s="139"/>
      <c r="J60" s="140">
        <f>J82</f>
        <v>0</v>
      </c>
      <c r="K60" s="137"/>
      <c r="L60" s="141"/>
    </row>
    <row r="61" spans="1:47" s="10" customFormat="1" ht="19.95" customHeight="1">
      <c r="B61" s="142"/>
      <c r="C61" s="143"/>
      <c r="D61" s="144" t="s">
        <v>2202</v>
      </c>
      <c r="E61" s="145"/>
      <c r="F61" s="145"/>
      <c r="G61" s="145"/>
      <c r="H61" s="145"/>
      <c r="I61" s="145"/>
      <c r="J61" s="146">
        <f>J83</f>
        <v>0</v>
      </c>
      <c r="K61" s="143"/>
      <c r="L61" s="147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" customHeight="1">
      <c r="A68" s="36"/>
      <c r="B68" s="37"/>
      <c r="C68" s="25" t="s">
        <v>140</v>
      </c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390" t="str">
        <f>E7</f>
        <v>006 - Revitalizace Švarcavy</v>
      </c>
      <c r="F71" s="391"/>
      <c r="G71" s="391"/>
      <c r="H71" s="391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127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47" t="str">
        <f>E9</f>
        <v>03 - Soupis vedlejších a ostatních nákladů</v>
      </c>
      <c r="F73" s="392"/>
      <c r="G73" s="392"/>
      <c r="H73" s="392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21</v>
      </c>
      <c r="D75" s="38"/>
      <c r="E75" s="38"/>
      <c r="F75" s="29" t="str">
        <f>F12</f>
        <v>Přelouč</v>
      </c>
      <c r="G75" s="38"/>
      <c r="H75" s="38"/>
      <c r="I75" s="31" t="s">
        <v>23</v>
      </c>
      <c r="J75" s="61" t="str">
        <f>IF(J12="","",J12)</f>
        <v>1. 11. 2021</v>
      </c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5.15" customHeight="1">
      <c r="A77" s="36"/>
      <c r="B77" s="37"/>
      <c r="C77" s="31" t="s">
        <v>25</v>
      </c>
      <c r="D77" s="38"/>
      <c r="E77" s="38"/>
      <c r="F77" s="29" t="str">
        <f>E15</f>
        <v>město Přelouč</v>
      </c>
      <c r="G77" s="38"/>
      <c r="H77" s="38"/>
      <c r="I77" s="31" t="s">
        <v>33</v>
      </c>
      <c r="J77" s="34" t="str">
        <f>E21</f>
        <v>Ing. Koblenc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5.65" customHeight="1">
      <c r="A78" s="36"/>
      <c r="B78" s="37"/>
      <c r="C78" s="31" t="s">
        <v>31</v>
      </c>
      <c r="D78" s="38"/>
      <c r="E78" s="38"/>
      <c r="F78" s="29" t="str">
        <f>IF(E18="","",E18)</f>
        <v>Vyplň údaj</v>
      </c>
      <c r="G78" s="38"/>
      <c r="H78" s="38"/>
      <c r="I78" s="31" t="s">
        <v>38</v>
      </c>
      <c r="J78" s="34" t="str">
        <f>E24</f>
        <v>Vodohospodářský rozvoj a výstavba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8"/>
      <c r="B80" s="149"/>
      <c r="C80" s="150" t="s">
        <v>141</v>
      </c>
      <c r="D80" s="151" t="s">
        <v>60</v>
      </c>
      <c r="E80" s="151" t="s">
        <v>56</v>
      </c>
      <c r="F80" s="151" t="s">
        <v>57</v>
      </c>
      <c r="G80" s="151" t="s">
        <v>142</v>
      </c>
      <c r="H80" s="151" t="s">
        <v>143</v>
      </c>
      <c r="I80" s="151" t="s">
        <v>144</v>
      </c>
      <c r="J80" s="151" t="s">
        <v>131</v>
      </c>
      <c r="K80" s="152" t="s">
        <v>145</v>
      </c>
      <c r="L80" s="153"/>
      <c r="M80" s="70" t="s">
        <v>19</v>
      </c>
      <c r="N80" s="71" t="s">
        <v>45</v>
      </c>
      <c r="O80" s="71" t="s">
        <v>146</v>
      </c>
      <c r="P80" s="71" t="s">
        <v>147</v>
      </c>
      <c r="Q80" s="71" t="s">
        <v>148</v>
      </c>
      <c r="R80" s="71" t="s">
        <v>149</v>
      </c>
      <c r="S80" s="71" t="s">
        <v>150</v>
      </c>
      <c r="T80" s="72" t="s">
        <v>151</v>
      </c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</row>
    <row r="81" spans="1:65" s="2" customFormat="1" ht="22.8" customHeight="1">
      <c r="A81" s="36"/>
      <c r="B81" s="37"/>
      <c r="C81" s="77" t="s">
        <v>152</v>
      </c>
      <c r="D81" s="38"/>
      <c r="E81" s="38"/>
      <c r="F81" s="38"/>
      <c r="G81" s="38"/>
      <c r="H81" s="38"/>
      <c r="I81" s="38"/>
      <c r="J81" s="154">
        <f>BK81</f>
        <v>0</v>
      </c>
      <c r="K81" s="38"/>
      <c r="L81" s="41"/>
      <c r="M81" s="73"/>
      <c r="N81" s="155"/>
      <c r="O81" s="74"/>
      <c r="P81" s="156">
        <f>P82</f>
        <v>0</v>
      </c>
      <c r="Q81" s="74"/>
      <c r="R81" s="156">
        <f>R82</f>
        <v>0</v>
      </c>
      <c r="S81" s="74"/>
      <c r="T81" s="157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74</v>
      </c>
      <c r="AU81" s="19" t="s">
        <v>132</v>
      </c>
      <c r="BK81" s="158">
        <f>BK82</f>
        <v>0</v>
      </c>
    </row>
    <row r="82" spans="1:65" s="12" customFormat="1" ht="25.95" customHeight="1">
      <c r="B82" s="159"/>
      <c r="C82" s="160"/>
      <c r="D82" s="161" t="s">
        <v>74</v>
      </c>
      <c r="E82" s="162" t="s">
        <v>1652</v>
      </c>
      <c r="F82" s="162" t="s">
        <v>1653</v>
      </c>
      <c r="G82" s="160"/>
      <c r="H82" s="160"/>
      <c r="I82" s="163"/>
      <c r="J82" s="164">
        <f>BK82</f>
        <v>0</v>
      </c>
      <c r="K82" s="160"/>
      <c r="L82" s="165"/>
      <c r="M82" s="166"/>
      <c r="N82" s="167"/>
      <c r="O82" s="167"/>
      <c r="P82" s="168">
        <f>P83</f>
        <v>0</v>
      </c>
      <c r="Q82" s="167"/>
      <c r="R82" s="168">
        <f>R83</f>
        <v>0</v>
      </c>
      <c r="S82" s="167"/>
      <c r="T82" s="169">
        <f>T83</f>
        <v>0</v>
      </c>
      <c r="AR82" s="170" t="s">
        <v>187</v>
      </c>
      <c r="AT82" s="171" t="s">
        <v>74</v>
      </c>
      <c r="AU82" s="171" t="s">
        <v>75</v>
      </c>
      <c r="AY82" s="170" t="s">
        <v>155</v>
      </c>
      <c r="BK82" s="172">
        <f>BK83</f>
        <v>0</v>
      </c>
    </row>
    <row r="83" spans="1:65" s="12" customFormat="1" ht="22.8" customHeight="1">
      <c r="B83" s="159"/>
      <c r="C83" s="160"/>
      <c r="D83" s="161" t="s">
        <v>74</v>
      </c>
      <c r="E83" s="173" t="s">
        <v>75</v>
      </c>
      <c r="F83" s="173" t="s">
        <v>1653</v>
      </c>
      <c r="G83" s="160"/>
      <c r="H83" s="160"/>
      <c r="I83" s="163"/>
      <c r="J83" s="174">
        <f>BK83</f>
        <v>0</v>
      </c>
      <c r="K83" s="160"/>
      <c r="L83" s="165"/>
      <c r="M83" s="166"/>
      <c r="N83" s="167"/>
      <c r="O83" s="167"/>
      <c r="P83" s="168">
        <f>SUM(P84:P105)</f>
        <v>0</v>
      </c>
      <c r="Q83" s="167"/>
      <c r="R83" s="168">
        <f>SUM(R84:R105)</f>
        <v>0</v>
      </c>
      <c r="S83" s="167"/>
      <c r="T83" s="169">
        <f>SUM(T84:T105)</f>
        <v>0</v>
      </c>
      <c r="AR83" s="170" t="s">
        <v>187</v>
      </c>
      <c r="AT83" s="171" t="s">
        <v>74</v>
      </c>
      <c r="AU83" s="171" t="s">
        <v>83</v>
      </c>
      <c r="AY83" s="170" t="s">
        <v>155</v>
      </c>
      <c r="BK83" s="172">
        <f>SUM(BK84:BK105)</f>
        <v>0</v>
      </c>
    </row>
    <row r="84" spans="1:65" s="2" customFormat="1" ht="16.5" customHeight="1">
      <c r="A84" s="36"/>
      <c r="B84" s="37"/>
      <c r="C84" s="175" t="s">
        <v>83</v>
      </c>
      <c r="D84" s="175" t="s">
        <v>157</v>
      </c>
      <c r="E84" s="176" t="s">
        <v>2203</v>
      </c>
      <c r="F84" s="177" t="s">
        <v>2204</v>
      </c>
      <c r="G84" s="178" t="s">
        <v>1120</v>
      </c>
      <c r="H84" s="179">
        <v>1</v>
      </c>
      <c r="I84" s="180"/>
      <c r="J84" s="181">
        <f t="shared" ref="J84:J105" si="0">ROUND(I84*H84,2)</f>
        <v>0</v>
      </c>
      <c r="K84" s="177" t="s">
        <v>19</v>
      </c>
      <c r="L84" s="41"/>
      <c r="M84" s="182" t="s">
        <v>19</v>
      </c>
      <c r="N84" s="183" t="s">
        <v>46</v>
      </c>
      <c r="O84" s="66"/>
      <c r="P84" s="184">
        <f t="shared" ref="P84:P105" si="1">O84*H84</f>
        <v>0</v>
      </c>
      <c r="Q84" s="184">
        <v>0</v>
      </c>
      <c r="R84" s="184">
        <f t="shared" ref="R84:R105" si="2">Q84*H84</f>
        <v>0</v>
      </c>
      <c r="S84" s="184">
        <v>0</v>
      </c>
      <c r="T84" s="185">
        <f t="shared" ref="T84:T105" si="3"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1674</v>
      </c>
      <c r="AT84" s="186" t="s">
        <v>157</v>
      </c>
      <c r="AU84" s="186" t="s">
        <v>85</v>
      </c>
      <c r="AY84" s="19" t="s">
        <v>155</v>
      </c>
      <c r="BE84" s="187">
        <f t="shared" ref="BE84:BE105" si="4">IF(N84="základní",J84,0)</f>
        <v>0</v>
      </c>
      <c r="BF84" s="187">
        <f t="shared" ref="BF84:BF105" si="5">IF(N84="snížená",J84,0)</f>
        <v>0</v>
      </c>
      <c r="BG84" s="187">
        <f t="shared" ref="BG84:BG105" si="6">IF(N84="zákl. přenesená",J84,0)</f>
        <v>0</v>
      </c>
      <c r="BH84" s="187">
        <f t="shared" ref="BH84:BH105" si="7">IF(N84="sníž. přenesená",J84,0)</f>
        <v>0</v>
      </c>
      <c r="BI84" s="187">
        <f t="shared" ref="BI84:BI105" si="8">IF(N84="nulová",J84,0)</f>
        <v>0</v>
      </c>
      <c r="BJ84" s="19" t="s">
        <v>83</v>
      </c>
      <c r="BK84" s="187">
        <f t="shared" ref="BK84:BK105" si="9">ROUND(I84*H84,2)</f>
        <v>0</v>
      </c>
      <c r="BL84" s="19" t="s">
        <v>1674</v>
      </c>
      <c r="BM84" s="186" t="s">
        <v>2205</v>
      </c>
    </row>
    <row r="85" spans="1:65" s="2" customFormat="1" ht="16.5" customHeight="1">
      <c r="A85" s="36"/>
      <c r="B85" s="37"/>
      <c r="C85" s="175" t="s">
        <v>85</v>
      </c>
      <c r="D85" s="175" t="s">
        <v>157</v>
      </c>
      <c r="E85" s="176" t="s">
        <v>2206</v>
      </c>
      <c r="F85" s="177" t="s">
        <v>2207</v>
      </c>
      <c r="G85" s="178" t="s">
        <v>1120</v>
      </c>
      <c r="H85" s="179">
        <v>1</v>
      </c>
      <c r="I85" s="180"/>
      <c r="J85" s="181">
        <f t="shared" si="0"/>
        <v>0</v>
      </c>
      <c r="K85" s="177" t="s">
        <v>19</v>
      </c>
      <c r="L85" s="41"/>
      <c r="M85" s="182" t="s">
        <v>19</v>
      </c>
      <c r="N85" s="183" t="s">
        <v>46</v>
      </c>
      <c r="O85" s="66"/>
      <c r="P85" s="184">
        <f t="shared" si="1"/>
        <v>0</v>
      </c>
      <c r="Q85" s="184">
        <v>0</v>
      </c>
      <c r="R85" s="184">
        <f t="shared" si="2"/>
        <v>0</v>
      </c>
      <c r="S85" s="184">
        <v>0</v>
      </c>
      <c r="T85" s="185">
        <f t="shared" si="3"/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1674</v>
      </c>
      <c r="AT85" s="186" t="s">
        <v>157</v>
      </c>
      <c r="AU85" s="186" t="s">
        <v>85</v>
      </c>
      <c r="AY85" s="19" t="s">
        <v>155</v>
      </c>
      <c r="BE85" s="187">
        <f t="shared" si="4"/>
        <v>0</v>
      </c>
      <c r="BF85" s="187">
        <f t="shared" si="5"/>
        <v>0</v>
      </c>
      <c r="BG85" s="187">
        <f t="shared" si="6"/>
        <v>0</v>
      </c>
      <c r="BH85" s="187">
        <f t="shared" si="7"/>
        <v>0</v>
      </c>
      <c r="BI85" s="187">
        <f t="shared" si="8"/>
        <v>0</v>
      </c>
      <c r="BJ85" s="19" t="s">
        <v>83</v>
      </c>
      <c r="BK85" s="187">
        <f t="shared" si="9"/>
        <v>0</v>
      </c>
      <c r="BL85" s="19" t="s">
        <v>1674</v>
      </c>
      <c r="BM85" s="186" t="s">
        <v>2208</v>
      </c>
    </row>
    <row r="86" spans="1:65" s="2" customFormat="1" ht="16.5" customHeight="1">
      <c r="A86" s="36"/>
      <c r="B86" s="37"/>
      <c r="C86" s="175" t="s">
        <v>175</v>
      </c>
      <c r="D86" s="175" t="s">
        <v>157</v>
      </c>
      <c r="E86" s="176" t="s">
        <v>2209</v>
      </c>
      <c r="F86" s="177" t="s">
        <v>2210</v>
      </c>
      <c r="G86" s="178" t="s">
        <v>1120</v>
      </c>
      <c r="H86" s="179">
        <v>1</v>
      </c>
      <c r="I86" s="180"/>
      <c r="J86" s="181">
        <f t="shared" si="0"/>
        <v>0</v>
      </c>
      <c r="K86" s="177" t="s">
        <v>19</v>
      </c>
      <c r="L86" s="41"/>
      <c r="M86" s="182" t="s">
        <v>19</v>
      </c>
      <c r="N86" s="183" t="s">
        <v>46</v>
      </c>
      <c r="O86" s="66"/>
      <c r="P86" s="184">
        <f t="shared" si="1"/>
        <v>0</v>
      </c>
      <c r="Q86" s="184">
        <v>0</v>
      </c>
      <c r="R86" s="184">
        <f t="shared" si="2"/>
        <v>0</v>
      </c>
      <c r="S86" s="184">
        <v>0</v>
      </c>
      <c r="T86" s="185">
        <f t="shared" si="3"/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1674</v>
      </c>
      <c r="AT86" s="186" t="s">
        <v>157</v>
      </c>
      <c r="AU86" s="186" t="s">
        <v>85</v>
      </c>
      <c r="AY86" s="19" t="s">
        <v>155</v>
      </c>
      <c r="BE86" s="187">
        <f t="shared" si="4"/>
        <v>0</v>
      </c>
      <c r="BF86" s="187">
        <f t="shared" si="5"/>
        <v>0</v>
      </c>
      <c r="BG86" s="187">
        <f t="shared" si="6"/>
        <v>0</v>
      </c>
      <c r="BH86" s="187">
        <f t="shared" si="7"/>
        <v>0</v>
      </c>
      <c r="BI86" s="187">
        <f t="shared" si="8"/>
        <v>0</v>
      </c>
      <c r="BJ86" s="19" t="s">
        <v>83</v>
      </c>
      <c r="BK86" s="187">
        <f t="shared" si="9"/>
        <v>0</v>
      </c>
      <c r="BL86" s="19" t="s">
        <v>1674</v>
      </c>
      <c r="BM86" s="186" t="s">
        <v>2211</v>
      </c>
    </row>
    <row r="87" spans="1:65" s="2" customFormat="1" ht="16.5" customHeight="1">
      <c r="A87" s="36"/>
      <c r="B87" s="37"/>
      <c r="C87" s="175" t="s">
        <v>161</v>
      </c>
      <c r="D87" s="175" t="s">
        <v>157</v>
      </c>
      <c r="E87" s="176" t="s">
        <v>2212</v>
      </c>
      <c r="F87" s="177" t="s">
        <v>2213</v>
      </c>
      <c r="G87" s="178" t="s">
        <v>1120</v>
      </c>
      <c r="H87" s="179">
        <v>1</v>
      </c>
      <c r="I87" s="180"/>
      <c r="J87" s="181">
        <f t="shared" si="0"/>
        <v>0</v>
      </c>
      <c r="K87" s="177" t="s">
        <v>19</v>
      </c>
      <c r="L87" s="41"/>
      <c r="M87" s="182" t="s">
        <v>19</v>
      </c>
      <c r="N87" s="183" t="s">
        <v>46</v>
      </c>
      <c r="O87" s="66"/>
      <c r="P87" s="184">
        <f t="shared" si="1"/>
        <v>0</v>
      </c>
      <c r="Q87" s="184">
        <v>0</v>
      </c>
      <c r="R87" s="184">
        <f t="shared" si="2"/>
        <v>0</v>
      </c>
      <c r="S87" s="184">
        <v>0</v>
      </c>
      <c r="T87" s="185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1674</v>
      </c>
      <c r="AT87" s="186" t="s">
        <v>157</v>
      </c>
      <c r="AU87" s="186" t="s">
        <v>85</v>
      </c>
      <c r="AY87" s="19" t="s">
        <v>155</v>
      </c>
      <c r="BE87" s="187">
        <f t="shared" si="4"/>
        <v>0</v>
      </c>
      <c r="BF87" s="187">
        <f t="shared" si="5"/>
        <v>0</v>
      </c>
      <c r="BG87" s="187">
        <f t="shared" si="6"/>
        <v>0</v>
      </c>
      <c r="BH87" s="187">
        <f t="shared" si="7"/>
        <v>0</v>
      </c>
      <c r="BI87" s="187">
        <f t="shared" si="8"/>
        <v>0</v>
      </c>
      <c r="BJ87" s="19" t="s">
        <v>83</v>
      </c>
      <c r="BK87" s="187">
        <f t="shared" si="9"/>
        <v>0</v>
      </c>
      <c r="BL87" s="19" t="s">
        <v>1674</v>
      </c>
      <c r="BM87" s="186" t="s">
        <v>2214</v>
      </c>
    </row>
    <row r="88" spans="1:65" s="2" customFormat="1" ht="16.5" customHeight="1">
      <c r="A88" s="36"/>
      <c r="B88" s="37"/>
      <c r="C88" s="175" t="s">
        <v>187</v>
      </c>
      <c r="D88" s="175" t="s">
        <v>157</v>
      </c>
      <c r="E88" s="176" t="s">
        <v>2215</v>
      </c>
      <c r="F88" s="177" t="s">
        <v>2216</v>
      </c>
      <c r="G88" s="178" t="s">
        <v>1120</v>
      </c>
      <c r="H88" s="179">
        <v>1</v>
      </c>
      <c r="I88" s="180"/>
      <c r="J88" s="181">
        <f t="shared" si="0"/>
        <v>0</v>
      </c>
      <c r="K88" s="177" t="s">
        <v>19</v>
      </c>
      <c r="L88" s="41"/>
      <c r="M88" s="182" t="s">
        <v>19</v>
      </c>
      <c r="N88" s="183" t="s">
        <v>46</v>
      </c>
      <c r="O88" s="66"/>
      <c r="P88" s="184">
        <f t="shared" si="1"/>
        <v>0</v>
      </c>
      <c r="Q88" s="184">
        <v>0</v>
      </c>
      <c r="R88" s="184">
        <f t="shared" si="2"/>
        <v>0</v>
      </c>
      <c r="S88" s="184">
        <v>0</v>
      </c>
      <c r="T88" s="185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1674</v>
      </c>
      <c r="AT88" s="186" t="s">
        <v>157</v>
      </c>
      <c r="AU88" s="186" t="s">
        <v>85</v>
      </c>
      <c r="AY88" s="19" t="s">
        <v>155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19" t="s">
        <v>83</v>
      </c>
      <c r="BK88" s="187">
        <f t="shared" si="9"/>
        <v>0</v>
      </c>
      <c r="BL88" s="19" t="s">
        <v>1674</v>
      </c>
      <c r="BM88" s="186" t="s">
        <v>2217</v>
      </c>
    </row>
    <row r="89" spans="1:65" s="2" customFormat="1" ht="16.5" customHeight="1">
      <c r="A89" s="36"/>
      <c r="B89" s="37"/>
      <c r="C89" s="175" t="s">
        <v>193</v>
      </c>
      <c r="D89" s="175" t="s">
        <v>157</v>
      </c>
      <c r="E89" s="176" t="s">
        <v>2218</v>
      </c>
      <c r="F89" s="177" t="s">
        <v>2219</v>
      </c>
      <c r="G89" s="178" t="s">
        <v>1120</v>
      </c>
      <c r="H89" s="179">
        <v>1</v>
      </c>
      <c r="I89" s="180"/>
      <c r="J89" s="181">
        <f t="shared" si="0"/>
        <v>0</v>
      </c>
      <c r="K89" s="177" t="s">
        <v>19</v>
      </c>
      <c r="L89" s="41"/>
      <c r="M89" s="182" t="s">
        <v>19</v>
      </c>
      <c r="N89" s="183" t="s">
        <v>46</v>
      </c>
      <c r="O89" s="66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5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1674</v>
      </c>
      <c r="AT89" s="186" t="s">
        <v>157</v>
      </c>
      <c r="AU89" s="186" t="s">
        <v>85</v>
      </c>
      <c r="AY89" s="19" t="s">
        <v>155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9" t="s">
        <v>83</v>
      </c>
      <c r="BK89" s="187">
        <f t="shared" si="9"/>
        <v>0</v>
      </c>
      <c r="BL89" s="19" t="s">
        <v>1674</v>
      </c>
      <c r="BM89" s="186" t="s">
        <v>2220</v>
      </c>
    </row>
    <row r="90" spans="1:65" s="2" customFormat="1" ht="16.5" customHeight="1">
      <c r="A90" s="36"/>
      <c r="B90" s="37"/>
      <c r="C90" s="175" t="s">
        <v>199</v>
      </c>
      <c r="D90" s="175" t="s">
        <v>157</v>
      </c>
      <c r="E90" s="176" t="s">
        <v>2221</v>
      </c>
      <c r="F90" s="177" t="s">
        <v>2222</v>
      </c>
      <c r="G90" s="178" t="s">
        <v>1120</v>
      </c>
      <c r="H90" s="179">
        <v>1</v>
      </c>
      <c r="I90" s="180"/>
      <c r="J90" s="181">
        <f t="shared" si="0"/>
        <v>0</v>
      </c>
      <c r="K90" s="177" t="s">
        <v>19</v>
      </c>
      <c r="L90" s="41"/>
      <c r="M90" s="182" t="s">
        <v>19</v>
      </c>
      <c r="N90" s="183" t="s">
        <v>46</v>
      </c>
      <c r="O90" s="66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5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1674</v>
      </c>
      <c r="AT90" s="186" t="s">
        <v>157</v>
      </c>
      <c r="AU90" s="186" t="s">
        <v>85</v>
      </c>
      <c r="AY90" s="19" t="s">
        <v>155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9" t="s">
        <v>83</v>
      </c>
      <c r="BK90" s="187">
        <f t="shared" si="9"/>
        <v>0</v>
      </c>
      <c r="BL90" s="19" t="s">
        <v>1674</v>
      </c>
      <c r="BM90" s="186" t="s">
        <v>2223</v>
      </c>
    </row>
    <row r="91" spans="1:65" s="2" customFormat="1" ht="16.5" customHeight="1">
      <c r="A91" s="36"/>
      <c r="B91" s="37"/>
      <c r="C91" s="175" t="s">
        <v>207</v>
      </c>
      <c r="D91" s="175" t="s">
        <v>157</v>
      </c>
      <c r="E91" s="176" t="s">
        <v>2224</v>
      </c>
      <c r="F91" s="177" t="s">
        <v>2225</v>
      </c>
      <c r="G91" s="178" t="s">
        <v>1120</v>
      </c>
      <c r="H91" s="179">
        <v>1</v>
      </c>
      <c r="I91" s="180"/>
      <c r="J91" s="181">
        <f t="shared" si="0"/>
        <v>0</v>
      </c>
      <c r="K91" s="177" t="s">
        <v>19</v>
      </c>
      <c r="L91" s="41"/>
      <c r="M91" s="182" t="s">
        <v>19</v>
      </c>
      <c r="N91" s="183" t="s">
        <v>46</v>
      </c>
      <c r="O91" s="66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5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1674</v>
      </c>
      <c r="AT91" s="186" t="s">
        <v>157</v>
      </c>
      <c r="AU91" s="186" t="s">
        <v>85</v>
      </c>
      <c r="AY91" s="19" t="s">
        <v>155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9" t="s">
        <v>83</v>
      </c>
      <c r="BK91" s="187">
        <f t="shared" si="9"/>
        <v>0</v>
      </c>
      <c r="BL91" s="19" t="s">
        <v>1674</v>
      </c>
      <c r="BM91" s="186" t="s">
        <v>2226</v>
      </c>
    </row>
    <row r="92" spans="1:65" s="2" customFormat="1" ht="16.5" customHeight="1">
      <c r="A92" s="36"/>
      <c r="B92" s="37"/>
      <c r="C92" s="175" t="s">
        <v>214</v>
      </c>
      <c r="D92" s="175" t="s">
        <v>157</v>
      </c>
      <c r="E92" s="176" t="s">
        <v>2227</v>
      </c>
      <c r="F92" s="177" t="s">
        <v>2228</v>
      </c>
      <c r="G92" s="178" t="s">
        <v>1120</v>
      </c>
      <c r="H92" s="179">
        <v>1</v>
      </c>
      <c r="I92" s="180"/>
      <c r="J92" s="181">
        <f t="shared" si="0"/>
        <v>0</v>
      </c>
      <c r="K92" s="177" t="s">
        <v>19</v>
      </c>
      <c r="L92" s="41"/>
      <c r="M92" s="182" t="s">
        <v>19</v>
      </c>
      <c r="N92" s="183" t="s">
        <v>46</v>
      </c>
      <c r="O92" s="66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5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1674</v>
      </c>
      <c r="AT92" s="186" t="s">
        <v>157</v>
      </c>
      <c r="AU92" s="186" t="s">
        <v>85</v>
      </c>
      <c r="AY92" s="19" t="s">
        <v>155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9" t="s">
        <v>83</v>
      </c>
      <c r="BK92" s="187">
        <f t="shared" si="9"/>
        <v>0</v>
      </c>
      <c r="BL92" s="19" t="s">
        <v>1674</v>
      </c>
      <c r="BM92" s="186" t="s">
        <v>2229</v>
      </c>
    </row>
    <row r="93" spans="1:65" s="2" customFormat="1" ht="16.5" customHeight="1">
      <c r="A93" s="36"/>
      <c r="B93" s="37"/>
      <c r="C93" s="175" t="s">
        <v>220</v>
      </c>
      <c r="D93" s="175" t="s">
        <v>157</v>
      </c>
      <c r="E93" s="176" t="s">
        <v>2230</v>
      </c>
      <c r="F93" s="177" t="s">
        <v>2231</v>
      </c>
      <c r="G93" s="178" t="s">
        <v>1120</v>
      </c>
      <c r="H93" s="179">
        <v>1</v>
      </c>
      <c r="I93" s="180"/>
      <c r="J93" s="181">
        <f t="shared" si="0"/>
        <v>0</v>
      </c>
      <c r="K93" s="177" t="s">
        <v>19</v>
      </c>
      <c r="L93" s="41"/>
      <c r="M93" s="182" t="s">
        <v>19</v>
      </c>
      <c r="N93" s="183" t="s">
        <v>46</v>
      </c>
      <c r="O93" s="66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5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1674</v>
      </c>
      <c r="AT93" s="186" t="s">
        <v>157</v>
      </c>
      <c r="AU93" s="186" t="s">
        <v>85</v>
      </c>
      <c r="AY93" s="19" t="s">
        <v>155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9" t="s">
        <v>83</v>
      </c>
      <c r="BK93" s="187">
        <f t="shared" si="9"/>
        <v>0</v>
      </c>
      <c r="BL93" s="19" t="s">
        <v>1674</v>
      </c>
      <c r="BM93" s="186" t="s">
        <v>2232</v>
      </c>
    </row>
    <row r="94" spans="1:65" s="2" customFormat="1" ht="16.5" customHeight="1">
      <c r="A94" s="36"/>
      <c r="B94" s="37"/>
      <c r="C94" s="175" t="s">
        <v>226</v>
      </c>
      <c r="D94" s="175" t="s">
        <v>157</v>
      </c>
      <c r="E94" s="176" t="s">
        <v>2233</v>
      </c>
      <c r="F94" s="177" t="s">
        <v>2234</v>
      </c>
      <c r="G94" s="178" t="s">
        <v>1120</v>
      </c>
      <c r="H94" s="179">
        <v>1</v>
      </c>
      <c r="I94" s="180"/>
      <c r="J94" s="181">
        <f t="shared" si="0"/>
        <v>0</v>
      </c>
      <c r="K94" s="177" t="s">
        <v>19</v>
      </c>
      <c r="L94" s="41"/>
      <c r="M94" s="182" t="s">
        <v>19</v>
      </c>
      <c r="N94" s="183" t="s">
        <v>46</v>
      </c>
      <c r="O94" s="66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5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1674</v>
      </c>
      <c r="AT94" s="186" t="s">
        <v>157</v>
      </c>
      <c r="AU94" s="186" t="s">
        <v>85</v>
      </c>
      <c r="AY94" s="19" t="s">
        <v>155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9" t="s">
        <v>83</v>
      </c>
      <c r="BK94" s="187">
        <f t="shared" si="9"/>
        <v>0</v>
      </c>
      <c r="BL94" s="19" t="s">
        <v>1674</v>
      </c>
      <c r="BM94" s="186" t="s">
        <v>2235</v>
      </c>
    </row>
    <row r="95" spans="1:65" s="2" customFormat="1" ht="16.5" customHeight="1">
      <c r="A95" s="36"/>
      <c r="B95" s="37"/>
      <c r="C95" s="175" t="s">
        <v>234</v>
      </c>
      <c r="D95" s="175" t="s">
        <v>157</v>
      </c>
      <c r="E95" s="176" t="s">
        <v>2236</v>
      </c>
      <c r="F95" s="177" t="s">
        <v>2237</v>
      </c>
      <c r="G95" s="178" t="s">
        <v>1120</v>
      </c>
      <c r="H95" s="179">
        <v>1</v>
      </c>
      <c r="I95" s="180"/>
      <c r="J95" s="181">
        <f t="shared" si="0"/>
        <v>0</v>
      </c>
      <c r="K95" s="177" t="s">
        <v>19</v>
      </c>
      <c r="L95" s="41"/>
      <c r="M95" s="182" t="s">
        <v>19</v>
      </c>
      <c r="N95" s="183" t="s">
        <v>46</v>
      </c>
      <c r="O95" s="66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5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1674</v>
      </c>
      <c r="AT95" s="186" t="s">
        <v>157</v>
      </c>
      <c r="AU95" s="186" t="s">
        <v>85</v>
      </c>
      <c r="AY95" s="19" t="s">
        <v>155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9" t="s">
        <v>83</v>
      </c>
      <c r="BK95" s="187">
        <f t="shared" si="9"/>
        <v>0</v>
      </c>
      <c r="BL95" s="19" t="s">
        <v>1674</v>
      </c>
      <c r="BM95" s="186" t="s">
        <v>2238</v>
      </c>
    </row>
    <row r="96" spans="1:65" s="2" customFormat="1" ht="16.5" customHeight="1">
      <c r="A96" s="36"/>
      <c r="B96" s="37"/>
      <c r="C96" s="175" t="s">
        <v>241</v>
      </c>
      <c r="D96" s="175" t="s">
        <v>157</v>
      </c>
      <c r="E96" s="176" t="s">
        <v>2239</v>
      </c>
      <c r="F96" s="177" t="s">
        <v>2240</v>
      </c>
      <c r="G96" s="178" t="s">
        <v>1120</v>
      </c>
      <c r="H96" s="179">
        <v>1</v>
      </c>
      <c r="I96" s="180"/>
      <c r="J96" s="181">
        <f t="shared" si="0"/>
        <v>0</v>
      </c>
      <c r="K96" s="177" t="s">
        <v>19</v>
      </c>
      <c r="L96" s="41"/>
      <c r="M96" s="182" t="s">
        <v>19</v>
      </c>
      <c r="N96" s="183" t="s">
        <v>46</v>
      </c>
      <c r="O96" s="66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5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1674</v>
      </c>
      <c r="AT96" s="186" t="s">
        <v>157</v>
      </c>
      <c r="AU96" s="186" t="s">
        <v>85</v>
      </c>
      <c r="AY96" s="19" t="s">
        <v>155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9" t="s">
        <v>83</v>
      </c>
      <c r="BK96" s="187">
        <f t="shared" si="9"/>
        <v>0</v>
      </c>
      <c r="BL96" s="19" t="s">
        <v>1674</v>
      </c>
      <c r="BM96" s="186" t="s">
        <v>2241</v>
      </c>
    </row>
    <row r="97" spans="1:65" s="2" customFormat="1" ht="16.5" customHeight="1">
      <c r="A97" s="36"/>
      <c r="B97" s="37"/>
      <c r="C97" s="175" t="s">
        <v>248</v>
      </c>
      <c r="D97" s="175" t="s">
        <v>157</v>
      </c>
      <c r="E97" s="176" t="s">
        <v>2242</v>
      </c>
      <c r="F97" s="177" t="s">
        <v>2243</v>
      </c>
      <c r="G97" s="178" t="s">
        <v>1120</v>
      </c>
      <c r="H97" s="179">
        <v>1</v>
      </c>
      <c r="I97" s="180"/>
      <c r="J97" s="181">
        <f t="shared" si="0"/>
        <v>0</v>
      </c>
      <c r="K97" s="177" t="s">
        <v>19</v>
      </c>
      <c r="L97" s="41"/>
      <c r="M97" s="182" t="s">
        <v>19</v>
      </c>
      <c r="N97" s="183" t="s">
        <v>46</v>
      </c>
      <c r="O97" s="66"/>
      <c r="P97" s="184">
        <f t="shared" si="1"/>
        <v>0</v>
      </c>
      <c r="Q97" s="184">
        <v>0</v>
      </c>
      <c r="R97" s="184">
        <f t="shared" si="2"/>
        <v>0</v>
      </c>
      <c r="S97" s="184">
        <v>0</v>
      </c>
      <c r="T97" s="185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1674</v>
      </c>
      <c r="AT97" s="186" t="s">
        <v>157</v>
      </c>
      <c r="AU97" s="186" t="s">
        <v>85</v>
      </c>
      <c r="AY97" s="19" t="s">
        <v>155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9" t="s">
        <v>83</v>
      </c>
      <c r="BK97" s="187">
        <f t="shared" si="9"/>
        <v>0</v>
      </c>
      <c r="BL97" s="19" t="s">
        <v>1674</v>
      </c>
      <c r="BM97" s="186" t="s">
        <v>2244</v>
      </c>
    </row>
    <row r="98" spans="1:65" s="2" customFormat="1" ht="16.5" customHeight="1">
      <c r="A98" s="36"/>
      <c r="B98" s="37"/>
      <c r="C98" s="175" t="s">
        <v>8</v>
      </c>
      <c r="D98" s="175" t="s">
        <v>157</v>
      </c>
      <c r="E98" s="176" t="s">
        <v>2245</v>
      </c>
      <c r="F98" s="177" t="s">
        <v>2246</v>
      </c>
      <c r="G98" s="178" t="s">
        <v>1120</v>
      </c>
      <c r="H98" s="179">
        <v>1</v>
      </c>
      <c r="I98" s="180"/>
      <c r="J98" s="181">
        <f t="shared" si="0"/>
        <v>0</v>
      </c>
      <c r="K98" s="177" t="s">
        <v>19</v>
      </c>
      <c r="L98" s="41"/>
      <c r="M98" s="182" t="s">
        <v>19</v>
      </c>
      <c r="N98" s="183" t="s">
        <v>46</v>
      </c>
      <c r="O98" s="66"/>
      <c r="P98" s="184">
        <f t="shared" si="1"/>
        <v>0</v>
      </c>
      <c r="Q98" s="184">
        <v>0</v>
      </c>
      <c r="R98" s="184">
        <f t="shared" si="2"/>
        <v>0</v>
      </c>
      <c r="S98" s="184">
        <v>0</v>
      </c>
      <c r="T98" s="185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1674</v>
      </c>
      <c r="AT98" s="186" t="s">
        <v>157</v>
      </c>
      <c r="AU98" s="186" t="s">
        <v>85</v>
      </c>
      <c r="AY98" s="19" t="s">
        <v>155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9" t="s">
        <v>83</v>
      </c>
      <c r="BK98" s="187">
        <f t="shared" si="9"/>
        <v>0</v>
      </c>
      <c r="BL98" s="19" t="s">
        <v>1674</v>
      </c>
      <c r="BM98" s="186" t="s">
        <v>2247</v>
      </c>
    </row>
    <row r="99" spans="1:65" s="2" customFormat="1" ht="16.5" customHeight="1">
      <c r="A99" s="36"/>
      <c r="B99" s="37"/>
      <c r="C99" s="175" t="s">
        <v>257</v>
      </c>
      <c r="D99" s="175" t="s">
        <v>157</v>
      </c>
      <c r="E99" s="176" t="s">
        <v>2248</v>
      </c>
      <c r="F99" s="177" t="s">
        <v>2249</v>
      </c>
      <c r="G99" s="178" t="s">
        <v>1120</v>
      </c>
      <c r="H99" s="179">
        <v>1</v>
      </c>
      <c r="I99" s="180"/>
      <c r="J99" s="181">
        <f t="shared" si="0"/>
        <v>0</v>
      </c>
      <c r="K99" s="177" t="s">
        <v>19</v>
      </c>
      <c r="L99" s="41"/>
      <c r="M99" s="182" t="s">
        <v>19</v>
      </c>
      <c r="N99" s="183" t="s">
        <v>46</v>
      </c>
      <c r="O99" s="66"/>
      <c r="P99" s="184">
        <f t="shared" si="1"/>
        <v>0</v>
      </c>
      <c r="Q99" s="184">
        <v>0</v>
      </c>
      <c r="R99" s="184">
        <f t="shared" si="2"/>
        <v>0</v>
      </c>
      <c r="S99" s="184">
        <v>0</v>
      </c>
      <c r="T99" s="185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1674</v>
      </c>
      <c r="AT99" s="186" t="s">
        <v>157</v>
      </c>
      <c r="AU99" s="186" t="s">
        <v>85</v>
      </c>
      <c r="AY99" s="19" t="s">
        <v>155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9" t="s">
        <v>83</v>
      </c>
      <c r="BK99" s="187">
        <f t="shared" si="9"/>
        <v>0</v>
      </c>
      <c r="BL99" s="19" t="s">
        <v>1674</v>
      </c>
      <c r="BM99" s="186" t="s">
        <v>2250</v>
      </c>
    </row>
    <row r="100" spans="1:65" s="2" customFormat="1" ht="16.5" customHeight="1">
      <c r="A100" s="36"/>
      <c r="B100" s="37"/>
      <c r="C100" s="175" t="s">
        <v>262</v>
      </c>
      <c r="D100" s="175" t="s">
        <v>157</v>
      </c>
      <c r="E100" s="176" t="s">
        <v>2251</v>
      </c>
      <c r="F100" s="177" t="s">
        <v>2252</v>
      </c>
      <c r="G100" s="178" t="s">
        <v>1120</v>
      </c>
      <c r="H100" s="179">
        <v>1</v>
      </c>
      <c r="I100" s="180"/>
      <c r="J100" s="181">
        <f t="shared" si="0"/>
        <v>0</v>
      </c>
      <c r="K100" s="177" t="s">
        <v>19</v>
      </c>
      <c r="L100" s="41"/>
      <c r="M100" s="182" t="s">
        <v>19</v>
      </c>
      <c r="N100" s="183" t="s">
        <v>46</v>
      </c>
      <c r="O100" s="66"/>
      <c r="P100" s="184">
        <f t="shared" si="1"/>
        <v>0</v>
      </c>
      <c r="Q100" s="184">
        <v>0</v>
      </c>
      <c r="R100" s="184">
        <f t="shared" si="2"/>
        <v>0</v>
      </c>
      <c r="S100" s="184">
        <v>0</v>
      </c>
      <c r="T100" s="185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1674</v>
      </c>
      <c r="AT100" s="186" t="s">
        <v>157</v>
      </c>
      <c r="AU100" s="186" t="s">
        <v>85</v>
      </c>
      <c r="AY100" s="19" t="s">
        <v>155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9" t="s">
        <v>83</v>
      </c>
      <c r="BK100" s="187">
        <f t="shared" si="9"/>
        <v>0</v>
      </c>
      <c r="BL100" s="19" t="s">
        <v>1674</v>
      </c>
      <c r="BM100" s="186" t="s">
        <v>2253</v>
      </c>
    </row>
    <row r="101" spans="1:65" s="2" customFormat="1" ht="16.5" customHeight="1">
      <c r="A101" s="36"/>
      <c r="B101" s="37"/>
      <c r="C101" s="175" t="s">
        <v>267</v>
      </c>
      <c r="D101" s="175" t="s">
        <v>157</v>
      </c>
      <c r="E101" s="176" t="s">
        <v>2254</v>
      </c>
      <c r="F101" s="177" t="s">
        <v>2255</v>
      </c>
      <c r="G101" s="178" t="s">
        <v>1120</v>
      </c>
      <c r="H101" s="179">
        <v>1</v>
      </c>
      <c r="I101" s="180"/>
      <c r="J101" s="181">
        <f t="shared" si="0"/>
        <v>0</v>
      </c>
      <c r="K101" s="177" t="s">
        <v>19</v>
      </c>
      <c r="L101" s="41"/>
      <c r="M101" s="182" t="s">
        <v>19</v>
      </c>
      <c r="N101" s="183" t="s">
        <v>46</v>
      </c>
      <c r="O101" s="66"/>
      <c r="P101" s="184">
        <f t="shared" si="1"/>
        <v>0</v>
      </c>
      <c r="Q101" s="184">
        <v>0</v>
      </c>
      <c r="R101" s="184">
        <f t="shared" si="2"/>
        <v>0</v>
      </c>
      <c r="S101" s="184">
        <v>0</v>
      </c>
      <c r="T101" s="185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1674</v>
      </c>
      <c r="AT101" s="186" t="s">
        <v>157</v>
      </c>
      <c r="AU101" s="186" t="s">
        <v>85</v>
      </c>
      <c r="AY101" s="19" t="s">
        <v>155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9" t="s">
        <v>83</v>
      </c>
      <c r="BK101" s="187">
        <f t="shared" si="9"/>
        <v>0</v>
      </c>
      <c r="BL101" s="19" t="s">
        <v>1674</v>
      </c>
      <c r="BM101" s="186" t="s">
        <v>2256</v>
      </c>
    </row>
    <row r="102" spans="1:65" s="2" customFormat="1" ht="16.5" customHeight="1">
      <c r="A102" s="36"/>
      <c r="B102" s="37"/>
      <c r="C102" s="175" t="s">
        <v>272</v>
      </c>
      <c r="D102" s="175" t="s">
        <v>157</v>
      </c>
      <c r="E102" s="176" t="s">
        <v>2257</v>
      </c>
      <c r="F102" s="177" t="s">
        <v>2258</v>
      </c>
      <c r="G102" s="178" t="s">
        <v>1120</v>
      </c>
      <c r="H102" s="179">
        <v>1</v>
      </c>
      <c r="I102" s="180"/>
      <c r="J102" s="181">
        <f t="shared" si="0"/>
        <v>0</v>
      </c>
      <c r="K102" s="177" t="s">
        <v>19</v>
      </c>
      <c r="L102" s="41"/>
      <c r="M102" s="182" t="s">
        <v>19</v>
      </c>
      <c r="N102" s="183" t="s">
        <v>46</v>
      </c>
      <c r="O102" s="66"/>
      <c r="P102" s="184">
        <f t="shared" si="1"/>
        <v>0</v>
      </c>
      <c r="Q102" s="184">
        <v>0</v>
      </c>
      <c r="R102" s="184">
        <f t="shared" si="2"/>
        <v>0</v>
      </c>
      <c r="S102" s="184">
        <v>0</v>
      </c>
      <c r="T102" s="185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1674</v>
      </c>
      <c r="AT102" s="186" t="s">
        <v>157</v>
      </c>
      <c r="AU102" s="186" t="s">
        <v>85</v>
      </c>
      <c r="AY102" s="19" t="s">
        <v>155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19" t="s">
        <v>83</v>
      </c>
      <c r="BK102" s="187">
        <f t="shared" si="9"/>
        <v>0</v>
      </c>
      <c r="BL102" s="19" t="s">
        <v>1674</v>
      </c>
      <c r="BM102" s="186" t="s">
        <v>2259</v>
      </c>
    </row>
    <row r="103" spans="1:65" s="2" customFormat="1" ht="16.5" customHeight="1">
      <c r="A103" s="36"/>
      <c r="B103" s="37"/>
      <c r="C103" s="175" t="s">
        <v>278</v>
      </c>
      <c r="D103" s="175" t="s">
        <v>157</v>
      </c>
      <c r="E103" s="176" t="s">
        <v>2260</v>
      </c>
      <c r="F103" s="177" t="s">
        <v>2261</v>
      </c>
      <c r="G103" s="178" t="s">
        <v>1120</v>
      </c>
      <c r="H103" s="179">
        <v>1</v>
      </c>
      <c r="I103" s="180"/>
      <c r="J103" s="181">
        <f t="shared" si="0"/>
        <v>0</v>
      </c>
      <c r="K103" s="177" t="s">
        <v>19</v>
      </c>
      <c r="L103" s="41"/>
      <c r="M103" s="182" t="s">
        <v>19</v>
      </c>
      <c r="N103" s="183" t="s">
        <v>46</v>
      </c>
      <c r="O103" s="66"/>
      <c r="P103" s="184">
        <f t="shared" si="1"/>
        <v>0</v>
      </c>
      <c r="Q103" s="184">
        <v>0</v>
      </c>
      <c r="R103" s="184">
        <f t="shared" si="2"/>
        <v>0</v>
      </c>
      <c r="S103" s="184">
        <v>0</v>
      </c>
      <c r="T103" s="185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1674</v>
      </c>
      <c r="AT103" s="186" t="s">
        <v>157</v>
      </c>
      <c r="AU103" s="186" t="s">
        <v>85</v>
      </c>
      <c r="AY103" s="19" t="s">
        <v>155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19" t="s">
        <v>83</v>
      </c>
      <c r="BK103" s="187">
        <f t="shared" si="9"/>
        <v>0</v>
      </c>
      <c r="BL103" s="19" t="s">
        <v>1674</v>
      </c>
      <c r="BM103" s="186" t="s">
        <v>2262</v>
      </c>
    </row>
    <row r="104" spans="1:65" s="2" customFormat="1" ht="16.5" customHeight="1">
      <c r="A104" s="36"/>
      <c r="B104" s="37"/>
      <c r="C104" s="175" t="s">
        <v>7</v>
      </c>
      <c r="D104" s="175" t="s">
        <v>157</v>
      </c>
      <c r="E104" s="176" t="s">
        <v>2263</v>
      </c>
      <c r="F104" s="177" t="s">
        <v>2264</v>
      </c>
      <c r="G104" s="178" t="s">
        <v>1120</v>
      </c>
      <c r="H104" s="179">
        <v>1</v>
      </c>
      <c r="I104" s="180"/>
      <c r="J104" s="181">
        <f t="shared" si="0"/>
        <v>0</v>
      </c>
      <c r="K104" s="177" t="s">
        <v>19</v>
      </c>
      <c r="L104" s="41"/>
      <c r="M104" s="182" t="s">
        <v>19</v>
      </c>
      <c r="N104" s="183" t="s">
        <v>46</v>
      </c>
      <c r="O104" s="66"/>
      <c r="P104" s="184">
        <f t="shared" si="1"/>
        <v>0</v>
      </c>
      <c r="Q104" s="184">
        <v>0</v>
      </c>
      <c r="R104" s="184">
        <f t="shared" si="2"/>
        <v>0</v>
      </c>
      <c r="S104" s="184">
        <v>0</v>
      </c>
      <c r="T104" s="185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1674</v>
      </c>
      <c r="AT104" s="186" t="s">
        <v>157</v>
      </c>
      <c r="AU104" s="186" t="s">
        <v>85</v>
      </c>
      <c r="AY104" s="19" t="s">
        <v>155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19" t="s">
        <v>83</v>
      </c>
      <c r="BK104" s="187">
        <f t="shared" si="9"/>
        <v>0</v>
      </c>
      <c r="BL104" s="19" t="s">
        <v>1674</v>
      </c>
      <c r="BM104" s="186" t="s">
        <v>2265</v>
      </c>
    </row>
    <row r="105" spans="1:65" s="2" customFormat="1" ht="16.5" customHeight="1">
      <c r="A105" s="36"/>
      <c r="B105" s="37"/>
      <c r="C105" s="175" t="s">
        <v>289</v>
      </c>
      <c r="D105" s="175" t="s">
        <v>157</v>
      </c>
      <c r="E105" s="176" t="s">
        <v>2266</v>
      </c>
      <c r="F105" s="177" t="s">
        <v>2267</v>
      </c>
      <c r="G105" s="178" t="s">
        <v>1120</v>
      </c>
      <c r="H105" s="179">
        <v>1</v>
      </c>
      <c r="I105" s="180"/>
      <c r="J105" s="181">
        <f t="shared" si="0"/>
        <v>0</v>
      </c>
      <c r="K105" s="177" t="s">
        <v>19</v>
      </c>
      <c r="L105" s="41"/>
      <c r="M105" s="258" t="s">
        <v>19</v>
      </c>
      <c r="N105" s="259" t="s">
        <v>46</v>
      </c>
      <c r="O105" s="239"/>
      <c r="P105" s="260">
        <f t="shared" si="1"/>
        <v>0</v>
      </c>
      <c r="Q105" s="260">
        <v>0</v>
      </c>
      <c r="R105" s="260">
        <f t="shared" si="2"/>
        <v>0</v>
      </c>
      <c r="S105" s="260">
        <v>0</v>
      </c>
      <c r="T105" s="261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1674</v>
      </c>
      <c r="AT105" s="186" t="s">
        <v>157</v>
      </c>
      <c r="AU105" s="186" t="s">
        <v>85</v>
      </c>
      <c r="AY105" s="19" t="s">
        <v>155</v>
      </c>
      <c r="BE105" s="187">
        <f t="shared" si="4"/>
        <v>0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19" t="s">
        <v>83</v>
      </c>
      <c r="BK105" s="187">
        <f t="shared" si="9"/>
        <v>0</v>
      </c>
      <c r="BL105" s="19" t="s">
        <v>1674</v>
      </c>
      <c r="BM105" s="186" t="s">
        <v>2268</v>
      </c>
    </row>
    <row r="106" spans="1:65" s="2" customFormat="1" ht="6.9" customHeight="1">
      <c r="A106" s="36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1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algorithmName="SHA-512" hashValue="pDj3+Yj0qchobYNKrUXSLd0ITmWOgKrtAmy+E5PeMR6slCLB1c4onlXzKpKU/O/1MXZjxyq6zk+6ORAeVW5+1g==" saltValue="HyPXxomYQeBcRRc9haZUV8VVdPGe8y86BbHmYF8P5lNHzlG4ywQMl3z/44sXEj4R6l8ZAeJNKtnYfT/CpBJ1vw==" spinCount="100000" sheet="1" objects="1" scenarios="1" formatColumns="0" formatRows="0" autoFilter="0"/>
  <autoFilter ref="C80:K105" xr:uid="{00000000-0009-0000-0000-00000E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62" customWidth="1"/>
    <col min="2" max="2" width="1.7109375" style="262" customWidth="1"/>
    <col min="3" max="4" width="5" style="262" customWidth="1"/>
    <col min="5" max="5" width="11.7109375" style="262" customWidth="1"/>
    <col min="6" max="6" width="9.140625" style="262" customWidth="1"/>
    <col min="7" max="7" width="5" style="262" customWidth="1"/>
    <col min="8" max="8" width="77.85546875" style="262" customWidth="1"/>
    <col min="9" max="10" width="20" style="262" customWidth="1"/>
    <col min="11" max="11" width="1.7109375" style="262" customWidth="1"/>
  </cols>
  <sheetData>
    <row r="1" spans="2:11" s="1" customFormat="1" ht="37.5" customHeight="1"/>
    <row r="2" spans="2:11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pans="2:11" s="17" customFormat="1" ht="45" customHeight="1">
      <c r="B3" s="266"/>
      <c r="C3" s="394" t="s">
        <v>2269</v>
      </c>
      <c r="D3" s="394"/>
      <c r="E3" s="394"/>
      <c r="F3" s="394"/>
      <c r="G3" s="394"/>
      <c r="H3" s="394"/>
      <c r="I3" s="394"/>
      <c r="J3" s="394"/>
      <c r="K3" s="267"/>
    </row>
    <row r="4" spans="2:11" s="1" customFormat="1" ht="25.5" customHeight="1">
      <c r="B4" s="268"/>
      <c r="C4" s="399" t="s">
        <v>2270</v>
      </c>
      <c r="D4" s="399"/>
      <c r="E4" s="399"/>
      <c r="F4" s="399"/>
      <c r="G4" s="399"/>
      <c r="H4" s="399"/>
      <c r="I4" s="399"/>
      <c r="J4" s="399"/>
      <c r="K4" s="269"/>
    </row>
    <row r="5" spans="2:11" s="1" customFormat="1" ht="5.25" customHeight="1">
      <c r="B5" s="268"/>
      <c r="C5" s="270"/>
      <c r="D5" s="270"/>
      <c r="E5" s="270"/>
      <c r="F5" s="270"/>
      <c r="G5" s="270"/>
      <c r="H5" s="270"/>
      <c r="I5" s="270"/>
      <c r="J5" s="270"/>
      <c r="K5" s="269"/>
    </row>
    <row r="6" spans="2:11" s="1" customFormat="1" ht="15" customHeight="1">
      <c r="B6" s="268"/>
      <c r="C6" s="398" t="s">
        <v>2271</v>
      </c>
      <c r="D6" s="398"/>
      <c r="E6" s="398"/>
      <c r="F6" s="398"/>
      <c r="G6" s="398"/>
      <c r="H6" s="398"/>
      <c r="I6" s="398"/>
      <c r="J6" s="398"/>
      <c r="K6" s="269"/>
    </row>
    <row r="7" spans="2:11" s="1" customFormat="1" ht="15" customHeight="1">
      <c r="B7" s="272"/>
      <c r="C7" s="398" t="s">
        <v>2272</v>
      </c>
      <c r="D7" s="398"/>
      <c r="E7" s="398"/>
      <c r="F7" s="398"/>
      <c r="G7" s="398"/>
      <c r="H7" s="398"/>
      <c r="I7" s="398"/>
      <c r="J7" s="398"/>
      <c r="K7" s="269"/>
    </row>
    <row r="8" spans="2:11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pans="2:11" s="1" customFormat="1" ht="15" customHeight="1">
      <c r="B9" s="272"/>
      <c r="C9" s="398" t="s">
        <v>2273</v>
      </c>
      <c r="D9" s="398"/>
      <c r="E9" s="398"/>
      <c r="F9" s="398"/>
      <c r="G9" s="398"/>
      <c r="H9" s="398"/>
      <c r="I9" s="398"/>
      <c r="J9" s="398"/>
      <c r="K9" s="269"/>
    </row>
    <row r="10" spans="2:11" s="1" customFormat="1" ht="15" customHeight="1">
      <c r="B10" s="272"/>
      <c r="C10" s="271"/>
      <c r="D10" s="398" t="s">
        <v>2274</v>
      </c>
      <c r="E10" s="398"/>
      <c r="F10" s="398"/>
      <c r="G10" s="398"/>
      <c r="H10" s="398"/>
      <c r="I10" s="398"/>
      <c r="J10" s="398"/>
      <c r="K10" s="269"/>
    </row>
    <row r="11" spans="2:11" s="1" customFormat="1" ht="15" customHeight="1">
      <c r="B11" s="272"/>
      <c r="C11" s="273"/>
      <c r="D11" s="398" t="s">
        <v>2275</v>
      </c>
      <c r="E11" s="398"/>
      <c r="F11" s="398"/>
      <c r="G11" s="398"/>
      <c r="H11" s="398"/>
      <c r="I11" s="398"/>
      <c r="J11" s="398"/>
      <c r="K11" s="269"/>
    </row>
    <row r="12" spans="2:11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pans="2:11" s="1" customFormat="1" ht="15" customHeight="1">
      <c r="B13" s="272"/>
      <c r="C13" s="273"/>
      <c r="D13" s="274" t="s">
        <v>2276</v>
      </c>
      <c r="E13" s="271"/>
      <c r="F13" s="271"/>
      <c r="G13" s="271"/>
      <c r="H13" s="271"/>
      <c r="I13" s="271"/>
      <c r="J13" s="271"/>
      <c r="K13" s="269"/>
    </row>
    <row r="14" spans="2:11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pans="2:11" s="1" customFormat="1" ht="15" customHeight="1">
      <c r="B15" s="272"/>
      <c r="C15" s="273"/>
      <c r="D15" s="398" t="s">
        <v>2277</v>
      </c>
      <c r="E15" s="398"/>
      <c r="F15" s="398"/>
      <c r="G15" s="398"/>
      <c r="H15" s="398"/>
      <c r="I15" s="398"/>
      <c r="J15" s="398"/>
      <c r="K15" s="269"/>
    </row>
    <row r="16" spans="2:11" s="1" customFormat="1" ht="15" customHeight="1">
      <c r="B16" s="272"/>
      <c r="C16" s="273"/>
      <c r="D16" s="398" t="s">
        <v>2278</v>
      </c>
      <c r="E16" s="398"/>
      <c r="F16" s="398"/>
      <c r="G16" s="398"/>
      <c r="H16" s="398"/>
      <c r="I16" s="398"/>
      <c r="J16" s="398"/>
      <c r="K16" s="269"/>
    </row>
    <row r="17" spans="2:11" s="1" customFormat="1" ht="15" customHeight="1">
      <c r="B17" s="272"/>
      <c r="C17" s="273"/>
      <c r="D17" s="398" t="s">
        <v>2279</v>
      </c>
      <c r="E17" s="398"/>
      <c r="F17" s="398"/>
      <c r="G17" s="398"/>
      <c r="H17" s="398"/>
      <c r="I17" s="398"/>
      <c r="J17" s="398"/>
      <c r="K17" s="269"/>
    </row>
    <row r="18" spans="2:11" s="1" customFormat="1" ht="15" customHeight="1">
      <c r="B18" s="272"/>
      <c r="C18" s="273"/>
      <c r="D18" s="273"/>
      <c r="E18" s="275" t="s">
        <v>82</v>
      </c>
      <c r="F18" s="398" t="s">
        <v>2280</v>
      </c>
      <c r="G18" s="398"/>
      <c r="H18" s="398"/>
      <c r="I18" s="398"/>
      <c r="J18" s="398"/>
      <c r="K18" s="269"/>
    </row>
    <row r="19" spans="2:11" s="1" customFormat="1" ht="15" customHeight="1">
      <c r="B19" s="272"/>
      <c r="C19" s="273"/>
      <c r="D19" s="273"/>
      <c r="E19" s="275" t="s">
        <v>2281</v>
      </c>
      <c r="F19" s="398" t="s">
        <v>2282</v>
      </c>
      <c r="G19" s="398"/>
      <c r="H19" s="398"/>
      <c r="I19" s="398"/>
      <c r="J19" s="398"/>
      <c r="K19" s="269"/>
    </row>
    <row r="20" spans="2:11" s="1" customFormat="1" ht="15" customHeight="1">
      <c r="B20" s="272"/>
      <c r="C20" s="273"/>
      <c r="D20" s="273"/>
      <c r="E20" s="275" t="s">
        <v>2283</v>
      </c>
      <c r="F20" s="398" t="s">
        <v>2284</v>
      </c>
      <c r="G20" s="398"/>
      <c r="H20" s="398"/>
      <c r="I20" s="398"/>
      <c r="J20" s="398"/>
      <c r="K20" s="269"/>
    </row>
    <row r="21" spans="2:11" s="1" customFormat="1" ht="15" customHeight="1">
      <c r="B21" s="272"/>
      <c r="C21" s="273"/>
      <c r="D21" s="273"/>
      <c r="E21" s="275" t="s">
        <v>2285</v>
      </c>
      <c r="F21" s="398" t="s">
        <v>2286</v>
      </c>
      <c r="G21" s="398"/>
      <c r="H21" s="398"/>
      <c r="I21" s="398"/>
      <c r="J21" s="398"/>
      <c r="K21" s="269"/>
    </row>
    <row r="22" spans="2:11" s="1" customFormat="1" ht="15" customHeight="1">
      <c r="B22" s="272"/>
      <c r="C22" s="273"/>
      <c r="D22" s="273"/>
      <c r="E22" s="275" t="s">
        <v>2287</v>
      </c>
      <c r="F22" s="398" t="s">
        <v>2035</v>
      </c>
      <c r="G22" s="398"/>
      <c r="H22" s="398"/>
      <c r="I22" s="398"/>
      <c r="J22" s="398"/>
      <c r="K22" s="269"/>
    </row>
    <row r="23" spans="2:11" s="1" customFormat="1" ht="15" customHeight="1">
      <c r="B23" s="272"/>
      <c r="C23" s="273"/>
      <c r="D23" s="273"/>
      <c r="E23" s="275" t="s">
        <v>2288</v>
      </c>
      <c r="F23" s="398" t="s">
        <v>2289</v>
      </c>
      <c r="G23" s="398"/>
      <c r="H23" s="398"/>
      <c r="I23" s="398"/>
      <c r="J23" s="398"/>
      <c r="K23" s="269"/>
    </row>
    <row r="24" spans="2:11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pans="2:11" s="1" customFormat="1" ht="15" customHeight="1">
      <c r="B25" s="272"/>
      <c r="C25" s="398" t="s">
        <v>2290</v>
      </c>
      <c r="D25" s="398"/>
      <c r="E25" s="398"/>
      <c r="F25" s="398"/>
      <c r="G25" s="398"/>
      <c r="H25" s="398"/>
      <c r="I25" s="398"/>
      <c r="J25" s="398"/>
      <c r="K25" s="269"/>
    </row>
    <row r="26" spans="2:11" s="1" customFormat="1" ht="15" customHeight="1">
      <c r="B26" s="272"/>
      <c r="C26" s="398" t="s">
        <v>2291</v>
      </c>
      <c r="D26" s="398"/>
      <c r="E26" s="398"/>
      <c r="F26" s="398"/>
      <c r="G26" s="398"/>
      <c r="H26" s="398"/>
      <c r="I26" s="398"/>
      <c r="J26" s="398"/>
      <c r="K26" s="269"/>
    </row>
    <row r="27" spans="2:11" s="1" customFormat="1" ht="15" customHeight="1">
      <c r="B27" s="272"/>
      <c r="C27" s="271"/>
      <c r="D27" s="398" t="s">
        <v>2292</v>
      </c>
      <c r="E27" s="398"/>
      <c r="F27" s="398"/>
      <c r="G27" s="398"/>
      <c r="H27" s="398"/>
      <c r="I27" s="398"/>
      <c r="J27" s="398"/>
      <c r="K27" s="269"/>
    </row>
    <row r="28" spans="2:11" s="1" customFormat="1" ht="15" customHeight="1">
      <c r="B28" s="272"/>
      <c r="C28" s="273"/>
      <c r="D28" s="398" t="s">
        <v>2293</v>
      </c>
      <c r="E28" s="398"/>
      <c r="F28" s="398"/>
      <c r="G28" s="398"/>
      <c r="H28" s="398"/>
      <c r="I28" s="398"/>
      <c r="J28" s="398"/>
      <c r="K28" s="269"/>
    </row>
    <row r="29" spans="2:11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pans="2:11" s="1" customFormat="1" ht="15" customHeight="1">
      <c r="B30" s="272"/>
      <c r="C30" s="273"/>
      <c r="D30" s="398" t="s">
        <v>2294</v>
      </c>
      <c r="E30" s="398"/>
      <c r="F30" s="398"/>
      <c r="G30" s="398"/>
      <c r="H30" s="398"/>
      <c r="I30" s="398"/>
      <c r="J30" s="398"/>
      <c r="K30" s="269"/>
    </row>
    <row r="31" spans="2:11" s="1" customFormat="1" ht="15" customHeight="1">
      <c r="B31" s="272"/>
      <c r="C31" s="273"/>
      <c r="D31" s="398" t="s">
        <v>2295</v>
      </c>
      <c r="E31" s="398"/>
      <c r="F31" s="398"/>
      <c r="G31" s="398"/>
      <c r="H31" s="398"/>
      <c r="I31" s="398"/>
      <c r="J31" s="398"/>
      <c r="K31" s="269"/>
    </row>
    <row r="32" spans="2:11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pans="2:11" s="1" customFormat="1" ht="15" customHeight="1">
      <c r="B33" s="272"/>
      <c r="C33" s="273"/>
      <c r="D33" s="398" t="s">
        <v>2296</v>
      </c>
      <c r="E33" s="398"/>
      <c r="F33" s="398"/>
      <c r="G33" s="398"/>
      <c r="H33" s="398"/>
      <c r="I33" s="398"/>
      <c r="J33" s="398"/>
      <c r="K33" s="269"/>
    </row>
    <row r="34" spans="2:11" s="1" customFormat="1" ht="15" customHeight="1">
      <c r="B34" s="272"/>
      <c r="C34" s="273"/>
      <c r="D34" s="398" t="s">
        <v>2297</v>
      </c>
      <c r="E34" s="398"/>
      <c r="F34" s="398"/>
      <c r="G34" s="398"/>
      <c r="H34" s="398"/>
      <c r="I34" s="398"/>
      <c r="J34" s="398"/>
      <c r="K34" s="269"/>
    </row>
    <row r="35" spans="2:11" s="1" customFormat="1" ht="15" customHeight="1">
      <c r="B35" s="272"/>
      <c r="C35" s="273"/>
      <c r="D35" s="398" t="s">
        <v>2298</v>
      </c>
      <c r="E35" s="398"/>
      <c r="F35" s="398"/>
      <c r="G35" s="398"/>
      <c r="H35" s="398"/>
      <c r="I35" s="398"/>
      <c r="J35" s="398"/>
      <c r="K35" s="269"/>
    </row>
    <row r="36" spans="2:11" s="1" customFormat="1" ht="15" customHeight="1">
      <c r="B36" s="272"/>
      <c r="C36" s="273"/>
      <c r="D36" s="271"/>
      <c r="E36" s="274" t="s">
        <v>141</v>
      </c>
      <c r="F36" s="271"/>
      <c r="G36" s="398" t="s">
        <v>2299</v>
      </c>
      <c r="H36" s="398"/>
      <c r="I36" s="398"/>
      <c r="J36" s="398"/>
      <c r="K36" s="269"/>
    </row>
    <row r="37" spans="2:11" s="1" customFormat="1" ht="30.75" customHeight="1">
      <c r="B37" s="272"/>
      <c r="C37" s="273"/>
      <c r="D37" s="271"/>
      <c r="E37" s="274" t="s">
        <v>2300</v>
      </c>
      <c r="F37" s="271"/>
      <c r="G37" s="398" t="s">
        <v>2301</v>
      </c>
      <c r="H37" s="398"/>
      <c r="I37" s="398"/>
      <c r="J37" s="398"/>
      <c r="K37" s="269"/>
    </row>
    <row r="38" spans="2:11" s="1" customFormat="1" ht="15" customHeight="1">
      <c r="B38" s="272"/>
      <c r="C38" s="273"/>
      <c r="D38" s="271"/>
      <c r="E38" s="274" t="s">
        <v>56</v>
      </c>
      <c r="F38" s="271"/>
      <c r="G38" s="398" t="s">
        <v>2302</v>
      </c>
      <c r="H38" s="398"/>
      <c r="I38" s="398"/>
      <c r="J38" s="398"/>
      <c r="K38" s="269"/>
    </row>
    <row r="39" spans="2:11" s="1" customFormat="1" ht="15" customHeight="1">
      <c r="B39" s="272"/>
      <c r="C39" s="273"/>
      <c r="D39" s="271"/>
      <c r="E39" s="274" t="s">
        <v>57</v>
      </c>
      <c r="F39" s="271"/>
      <c r="G39" s="398" t="s">
        <v>2303</v>
      </c>
      <c r="H39" s="398"/>
      <c r="I39" s="398"/>
      <c r="J39" s="398"/>
      <c r="K39" s="269"/>
    </row>
    <row r="40" spans="2:11" s="1" customFormat="1" ht="15" customHeight="1">
      <c r="B40" s="272"/>
      <c r="C40" s="273"/>
      <c r="D40" s="271"/>
      <c r="E40" s="274" t="s">
        <v>142</v>
      </c>
      <c r="F40" s="271"/>
      <c r="G40" s="398" t="s">
        <v>2304</v>
      </c>
      <c r="H40" s="398"/>
      <c r="I40" s="398"/>
      <c r="J40" s="398"/>
      <c r="K40" s="269"/>
    </row>
    <row r="41" spans="2:11" s="1" customFormat="1" ht="15" customHeight="1">
      <c r="B41" s="272"/>
      <c r="C41" s="273"/>
      <c r="D41" s="271"/>
      <c r="E41" s="274" t="s">
        <v>143</v>
      </c>
      <c r="F41" s="271"/>
      <c r="G41" s="398" t="s">
        <v>2305</v>
      </c>
      <c r="H41" s="398"/>
      <c r="I41" s="398"/>
      <c r="J41" s="398"/>
      <c r="K41" s="269"/>
    </row>
    <row r="42" spans="2:11" s="1" customFormat="1" ht="15" customHeight="1">
      <c r="B42" s="272"/>
      <c r="C42" s="273"/>
      <c r="D42" s="271"/>
      <c r="E42" s="274" t="s">
        <v>2306</v>
      </c>
      <c r="F42" s="271"/>
      <c r="G42" s="398" t="s">
        <v>2307</v>
      </c>
      <c r="H42" s="398"/>
      <c r="I42" s="398"/>
      <c r="J42" s="398"/>
      <c r="K42" s="269"/>
    </row>
    <row r="43" spans="2:11" s="1" customFormat="1" ht="15" customHeight="1">
      <c r="B43" s="272"/>
      <c r="C43" s="273"/>
      <c r="D43" s="271"/>
      <c r="E43" s="274"/>
      <c r="F43" s="271"/>
      <c r="G43" s="398" t="s">
        <v>2308</v>
      </c>
      <c r="H43" s="398"/>
      <c r="I43" s="398"/>
      <c r="J43" s="398"/>
      <c r="K43" s="269"/>
    </row>
    <row r="44" spans="2:11" s="1" customFormat="1" ht="15" customHeight="1">
      <c r="B44" s="272"/>
      <c r="C44" s="273"/>
      <c r="D44" s="271"/>
      <c r="E44" s="274" t="s">
        <v>2309</v>
      </c>
      <c r="F44" s="271"/>
      <c r="G44" s="398" t="s">
        <v>2310</v>
      </c>
      <c r="H44" s="398"/>
      <c r="I44" s="398"/>
      <c r="J44" s="398"/>
      <c r="K44" s="269"/>
    </row>
    <row r="45" spans="2:11" s="1" customFormat="1" ht="15" customHeight="1">
      <c r="B45" s="272"/>
      <c r="C45" s="273"/>
      <c r="D45" s="271"/>
      <c r="E45" s="274" t="s">
        <v>145</v>
      </c>
      <c r="F45" s="271"/>
      <c r="G45" s="398" t="s">
        <v>2311</v>
      </c>
      <c r="H45" s="398"/>
      <c r="I45" s="398"/>
      <c r="J45" s="398"/>
      <c r="K45" s="269"/>
    </row>
    <row r="46" spans="2:11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pans="2:11" s="1" customFormat="1" ht="15" customHeight="1">
      <c r="B47" s="272"/>
      <c r="C47" s="273"/>
      <c r="D47" s="398" t="s">
        <v>2312</v>
      </c>
      <c r="E47" s="398"/>
      <c r="F47" s="398"/>
      <c r="G47" s="398"/>
      <c r="H47" s="398"/>
      <c r="I47" s="398"/>
      <c r="J47" s="398"/>
      <c r="K47" s="269"/>
    </row>
    <row r="48" spans="2:11" s="1" customFormat="1" ht="15" customHeight="1">
      <c r="B48" s="272"/>
      <c r="C48" s="273"/>
      <c r="D48" s="273"/>
      <c r="E48" s="398" t="s">
        <v>2313</v>
      </c>
      <c r="F48" s="398"/>
      <c r="G48" s="398"/>
      <c r="H48" s="398"/>
      <c r="I48" s="398"/>
      <c r="J48" s="398"/>
      <c r="K48" s="269"/>
    </row>
    <row r="49" spans="2:11" s="1" customFormat="1" ht="15" customHeight="1">
      <c r="B49" s="272"/>
      <c r="C49" s="273"/>
      <c r="D49" s="273"/>
      <c r="E49" s="398" t="s">
        <v>2314</v>
      </c>
      <c r="F49" s="398"/>
      <c r="G49" s="398"/>
      <c r="H49" s="398"/>
      <c r="I49" s="398"/>
      <c r="J49" s="398"/>
      <c r="K49" s="269"/>
    </row>
    <row r="50" spans="2:11" s="1" customFormat="1" ht="15" customHeight="1">
      <c r="B50" s="272"/>
      <c r="C50" s="273"/>
      <c r="D50" s="273"/>
      <c r="E50" s="398" t="s">
        <v>2315</v>
      </c>
      <c r="F50" s="398"/>
      <c r="G50" s="398"/>
      <c r="H50" s="398"/>
      <c r="I50" s="398"/>
      <c r="J50" s="398"/>
      <c r="K50" s="269"/>
    </row>
    <row r="51" spans="2:11" s="1" customFormat="1" ht="15" customHeight="1">
      <c r="B51" s="272"/>
      <c r="C51" s="273"/>
      <c r="D51" s="398" t="s">
        <v>2316</v>
      </c>
      <c r="E51" s="398"/>
      <c r="F51" s="398"/>
      <c r="G51" s="398"/>
      <c r="H51" s="398"/>
      <c r="I51" s="398"/>
      <c r="J51" s="398"/>
      <c r="K51" s="269"/>
    </row>
    <row r="52" spans="2:11" s="1" customFormat="1" ht="25.5" customHeight="1">
      <c r="B52" s="268"/>
      <c r="C52" s="399" t="s">
        <v>2317</v>
      </c>
      <c r="D52" s="399"/>
      <c r="E52" s="399"/>
      <c r="F52" s="399"/>
      <c r="G52" s="399"/>
      <c r="H52" s="399"/>
      <c r="I52" s="399"/>
      <c r="J52" s="399"/>
      <c r="K52" s="269"/>
    </row>
    <row r="53" spans="2:11" s="1" customFormat="1" ht="5.25" customHeight="1">
      <c r="B53" s="268"/>
      <c r="C53" s="270"/>
      <c r="D53" s="270"/>
      <c r="E53" s="270"/>
      <c r="F53" s="270"/>
      <c r="G53" s="270"/>
      <c r="H53" s="270"/>
      <c r="I53" s="270"/>
      <c r="J53" s="270"/>
      <c r="K53" s="269"/>
    </row>
    <row r="54" spans="2:11" s="1" customFormat="1" ht="15" customHeight="1">
      <c r="B54" s="268"/>
      <c r="C54" s="398" t="s">
        <v>2318</v>
      </c>
      <c r="D54" s="398"/>
      <c r="E54" s="398"/>
      <c r="F54" s="398"/>
      <c r="G54" s="398"/>
      <c r="H54" s="398"/>
      <c r="I54" s="398"/>
      <c r="J54" s="398"/>
      <c r="K54" s="269"/>
    </row>
    <row r="55" spans="2:11" s="1" customFormat="1" ht="15" customHeight="1">
      <c r="B55" s="268"/>
      <c r="C55" s="398" t="s">
        <v>2319</v>
      </c>
      <c r="D55" s="398"/>
      <c r="E55" s="398"/>
      <c r="F55" s="398"/>
      <c r="G55" s="398"/>
      <c r="H55" s="398"/>
      <c r="I55" s="398"/>
      <c r="J55" s="398"/>
      <c r="K55" s="269"/>
    </row>
    <row r="56" spans="2:11" s="1" customFormat="1" ht="12.75" customHeight="1">
      <c r="B56" s="268"/>
      <c r="C56" s="271"/>
      <c r="D56" s="271"/>
      <c r="E56" s="271"/>
      <c r="F56" s="271"/>
      <c r="G56" s="271"/>
      <c r="H56" s="271"/>
      <c r="I56" s="271"/>
      <c r="J56" s="271"/>
      <c r="K56" s="269"/>
    </row>
    <row r="57" spans="2:11" s="1" customFormat="1" ht="15" customHeight="1">
      <c r="B57" s="268"/>
      <c r="C57" s="398" t="s">
        <v>2320</v>
      </c>
      <c r="D57" s="398"/>
      <c r="E57" s="398"/>
      <c r="F57" s="398"/>
      <c r="G57" s="398"/>
      <c r="H57" s="398"/>
      <c r="I57" s="398"/>
      <c r="J57" s="398"/>
      <c r="K57" s="269"/>
    </row>
    <row r="58" spans="2:11" s="1" customFormat="1" ht="15" customHeight="1">
      <c r="B58" s="268"/>
      <c r="C58" s="273"/>
      <c r="D58" s="398" t="s">
        <v>2321</v>
      </c>
      <c r="E58" s="398"/>
      <c r="F58" s="398"/>
      <c r="G58" s="398"/>
      <c r="H58" s="398"/>
      <c r="I58" s="398"/>
      <c r="J58" s="398"/>
      <c r="K58" s="269"/>
    </row>
    <row r="59" spans="2:11" s="1" customFormat="1" ht="15" customHeight="1">
      <c r="B59" s="268"/>
      <c r="C59" s="273"/>
      <c r="D59" s="398" t="s">
        <v>2322</v>
      </c>
      <c r="E59" s="398"/>
      <c r="F59" s="398"/>
      <c r="G59" s="398"/>
      <c r="H59" s="398"/>
      <c r="I59" s="398"/>
      <c r="J59" s="398"/>
      <c r="K59" s="269"/>
    </row>
    <row r="60" spans="2:11" s="1" customFormat="1" ht="15" customHeight="1">
      <c r="B60" s="268"/>
      <c r="C60" s="273"/>
      <c r="D60" s="398" t="s">
        <v>2323</v>
      </c>
      <c r="E60" s="398"/>
      <c r="F60" s="398"/>
      <c r="G60" s="398"/>
      <c r="H60" s="398"/>
      <c r="I60" s="398"/>
      <c r="J60" s="398"/>
      <c r="K60" s="269"/>
    </row>
    <row r="61" spans="2:11" s="1" customFormat="1" ht="15" customHeight="1">
      <c r="B61" s="268"/>
      <c r="C61" s="273"/>
      <c r="D61" s="398" t="s">
        <v>2324</v>
      </c>
      <c r="E61" s="398"/>
      <c r="F61" s="398"/>
      <c r="G61" s="398"/>
      <c r="H61" s="398"/>
      <c r="I61" s="398"/>
      <c r="J61" s="398"/>
      <c r="K61" s="269"/>
    </row>
    <row r="62" spans="2:11" s="1" customFormat="1" ht="15" customHeight="1">
      <c r="B62" s="268"/>
      <c r="C62" s="273"/>
      <c r="D62" s="400" t="s">
        <v>2325</v>
      </c>
      <c r="E62" s="400"/>
      <c r="F62" s="400"/>
      <c r="G62" s="400"/>
      <c r="H62" s="400"/>
      <c r="I62" s="400"/>
      <c r="J62" s="400"/>
      <c r="K62" s="269"/>
    </row>
    <row r="63" spans="2:11" s="1" customFormat="1" ht="15" customHeight="1">
      <c r="B63" s="268"/>
      <c r="C63" s="273"/>
      <c r="D63" s="398" t="s">
        <v>2326</v>
      </c>
      <c r="E63" s="398"/>
      <c r="F63" s="398"/>
      <c r="G63" s="398"/>
      <c r="H63" s="398"/>
      <c r="I63" s="398"/>
      <c r="J63" s="398"/>
      <c r="K63" s="269"/>
    </row>
    <row r="64" spans="2:11" s="1" customFormat="1" ht="12.75" customHeight="1">
      <c r="B64" s="268"/>
      <c r="C64" s="273"/>
      <c r="D64" s="273"/>
      <c r="E64" s="276"/>
      <c r="F64" s="273"/>
      <c r="G64" s="273"/>
      <c r="H64" s="273"/>
      <c r="I64" s="273"/>
      <c r="J64" s="273"/>
      <c r="K64" s="269"/>
    </row>
    <row r="65" spans="2:11" s="1" customFormat="1" ht="15" customHeight="1">
      <c r="B65" s="268"/>
      <c r="C65" s="273"/>
      <c r="D65" s="398" t="s">
        <v>2327</v>
      </c>
      <c r="E65" s="398"/>
      <c r="F65" s="398"/>
      <c r="G65" s="398"/>
      <c r="H65" s="398"/>
      <c r="I65" s="398"/>
      <c r="J65" s="398"/>
      <c r="K65" s="269"/>
    </row>
    <row r="66" spans="2:11" s="1" customFormat="1" ht="15" customHeight="1">
      <c r="B66" s="268"/>
      <c r="C66" s="273"/>
      <c r="D66" s="400" t="s">
        <v>2328</v>
      </c>
      <c r="E66" s="400"/>
      <c r="F66" s="400"/>
      <c r="G66" s="400"/>
      <c r="H66" s="400"/>
      <c r="I66" s="400"/>
      <c r="J66" s="400"/>
      <c r="K66" s="269"/>
    </row>
    <row r="67" spans="2:11" s="1" customFormat="1" ht="15" customHeight="1">
      <c r="B67" s="268"/>
      <c r="C67" s="273"/>
      <c r="D67" s="398" t="s">
        <v>2329</v>
      </c>
      <c r="E67" s="398"/>
      <c r="F67" s="398"/>
      <c r="G67" s="398"/>
      <c r="H67" s="398"/>
      <c r="I67" s="398"/>
      <c r="J67" s="398"/>
      <c r="K67" s="269"/>
    </row>
    <row r="68" spans="2:11" s="1" customFormat="1" ht="15" customHeight="1">
      <c r="B68" s="268"/>
      <c r="C68" s="273"/>
      <c r="D68" s="398" t="s">
        <v>2330</v>
      </c>
      <c r="E68" s="398"/>
      <c r="F68" s="398"/>
      <c r="G68" s="398"/>
      <c r="H68" s="398"/>
      <c r="I68" s="398"/>
      <c r="J68" s="398"/>
      <c r="K68" s="269"/>
    </row>
    <row r="69" spans="2:11" s="1" customFormat="1" ht="15" customHeight="1">
      <c r="B69" s="268"/>
      <c r="C69" s="273"/>
      <c r="D69" s="398" t="s">
        <v>2331</v>
      </c>
      <c r="E69" s="398"/>
      <c r="F69" s="398"/>
      <c r="G69" s="398"/>
      <c r="H69" s="398"/>
      <c r="I69" s="398"/>
      <c r="J69" s="398"/>
      <c r="K69" s="269"/>
    </row>
    <row r="70" spans="2:11" s="1" customFormat="1" ht="15" customHeight="1">
      <c r="B70" s="268"/>
      <c r="C70" s="273"/>
      <c r="D70" s="398" t="s">
        <v>2332</v>
      </c>
      <c r="E70" s="398"/>
      <c r="F70" s="398"/>
      <c r="G70" s="398"/>
      <c r="H70" s="398"/>
      <c r="I70" s="398"/>
      <c r="J70" s="398"/>
      <c r="K70" s="269"/>
    </row>
    <row r="71" spans="2:11" s="1" customFormat="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spans="2:11" s="1" customFormat="1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spans="2:11" s="1" customFormat="1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pans="2:11" s="1" customFormat="1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spans="2:11" s="1" customFormat="1" ht="45" customHeight="1">
      <c r="B75" s="285"/>
      <c r="C75" s="393" t="s">
        <v>2333</v>
      </c>
      <c r="D75" s="393"/>
      <c r="E75" s="393"/>
      <c r="F75" s="393"/>
      <c r="G75" s="393"/>
      <c r="H75" s="393"/>
      <c r="I75" s="393"/>
      <c r="J75" s="393"/>
      <c r="K75" s="286"/>
    </row>
    <row r="76" spans="2:11" s="1" customFormat="1" ht="17.25" customHeight="1">
      <c r="B76" s="285"/>
      <c r="C76" s="287" t="s">
        <v>2334</v>
      </c>
      <c r="D76" s="287"/>
      <c r="E76" s="287"/>
      <c r="F76" s="287" t="s">
        <v>2335</v>
      </c>
      <c r="G76" s="288"/>
      <c r="H76" s="287" t="s">
        <v>57</v>
      </c>
      <c r="I76" s="287" t="s">
        <v>60</v>
      </c>
      <c r="J76" s="287" t="s">
        <v>2336</v>
      </c>
      <c r="K76" s="286"/>
    </row>
    <row r="77" spans="2:11" s="1" customFormat="1" ht="17.25" customHeight="1">
      <c r="B77" s="285"/>
      <c r="C77" s="289" t="s">
        <v>2337</v>
      </c>
      <c r="D77" s="289"/>
      <c r="E77" s="289"/>
      <c r="F77" s="290" t="s">
        <v>2338</v>
      </c>
      <c r="G77" s="291"/>
      <c r="H77" s="289"/>
      <c r="I77" s="289"/>
      <c r="J77" s="289" t="s">
        <v>2339</v>
      </c>
      <c r="K77" s="286"/>
    </row>
    <row r="78" spans="2:11" s="1" customFormat="1" ht="5.25" customHeight="1">
      <c r="B78" s="285"/>
      <c r="C78" s="292"/>
      <c r="D78" s="292"/>
      <c r="E78" s="292"/>
      <c r="F78" s="292"/>
      <c r="G78" s="293"/>
      <c r="H78" s="292"/>
      <c r="I78" s="292"/>
      <c r="J78" s="292"/>
      <c r="K78" s="286"/>
    </row>
    <row r="79" spans="2:11" s="1" customFormat="1" ht="15" customHeight="1">
      <c r="B79" s="285"/>
      <c r="C79" s="274" t="s">
        <v>56</v>
      </c>
      <c r="D79" s="294"/>
      <c r="E79" s="294"/>
      <c r="F79" s="295" t="s">
        <v>2340</v>
      </c>
      <c r="G79" s="296"/>
      <c r="H79" s="274" t="s">
        <v>2341</v>
      </c>
      <c r="I79" s="274" t="s">
        <v>2342</v>
      </c>
      <c r="J79" s="274">
        <v>20</v>
      </c>
      <c r="K79" s="286"/>
    </row>
    <row r="80" spans="2:11" s="1" customFormat="1" ht="15" customHeight="1">
      <c r="B80" s="285"/>
      <c r="C80" s="274" t="s">
        <v>2343</v>
      </c>
      <c r="D80" s="274"/>
      <c r="E80" s="274"/>
      <c r="F80" s="295" t="s">
        <v>2340</v>
      </c>
      <c r="G80" s="296"/>
      <c r="H80" s="274" t="s">
        <v>2344</v>
      </c>
      <c r="I80" s="274" t="s">
        <v>2342</v>
      </c>
      <c r="J80" s="274">
        <v>120</v>
      </c>
      <c r="K80" s="286"/>
    </row>
    <row r="81" spans="2:11" s="1" customFormat="1" ht="15" customHeight="1">
      <c r="B81" s="297"/>
      <c r="C81" s="274" t="s">
        <v>2345</v>
      </c>
      <c r="D81" s="274"/>
      <c r="E81" s="274"/>
      <c r="F81" s="295" t="s">
        <v>2346</v>
      </c>
      <c r="G81" s="296"/>
      <c r="H81" s="274" t="s">
        <v>2347</v>
      </c>
      <c r="I81" s="274" t="s">
        <v>2342</v>
      </c>
      <c r="J81" s="274">
        <v>50</v>
      </c>
      <c r="K81" s="286"/>
    </row>
    <row r="82" spans="2:11" s="1" customFormat="1" ht="15" customHeight="1">
      <c r="B82" s="297"/>
      <c r="C82" s="274" t="s">
        <v>2348</v>
      </c>
      <c r="D82" s="274"/>
      <c r="E82" s="274"/>
      <c r="F82" s="295" t="s">
        <v>2340</v>
      </c>
      <c r="G82" s="296"/>
      <c r="H82" s="274" t="s">
        <v>2349</v>
      </c>
      <c r="I82" s="274" t="s">
        <v>2350</v>
      </c>
      <c r="J82" s="274"/>
      <c r="K82" s="286"/>
    </row>
    <row r="83" spans="2:11" s="1" customFormat="1" ht="15" customHeight="1">
      <c r="B83" s="297"/>
      <c r="C83" s="298" t="s">
        <v>2351</v>
      </c>
      <c r="D83" s="298"/>
      <c r="E83" s="298"/>
      <c r="F83" s="299" t="s">
        <v>2346</v>
      </c>
      <c r="G83" s="298"/>
      <c r="H83" s="298" t="s">
        <v>2352</v>
      </c>
      <c r="I83" s="298" t="s">
        <v>2342</v>
      </c>
      <c r="J83" s="298">
        <v>15</v>
      </c>
      <c r="K83" s="286"/>
    </row>
    <row r="84" spans="2:11" s="1" customFormat="1" ht="15" customHeight="1">
      <c r="B84" s="297"/>
      <c r="C84" s="298" t="s">
        <v>2353</v>
      </c>
      <c r="D84" s="298"/>
      <c r="E84" s="298"/>
      <c r="F84" s="299" t="s">
        <v>2346</v>
      </c>
      <c r="G84" s="298"/>
      <c r="H84" s="298" t="s">
        <v>2354</v>
      </c>
      <c r="I84" s="298" t="s">
        <v>2342</v>
      </c>
      <c r="J84" s="298">
        <v>15</v>
      </c>
      <c r="K84" s="286"/>
    </row>
    <row r="85" spans="2:11" s="1" customFormat="1" ht="15" customHeight="1">
      <c r="B85" s="297"/>
      <c r="C85" s="298" t="s">
        <v>2355</v>
      </c>
      <c r="D85" s="298"/>
      <c r="E85" s="298"/>
      <c r="F85" s="299" t="s">
        <v>2346</v>
      </c>
      <c r="G85" s="298"/>
      <c r="H85" s="298" t="s">
        <v>2356</v>
      </c>
      <c r="I85" s="298" t="s">
        <v>2342</v>
      </c>
      <c r="J85" s="298">
        <v>20</v>
      </c>
      <c r="K85" s="286"/>
    </row>
    <row r="86" spans="2:11" s="1" customFormat="1" ht="15" customHeight="1">
      <c r="B86" s="297"/>
      <c r="C86" s="298" t="s">
        <v>2357</v>
      </c>
      <c r="D86" s="298"/>
      <c r="E86" s="298"/>
      <c r="F86" s="299" t="s">
        <v>2346</v>
      </c>
      <c r="G86" s="298"/>
      <c r="H86" s="298" t="s">
        <v>2358</v>
      </c>
      <c r="I86" s="298" t="s">
        <v>2342</v>
      </c>
      <c r="J86" s="298">
        <v>20</v>
      </c>
      <c r="K86" s="286"/>
    </row>
    <row r="87" spans="2:11" s="1" customFormat="1" ht="15" customHeight="1">
      <c r="B87" s="297"/>
      <c r="C87" s="274" t="s">
        <v>2359</v>
      </c>
      <c r="D87" s="274"/>
      <c r="E87" s="274"/>
      <c r="F87" s="295" t="s">
        <v>2346</v>
      </c>
      <c r="G87" s="296"/>
      <c r="H87" s="274" t="s">
        <v>2360</v>
      </c>
      <c r="I87" s="274" t="s">
        <v>2342</v>
      </c>
      <c r="J87" s="274">
        <v>50</v>
      </c>
      <c r="K87" s="286"/>
    </row>
    <row r="88" spans="2:11" s="1" customFormat="1" ht="15" customHeight="1">
      <c r="B88" s="297"/>
      <c r="C88" s="274" t="s">
        <v>2361</v>
      </c>
      <c r="D88" s="274"/>
      <c r="E88" s="274"/>
      <c r="F88" s="295" t="s">
        <v>2346</v>
      </c>
      <c r="G88" s="296"/>
      <c r="H88" s="274" t="s">
        <v>2362</v>
      </c>
      <c r="I88" s="274" t="s">
        <v>2342</v>
      </c>
      <c r="J88" s="274">
        <v>20</v>
      </c>
      <c r="K88" s="286"/>
    </row>
    <row r="89" spans="2:11" s="1" customFormat="1" ht="15" customHeight="1">
      <c r="B89" s="297"/>
      <c r="C89" s="274" t="s">
        <v>2363</v>
      </c>
      <c r="D89" s="274"/>
      <c r="E89" s="274"/>
      <c r="F89" s="295" t="s">
        <v>2346</v>
      </c>
      <c r="G89" s="296"/>
      <c r="H89" s="274" t="s">
        <v>2364</v>
      </c>
      <c r="I89" s="274" t="s">
        <v>2342</v>
      </c>
      <c r="J89" s="274">
        <v>20</v>
      </c>
      <c r="K89" s="286"/>
    </row>
    <row r="90" spans="2:11" s="1" customFormat="1" ht="15" customHeight="1">
      <c r="B90" s="297"/>
      <c r="C90" s="274" t="s">
        <v>2365</v>
      </c>
      <c r="D90" s="274"/>
      <c r="E90" s="274"/>
      <c r="F90" s="295" t="s">
        <v>2346</v>
      </c>
      <c r="G90" s="296"/>
      <c r="H90" s="274" t="s">
        <v>2366</v>
      </c>
      <c r="I90" s="274" t="s">
        <v>2342</v>
      </c>
      <c r="J90" s="274">
        <v>50</v>
      </c>
      <c r="K90" s="286"/>
    </row>
    <row r="91" spans="2:11" s="1" customFormat="1" ht="15" customHeight="1">
      <c r="B91" s="297"/>
      <c r="C91" s="274" t="s">
        <v>2367</v>
      </c>
      <c r="D91" s="274"/>
      <c r="E91" s="274"/>
      <c r="F91" s="295" t="s">
        <v>2346</v>
      </c>
      <c r="G91" s="296"/>
      <c r="H91" s="274" t="s">
        <v>2367</v>
      </c>
      <c r="I91" s="274" t="s">
        <v>2342</v>
      </c>
      <c r="J91" s="274">
        <v>50</v>
      </c>
      <c r="K91" s="286"/>
    </row>
    <row r="92" spans="2:11" s="1" customFormat="1" ht="15" customHeight="1">
      <c r="B92" s="297"/>
      <c r="C92" s="274" t="s">
        <v>2368</v>
      </c>
      <c r="D92" s="274"/>
      <c r="E92" s="274"/>
      <c r="F92" s="295" t="s">
        <v>2346</v>
      </c>
      <c r="G92" s="296"/>
      <c r="H92" s="274" t="s">
        <v>2369</v>
      </c>
      <c r="I92" s="274" t="s">
        <v>2342</v>
      </c>
      <c r="J92" s="274">
        <v>255</v>
      </c>
      <c r="K92" s="286"/>
    </row>
    <row r="93" spans="2:11" s="1" customFormat="1" ht="15" customHeight="1">
      <c r="B93" s="297"/>
      <c r="C93" s="274" t="s">
        <v>2370</v>
      </c>
      <c r="D93" s="274"/>
      <c r="E93" s="274"/>
      <c r="F93" s="295" t="s">
        <v>2340</v>
      </c>
      <c r="G93" s="296"/>
      <c r="H93" s="274" t="s">
        <v>2371</v>
      </c>
      <c r="I93" s="274" t="s">
        <v>2372</v>
      </c>
      <c r="J93" s="274"/>
      <c r="K93" s="286"/>
    </row>
    <row r="94" spans="2:11" s="1" customFormat="1" ht="15" customHeight="1">
      <c r="B94" s="297"/>
      <c r="C94" s="274" t="s">
        <v>2373</v>
      </c>
      <c r="D94" s="274"/>
      <c r="E94" s="274"/>
      <c r="F94" s="295" t="s">
        <v>2340</v>
      </c>
      <c r="G94" s="296"/>
      <c r="H94" s="274" t="s">
        <v>2374</v>
      </c>
      <c r="I94" s="274" t="s">
        <v>2375</v>
      </c>
      <c r="J94" s="274"/>
      <c r="K94" s="286"/>
    </row>
    <row r="95" spans="2:11" s="1" customFormat="1" ht="15" customHeight="1">
      <c r="B95" s="297"/>
      <c r="C95" s="274" t="s">
        <v>2376</v>
      </c>
      <c r="D95" s="274"/>
      <c r="E95" s="274"/>
      <c r="F95" s="295" t="s">
        <v>2340</v>
      </c>
      <c r="G95" s="296"/>
      <c r="H95" s="274" t="s">
        <v>2376</v>
      </c>
      <c r="I95" s="274" t="s">
        <v>2375</v>
      </c>
      <c r="J95" s="274"/>
      <c r="K95" s="286"/>
    </row>
    <row r="96" spans="2:11" s="1" customFormat="1" ht="15" customHeight="1">
      <c r="B96" s="297"/>
      <c r="C96" s="274" t="s">
        <v>41</v>
      </c>
      <c r="D96" s="274"/>
      <c r="E96" s="274"/>
      <c r="F96" s="295" t="s">
        <v>2340</v>
      </c>
      <c r="G96" s="296"/>
      <c r="H96" s="274" t="s">
        <v>2377</v>
      </c>
      <c r="I96" s="274" t="s">
        <v>2375</v>
      </c>
      <c r="J96" s="274"/>
      <c r="K96" s="286"/>
    </row>
    <row r="97" spans="2:11" s="1" customFormat="1" ht="15" customHeight="1">
      <c r="B97" s="297"/>
      <c r="C97" s="274" t="s">
        <v>51</v>
      </c>
      <c r="D97" s="274"/>
      <c r="E97" s="274"/>
      <c r="F97" s="295" t="s">
        <v>2340</v>
      </c>
      <c r="G97" s="296"/>
      <c r="H97" s="274" t="s">
        <v>2378</v>
      </c>
      <c r="I97" s="274" t="s">
        <v>2375</v>
      </c>
      <c r="J97" s="274"/>
      <c r="K97" s="286"/>
    </row>
    <row r="98" spans="2:11" s="1" customFormat="1" ht="15" customHeight="1">
      <c r="B98" s="300"/>
      <c r="C98" s="301"/>
      <c r="D98" s="301"/>
      <c r="E98" s="301"/>
      <c r="F98" s="301"/>
      <c r="G98" s="301"/>
      <c r="H98" s="301"/>
      <c r="I98" s="301"/>
      <c r="J98" s="301"/>
      <c r="K98" s="302"/>
    </row>
    <row r="99" spans="2:11" s="1" customFormat="1" ht="18.7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3"/>
    </row>
    <row r="100" spans="2:11" s="1" customFormat="1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spans="2:11" s="1" customFormat="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spans="2:11" s="1" customFormat="1" ht="45" customHeight="1">
      <c r="B102" s="285"/>
      <c r="C102" s="393" t="s">
        <v>2379</v>
      </c>
      <c r="D102" s="393"/>
      <c r="E102" s="393"/>
      <c r="F102" s="393"/>
      <c r="G102" s="393"/>
      <c r="H102" s="393"/>
      <c r="I102" s="393"/>
      <c r="J102" s="393"/>
      <c r="K102" s="286"/>
    </row>
    <row r="103" spans="2:11" s="1" customFormat="1" ht="17.25" customHeight="1">
      <c r="B103" s="285"/>
      <c r="C103" s="287" t="s">
        <v>2334</v>
      </c>
      <c r="D103" s="287"/>
      <c r="E103" s="287"/>
      <c r="F103" s="287" t="s">
        <v>2335</v>
      </c>
      <c r="G103" s="288"/>
      <c r="H103" s="287" t="s">
        <v>57</v>
      </c>
      <c r="I103" s="287" t="s">
        <v>60</v>
      </c>
      <c r="J103" s="287" t="s">
        <v>2336</v>
      </c>
      <c r="K103" s="286"/>
    </row>
    <row r="104" spans="2:11" s="1" customFormat="1" ht="17.25" customHeight="1">
      <c r="B104" s="285"/>
      <c r="C104" s="289" t="s">
        <v>2337</v>
      </c>
      <c r="D104" s="289"/>
      <c r="E104" s="289"/>
      <c r="F104" s="290" t="s">
        <v>2338</v>
      </c>
      <c r="G104" s="291"/>
      <c r="H104" s="289"/>
      <c r="I104" s="289"/>
      <c r="J104" s="289" t="s">
        <v>2339</v>
      </c>
      <c r="K104" s="286"/>
    </row>
    <row r="105" spans="2:11" s="1" customFormat="1" ht="5.25" customHeight="1">
      <c r="B105" s="285"/>
      <c r="C105" s="287"/>
      <c r="D105" s="287"/>
      <c r="E105" s="287"/>
      <c r="F105" s="287"/>
      <c r="G105" s="305"/>
      <c r="H105" s="287"/>
      <c r="I105" s="287"/>
      <c r="J105" s="287"/>
      <c r="K105" s="286"/>
    </row>
    <row r="106" spans="2:11" s="1" customFormat="1" ht="15" customHeight="1">
      <c r="B106" s="285"/>
      <c r="C106" s="274" t="s">
        <v>56</v>
      </c>
      <c r="D106" s="294"/>
      <c r="E106" s="294"/>
      <c r="F106" s="295" t="s">
        <v>2340</v>
      </c>
      <c r="G106" s="274"/>
      <c r="H106" s="274" t="s">
        <v>2380</v>
      </c>
      <c r="I106" s="274" t="s">
        <v>2342</v>
      </c>
      <c r="J106" s="274">
        <v>20</v>
      </c>
      <c r="K106" s="286"/>
    </row>
    <row r="107" spans="2:11" s="1" customFormat="1" ht="15" customHeight="1">
      <c r="B107" s="285"/>
      <c r="C107" s="274" t="s">
        <v>2343</v>
      </c>
      <c r="D107" s="274"/>
      <c r="E107" s="274"/>
      <c r="F107" s="295" t="s">
        <v>2340</v>
      </c>
      <c r="G107" s="274"/>
      <c r="H107" s="274" t="s">
        <v>2380</v>
      </c>
      <c r="I107" s="274" t="s">
        <v>2342</v>
      </c>
      <c r="J107" s="274">
        <v>120</v>
      </c>
      <c r="K107" s="286"/>
    </row>
    <row r="108" spans="2:11" s="1" customFormat="1" ht="15" customHeight="1">
      <c r="B108" s="297"/>
      <c r="C108" s="274" t="s">
        <v>2345</v>
      </c>
      <c r="D108" s="274"/>
      <c r="E108" s="274"/>
      <c r="F108" s="295" t="s">
        <v>2346</v>
      </c>
      <c r="G108" s="274"/>
      <c r="H108" s="274" t="s">
        <v>2380</v>
      </c>
      <c r="I108" s="274" t="s">
        <v>2342</v>
      </c>
      <c r="J108" s="274">
        <v>50</v>
      </c>
      <c r="K108" s="286"/>
    </row>
    <row r="109" spans="2:11" s="1" customFormat="1" ht="15" customHeight="1">
      <c r="B109" s="297"/>
      <c r="C109" s="274" t="s">
        <v>2348</v>
      </c>
      <c r="D109" s="274"/>
      <c r="E109" s="274"/>
      <c r="F109" s="295" t="s">
        <v>2340</v>
      </c>
      <c r="G109" s="274"/>
      <c r="H109" s="274" t="s">
        <v>2380</v>
      </c>
      <c r="I109" s="274" t="s">
        <v>2350</v>
      </c>
      <c r="J109" s="274"/>
      <c r="K109" s="286"/>
    </row>
    <row r="110" spans="2:11" s="1" customFormat="1" ht="15" customHeight="1">
      <c r="B110" s="297"/>
      <c r="C110" s="274" t="s">
        <v>2359</v>
      </c>
      <c r="D110" s="274"/>
      <c r="E110" s="274"/>
      <c r="F110" s="295" t="s">
        <v>2346</v>
      </c>
      <c r="G110" s="274"/>
      <c r="H110" s="274" t="s">
        <v>2380</v>
      </c>
      <c r="I110" s="274" t="s">
        <v>2342</v>
      </c>
      <c r="J110" s="274">
        <v>50</v>
      </c>
      <c r="K110" s="286"/>
    </row>
    <row r="111" spans="2:11" s="1" customFormat="1" ht="15" customHeight="1">
      <c r="B111" s="297"/>
      <c r="C111" s="274" t="s">
        <v>2367</v>
      </c>
      <c r="D111" s="274"/>
      <c r="E111" s="274"/>
      <c r="F111" s="295" t="s">
        <v>2346</v>
      </c>
      <c r="G111" s="274"/>
      <c r="H111" s="274" t="s">
        <v>2380</v>
      </c>
      <c r="I111" s="274" t="s">
        <v>2342</v>
      </c>
      <c r="J111" s="274">
        <v>50</v>
      </c>
      <c r="K111" s="286"/>
    </row>
    <row r="112" spans="2:11" s="1" customFormat="1" ht="15" customHeight="1">
      <c r="B112" s="297"/>
      <c r="C112" s="274" t="s">
        <v>2365</v>
      </c>
      <c r="D112" s="274"/>
      <c r="E112" s="274"/>
      <c r="F112" s="295" t="s">
        <v>2346</v>
      </c>
      <c r="G112" s="274"/>
      <c r="H112" s="274" t="s">
        <v>2380</v>
      </c>
      <c r="I112" s="274" t="s">
        <v>2342</v>
      </c>
      <c r="J112" s="274">
        <v>50</v>
      </c>
      <c r="K112" s="286"/>
    </row>
    <row r="113" spans="2:11" s="1" customFormat="1" ht="15" customHeight="1">
      <c r="B113" s="297"/>
      <c r="C113" s="274" t="s">
        <v>56</v>
      </c>
      <c r="D113" s="274"/>
      <c r="E113" s="274"/>
      <c r="F113" s="295" t="s">
        <v>2340</v>
      </c>
      <c r="G113" s="274"/>
      <c r="H113" s="274" t="s">
        <v>2381</v>
      </c>
      <c r="I113" s="274" t="s">
        <v>2342</v>
      </c>
      <c r="J113" s="274">
        <v>20</v>
      </c>
      <c r="K113" s="286"/>
    </row>
    <row r="114" spans="2:11" s="1" customFormat="1" ht="15" customHeight="1">
      <c r="B114" s="297"/>
      <c r="C114" s="274" t="s">
        <v>2382</v>
      </c>
      <c r="D114" s="274"/>
      <c r="E114" s="274"/>
      <c r="F114" s="295" t="s">
        <v>2340</v>
      </c>
      <c r="G114" s="274"/>
      <c r="H114" s="274" t="s">
        <v>2383</v>
      </c>
      <c r="I114" s="274" t="s">
        <v>2342</v>
      </c>
      <c r="J114" s="274">
        <v>120</v>
      </c>
      <c r="K114" s="286"/>
    </row>
    <row r="115" spans="2:11" s="1" customFormat="1" ht="15" customHeight="1">
      <c r="B115" s="297"/>
      <c r="C115" s="274" t="s">
        <v>41</v>
      </c>
      <c r="D115" s="274"/>
      <c r="E115" s="274"/>
      <c r="F115" s="295" t="s">
        <v>2340</v>
      </c>
      <c r="G115" s="274"/>
      <c r="H115" s="274" t="s">
        <v>2384</v>
      </c>
      <c r="I115" s="274" t="s">
        <v>2375</v>
      </c>
      <c r="J115" s="274"/>
      <c r="K115" s="286"/>
    </row>
    <row r="116" spans="2:11" s="1" customFormat="1" ht="15" customHeight="1">
      <c r="B116" s="297"/>
      <c r="C116" s="274" t="s">
        <v>51</v>
      </c>
      <c r="D116" s="274"/>
      <c r="E116" s="274"/>
      <c r="F116" s="295" t="s">
        <v>2340</v>
      </c>
      <c r="G116" s="274"/>
      <c r="H116" s="274" t="s">
        <v>2385</v>
      </c>
      <c r="I116" s="274" t="s">
        <v>2375</v>
      </c>
      <c r="J116" s="274"/>
      <c r="K116" s="286"/>
    </row>
    <row r="117" spans="2:11" s="1" customFormat="1" ht="15" customHeight="1">
      <c r="B117" s="297"/>
      <c r="C117" s="274" t="s">
        <v>60</v>
      </c>
      <c r="D117" s="274"/>
      <c r="E117" s="274"/>
      <c r="F117" s="295" t="s">
        <v>2340</v>
      </c>
      <c r="G117" s="274"/>
      <c r="H117" s="274" t="s">
        <v>2386</v>
      </c>
      <c r="I117" s="274" t="s">
        <v>2387</v>
      </c>
      <c r="J117" s="274"/>
      <c r="K117" s="286"/>
    </row>
    <row r="118" spans="2:11" s="1" customFormat="1" ht="15" customHeight="1">
      <c r="B118" s="300"/>
      <c r="C118" s="306"/>
      <c r="D118" s="306"/>
      <c r="E118" s="306"/>
      <c r="F118" s="306"/>
      <c r="G118" s="306"/>
      <c r="H118" s="306"/>
      <c r="I118" s="306"/>
      <c r="J118" s="306"/>
      <c r="K118" s="302"/>
    </row>
    <row r="119" spans="2:11" s="1" customFormat="1" ht="18.75" customHeight="1">
      <c r="B119" s="307"/>
      <c r="C119" s="308"/>
      <c r="D119" s="308"/>
      <c r="E119" s="308"/>
      <c r="F119" s="309"/>
      <c r="G119" s="308"/>
      <c r="H119" s="308"/>
      <c r="I119" s="308"/>
      <c r="J119" s="308"/>
      <c r="K119" s="307"/>
    </row>
    <row r="120" spans="2:11" s="1" customFormat="1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spans="2:1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pans="2:11" s="1" customFormat="1" ht="45" customHeight="1">
      <c r="B122" s="313"/>
      <c r="C122" s="394" t="s">
        <v>2388</v>
      </c>
      <c r="D122" s="394"/>
      <c r="E122" s="394"/>
      <c r="F122" s="394"/>
      <c r="G122" s="394"/>
      <c r="H122" s="394"/>
      <c r="I122" s="394"/>
      <c r="J122" s="394"/>
      <c r="K122" s="314"/>
    </row>
    <row r="123" spans="2:11" s="1" customFormat="1" ht="17.25" customHeight="1">
      <c r="B123" s="315"/>
      <c r="C123" s="287" t="s">
        <v>2334</v>
      </c>
      <c r="D123" s="287"/>
      <c r="E123" s="287"/>
      <c r="F123" s="287" t="s">
        <v>2335</v>
      </c>
      <c r="G123" s="288"/>
      <c r="H123" s="287" t="s">
        <v>57</v>
      </c>
      <c r="I123" s="287" t="s">
        <v>60</v>
      </c>
      <c r="J123" s="287" t="s">
        <v>2336</v>
      </c>
      <c r="K123" s="316"/>
    </row>
    <row r="124" spans="2:11" s="1" customFormat="1" ht="17.25" customHeight="1">
      <c r="B124" s="315"/>
      <c r="C124" s="289" t="s">
        <v>2337</v>
      </c>
      <c r="D124" s="289"/>
      <c r="E124" s="289"/>
      <c r="F124" s="290" t="s">
        <v>2338</v>
      </c>
      <c r="G124" s="291"/>
      <c r="H124" s="289"/>
      <c r="I124" s="289"/>
      <c r="J124" s="289" t="s">
        <v>2339</v>
      </c>
      <c r="K124" s="316"/>
    </row>
    <row r="125" spans="2:11" s="1" customFormat="1" ht="5.25" customHeight="1">
      <c r="B125" s="317"/>
      <c r="C125" s="292"/>
      <c r="D125" s="292"/>
      <c r="E125" s="292"/>
      <c r="F125" s="292"/>
      <c r="G125" s="318"/>
      <c r="H125" s="292"/>
      <c r="I125" s="292"/>
      <c r="J125" s="292"/>
      <c r="K125" s="319"/>
    </row>
    <row r="126" spans="2:11" s="1" customFormat="1" ht="15" customHeight="1">
      <c r="B126" s="317"/>
      <c r="C126" s="274" t="s">
        <v>2343</v>
      </c>
      <c r="D126" s="294"/>
      <c r="E126" s="294"/>
      <c r="F126" s="295" t="s">
        <v>2340</v>
      </c>
      <c r="G126" s="274"/>
      <c r="H126" s="274" t="s">
        <v>2380</v>
      </c>
      <c r="I126" s="274" t="s">
        <v>2342</v>
      </c>
      <c r="J126" s="274">
        <v>120</v>
      </c>
      <c r="K126" s="320"/>
    </row>
    <row r="127" spans="2:11" s="1" customFormat="1" ht="15" customHeight="1">
      <c r="B127" s="317"/>
      <c r="C127" s="274" t="s">
        <v>2389</v>
      </c>
      <c r="D127" s="274"/>
      <c r="E127" s="274"/>
      <c r="F127" s="295" t="s">
        <v>2340</v>
      </c>
      <c r="G127" s="274"/>
      <c r="H127" s="274" t="s">
        <v>2390</v>
      </c>
      <c r="I127" s="274" t="s">
        <v>2342</v>
      </c>
      <c r="J127" s="274" t="s">
        <v>2391</v>
      </c>
      <c r="K127" s="320"/>
    </row>
    <row r="128" spans="2:11" s="1" customFormat="1" ht="15" customHeight="1">
      <c r="B128" s="317"/>
      <c r="C128" s="274" t="s">
        <v>2288</v>
      </c>
      <c r="D128" s="274"/>
      <c r="E128" s="274"/>
      <c r="F128" s="295" t="s">
        <v>2340</v>
      </c>
      <c r="G128" s="274"/>
      <c r="H128" s="274" t="s">
        <v>2392</v>
      </c>
      <c r="I128" s="274" t="s">
        <v>2342</v>
      </c>
      <c r="J128" s="274" t="s">
        <v>2391</v>
      </c>
      <c r="K128" s="320"/>
    </row>
    <row r="129" spans="2:11" s="1" customFormat="1" ht="15" customHeight="1">
      <c r="B129" s="317"/>
      <c r="C129" s="274" t="s">
        <v>2351</v>
      </c>
      <c r="D129" s="274"/>
      <c r="E129" s="274"/>
      <c r="F129" s="295" t="s">
        <v>2346</v>
      </c>
      <c r="G129" s="274"/>
      <c r="H129" s="274" t="s">
        <v>2352</v>
      </c>
      <c r="I129" s="274" t="s">
        <v>2342</v>
      </c>
      <c r="J129" s="274">
        <v>15</v>
      </c>
      <c r="K129" s="320"/>
    </row>
    <row r="130" spans="2:11" s="1" customFormat="1" ht="15" customHeight="1">
      <c r="B130" s="317"/>
      <c r="C130" s="298" t="s">
        <v>2353</v>
      </c>
      <c r="D130" s="298"/>
      <c r="E130" s="298"/>
      <c r="F130" s="299" t="s">
        <v>2346</v>
      </c>
      <c r="G130" s="298"/>
      <c r="H130" s="298" t="s">
        <v>2354</v>
      </c>
      <c r="I130" s="298" t="s">
        <v>2342</v>
      </c>
      <c r="J130" s="298">
        <v>15</v>
      </c>
      <c r="K130" s="320"/>
    </row>
    <row r="131" spans="2:11" s="1" customFormat="1" ht="15" customHeight="1">
      <c r="B131" s="317"/>
      <c r="C131" s="298" t="s">
        <v>2355</v>
      </c>
      <c r="D131" s="298"/>
      <c r="E131" s="298"/>
      <c r="F131" s="299" t="s">
        <v>2346</v>
      </c>
      <c r="G131" s="298"/>
      <c r="H131" s="298" t="s">
        <v>2356</v>
      </c>
      <c r="I131" s="298" t="s">
        <v>2342</v>
      </c>
      <c r="J131" s="298">
        <v>20</v>
      </c>
      <c r="K131" s="320"/>
    </row>
    <row r="132" spans="2:11" s="1" customFormat="1" ht="15" customHeight="1">
      <c r="B132" s="317"/>
      <c r="C132" s="298" t="s">
        <v>2357</v>
      </c>
      <c r="D132" s="298"/>
      <c r="E132" s="298"/>
      <c r="F132" s="299" t="s">
        <v>2346</v>
      </c>
      <c r="G132" s="298"/>
      <c r="H132" s="298" t="s">
        <v>2358</v>
      </c>
      <c r="I132" s="298" t="s">
        <v>2342</v>
      </c>
      <c r="J132" s="298">
        <v>20</v>
      </c>
      <c r="K132" s="320"/>
    </row>
    <row r="133" spans="2:11" s="1" customFormat="1" ht="15" customHeight="1">
      <c r="B133" s="317"/>
      <c r="C133" s="274" t="s">
        <v>2345</v>
      </c>
      <c r="D133" s="274"/>
      <c r="E133" s="274"/>
      <c r="F133" s="295" t="s">
        <v>2346</v>
      </c>
      <c r="G133" s="274"/>
      <c r="H133" s="274" t="s">
        <v>2380</v>
      </c>
      <c r="I133" s="274" t="s">
        <v>2342</v>
      </c>
      <c r="J133" s="274">
        <v>50</v>
      </c>
      <c r="K133" s="320"/>
    </row>
    <row r="134" spans="2:11" s="1" customFormat="1" ht="15" customHeight="1">
      <c r="B134" s="317"/>
      <c r="C134" s="274" t="s">
        <v>2359</v>
      </c>
      <c r="D134" s="274"/>
      <c r="E134" s="274"/>
      <c r="F134" s="295" t="s">
        <v>2346</v>
      </c>
      <c r="G134" s="274"/>
      <c r="H134" s="274" t="s">
        <v>2380</v>
      </c>
      <c r="I134" s="274" t="s">
        <v>2342</v>
      </c>
      <c r="J134" s="274">
        <v>50</v>
      </c>
      <c r="K134" s="320"/>
    </row>
    <row r="135" spans="2:11" s="1" customFormat="1" ht="15" customHeight="1">
      <c r="B135" s="317"/>
      <c r="C135" s="274" t="s">
        <v>2365</v>
      </c>
      <c r="D135" s="274"/>
      <c r="E135" s="274"/>
      <c r="F135" s="295" t="s">
        <v>2346</v>
      </c>
      <c r="G135" s="274"/>
      <c r="H135" s="274" t="s">
        <v>2380</v>
      </c>
      <c r="I135" s="274" t="s">
        <v>2342</v>
      </c>
      <c r="J135" s="274">
        <v>50</v>
      </c>
      <c r="K135" s="320"/>
    </row>
    <row r="136" spans="2:11" s="1" customFormat="1" ht="15" customHeight="1">
      <c r="B136" s="317"/>
      <c r="C136" s="274" t="s">
        <v>2367</v>
      </c>
      <c r="D136" s="274"/>
      <c r="E136" s="274"/>
      <c r="F136" s="295" t="s">
        <v>2346</v>
      </c>
      <c r="G136" s="274"/>
      <c r="H136" s="274" t="s">
        <v>2380</v>
      </c>
      <c r="I136" s="274" t="s">
        <v>2342</v>
      </c>
      <c r="J136" s="274">
        <v>50</v>
      </c>
      <c r="K136" s="320"/>
    </row>
    <row r="137" spans="2:11" s="1" customFormat="1" ht="15" customHeight="1">
      <c r="B137" s="317"/>
      <c r="C137" s="274" t="s">
        <v>2368</v>
      </c>
      <c r="D137" s="274"/>
      <c r="E137" s="274"/>
      <c r="F137" s="295" t="s">
        <v>2346</v>
      </c>
      <c r="G137" s="274"/>
      <c r="H137" s="274" t="s">
        <v>2393</v>
      </c>
      <c r="I137" s="274" t="s">
        <v>2342</v>
      </c>
      <c r="J137" s="274">
        <v>255</v>
      </c>
      <c r="K137" s="320"/>
    </row>
    <row r="138" spans="2:11" s="1" customFormat="1" ht="15" customHeight="1">
      <c r="B138" s="317"/>
      <c r="C138" s="274" t="s">
        <v>2370</v>
      </c>
      <c r="D138" s="274"/>
      <c r="E138" s="274"/>
      <c r="F138" s="295" t="s">
        <v>2340</v>
      </c>
      <c r="G138" s="274"/>
      <c r="H138" s="274" t="s">
        <v>2394</v>
      </c>
      <c r="I138" s="274" t="s">
        <v>2372</v>
      </c>
      <c r="J138" s="274"/>
      <c r="K138" s="320"/>
    </row>
    <row r="139" spans="2:11" s="1" customFormat="1" ht="15" customHeight="1">
      <c r="B139" s="317"/>
      <c r="C139" s="274" t="s">
        <v>2373</v>
      </c>
      <c r="D139" s="274"/>
      <c r="E139" s="274"/>
      <c r="F139" s="295" t="s">
        <v>2340</v>
      </c>
      <c r="G139" s="274"/>
      <c r="H139" s="274" t="s">
        <v>2395</v>
      </c>
      <c r="I139" s="274" t="s">
        <v>2375</v>
      </c>
      <c r="J139" s="274"/>
      <c r="K139" s="320"/>
    </row>
    <row r="140" spans="2:11" s="1" customFormat="1" ht="15" customHeight="1">
      <c r="B140" s="317"/>
      <c r="C140" s="274" t="s">
        <v>2376</v>
      </c>
      <c r="D140" s="274"/>
      <c r="E140" s="274"/>
      <c r="F140" s="295" t="s">
        <v>2340</v>
      </c>
      <c r="G140" s="274"/>
      <c r="H140" s="274" t="s">
        <v>2376</v>
      </c>
      <c r="I140" s="274" t="s">
        <v>2375</v>
      </c>
      <c r="J140" s="274"/>
      <c r="K140" s="320"/>
    </row>
    <row r="141" spans="2:11" s="1" customFormat="1" ht="15" customHeight="1">
      <c r="B141" s="317"/>
      <c r="C141" s="274" t="s">
        <v>41</v>
      </c>
      <c r="D141" s="274"/>
      <c r="E141" s="274"/>
      <c r="F141" s="295" t="s">
        <v>2340</v>
      </c>
      <c r="G141" s="274"/>
      <c r="H141" s="274" t="s">
        <v>2396</v>
      </c>
      <c r="I141" s="274" t="s">
        <v>2375</v>
      </c>
      <c r="J141" s="274"/>
      <c r="K141" s="320"/>
    </row>
    <row r="142" spans="2:11" s="1" customFormat="1" ht="15" customHeight="1">
      <c r="B142" s="317"/>
      <c r="C142" s="274" t="s">
        <v>2397</v>
      </c>
      <c r="D142" s="274"/>
      <c r="E142" s="274"/>
      <c r="F142" s="295" t="s">
        <v>2340</v>
      </c>
      <c r="G142" s="274"/>
      <c r="H142" s="274" t="s">
        <v>2398</v>
      </c>
      <c r="I142" s="274" t="s">
        <v>2375</v>
      </c>
      <c r="J142" s="274"/>
      <c r="K142" s="320"/>
    </row>
    <row r="143" spans="2:11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pans="2:11" s="1" customFormat="1" ht="18.75" customHeight="1">
      <c r="B144" s="308"/>
      <c r="C144" s="308"/>
      <c r="D144" s="308"/>
      <c r="E144" s="308"/>
      <c r="F144" s="309"/>
      <c r="G144" s="308"/>
      <c r="H144" s="308"/>
      <c r="I144" s="308"/>
      <c r="J144" s="308"/>
      <c r="K144" s="308"/>
    </row>
    <row r="145" spans="2:11" s="1" customFormat="1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spans="2:11" s="1" customFormat="1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spans="2:11" s="1" customFormat="1" ht="45" customHeight="1">
      <c r="B147" s="285"/>
      <c r="C147" s="393" t="s">
        <v>2399</v>
      </c>
      <c r="D147" s="393"/>
      <c r="E147" s="393"/>
      <c r="F147" s="393"/>
      <c r="G147" s="393"/>
      <c r="H147" s="393"/>
      <c r="I147" s="393"/>
      <c r="J147" s="393"/>
      <c r="K147" s="286"/>
    </row>
    <row r="148" spans="2:11" s="1" customFormat="1" ht="17.25" customHeight="1">
      <c r="B148" s="285"/>
      <c r="C148" s="287" t="s">
        <v>2334</v>
      </c>
      <c r="D148" s="287"/>
      <c r="E148" s="287"/>
      <c r="F148" s="287" t="s">
        <v>2335</v>
      </c>
      <c r="G148" s="288"/>
      <c r="H148" s="287" t="s">
        <v>57</v>
      </c>
      <c r="I148" s="287" t="s">
        <v>60</v>
      </c>
      <c r="J148" s="287" t="s">
        <v>2336</v>
      </c>
      <c r="K148" s="286"/>
    </row>
    <row r="149" spans="2:11" s="1" customFormat="1" ht="17.25" customHeight="1">
      <c r="B149" s="285"/>
      <c r="C149" s="289" t="s">
        <v>2337</v>
      </c>
      <c r="D149" s="289"/>
      <c r="E149" s="289"/>
      <c r="F149" s="290" t="s">
        <v>2338</v>
      </c>
      <c r="G149" s="291"/>
      <c r="H149" s="289"/>
      <c r="I149" s="289"/>
      <c r="J149" s="289" t="s">
        <v>2339</v>
      </c>
      <c r="K149" s="286"/>
    </row>
    <row r="150" spans="2:11" s="1" customFormat="1" ht="5.25" customHeight="1">
      <c r="B150" s="297"/>
      <c r="C150" s="292"/>
      <c r="D150" s="292"/>
      <c r="E150" s="292"/>
      <c r="F150" s="292"/>
      <c r="G150" s="293"/>
      <c r="H150" s="292"/>
      <c r="I150" s="292"/>
      <c r="J150" s="292"/>
      <c r="K150" s="320"/>
    </row>
    <row r="151" spans="2:11" s="1" customFormat="1" ht="15" customHeight="1">
      <c r="B151" s="297"/>
      <c r="C151" s="324" t="s">
        <v>2343</v>
      </c>
      <c r="D151" s="274"/>
      <c r="E151" s="274"/>
      <c r="F151" s="325" t="s">
        <v>2340</v>
      </c>
      <c r="G151" s="274"/>
      <c r="H151" s="324" t="s">
        <v>2380</v>
      </c>
      <c r="I151" s="324" t="s">
        <v>2342</v>
      </c>
      <c r="J151" s="324">
        <v>120</v>
      </c>
      <c r="K151" s="320"/>
    </row>
    <row r="152" spans="2:11" s="1" customFormat="1" ht="15" customHeight="1">
      <c r="B152" s="297"/>
      <c r="C152" s="324" t="s">
        <v>2389</v>
      </c>
      <c r="D152" s="274"/>
      <c r="E152" s="274"/>
      <c r="F152" s="325" t="s">
        <v>2340</v>
      </c>
      <c r="G152" s="274"/>
      <c r="H152" s="324" t="s">
        <v>2400</v>
      </c>
      <c r="I152" s="324" t="s">
        <v>2342</v>
      </c>
      <c r="J152" s="324" t="s">
        <v>2391</v>
      </c>
      <c r="K152" s="320"/>
    </row>
    <row r="153" spans="2:11" s="1" customFormat="1" ht="15" customHeight="1">
      <c r="B153" s="297"/>
      <c r="C153" s="324" t="s">
        <v>2288</v>
      </c>
      <c r="D153" s="274"/>
      <c r="E153" s="274"/>
      <c r="F153" s="325" t="s">
        <v>2340</v>
      </c>
      <c r="G153" s="274"/>
      <c r="H153" s="324" t="s">
        <v>2401</v>
      </c>
      <c r="I153" s="324" t="s">
        <v>2342</v>
      </c>
      <c r="J153" s="324" t="s">
        <v>2391</v>
      </c>
      <c r="K153" s="320"/>
    </row>
    <row r="154" spans="2:11" s="1" customFormat="1" ht="15" customHeight="1">
      <c r="B154" s="297"/>
      <c r="C154" s="324" t="s">
        <v>2345</v>
      </c>
      <c r="D154" s="274"/>
      <c r="E154" s="274"/>
      <c r="F154" s="325" t="s">
        <v>2346</v>
      </c>
      <c r="G154" s="274"/>
      <c r="H154" s="324" t="s">
        <v>2380</v>
      </c>
      <c r="I154" s="324" t="s">
        <v>2342</v>
      </c>
      <c r="J154" s="324">
        <v>50</v>
      </c>
      <c r="K154" s="320"/>
    </row>
    <row r="155" spans="2:11" s="1" customFormat="1" ht="15" customHeight="1">
      <c r="B155" s="297"/>
      <c r="C155" s="324" t="s">
        <v>2348</v>
      </c>
      <c r="D155" s="274"/>
      <c r="E155" s="274"/>
      <c r="F155" s="325" t="s">
        <v>2340</v>
      </c>
      <c r="G155" s="274"/>
      <c r="H155" s="324" t="s">
        <v>2380</v>
      </c>
      <c r="I155" s="324" t="s">
        <v>2350</v>
      </c>
      <c r="J155" s="324"/>
      <c r="K155" s="320"/>
    </row>
    <row r="156" spans="2:11" s="1" customFormat="1" ht="15" customHeight="1">
      <c r="B156" s="297"/>
      <c r="C156" s="324" t="s">
        <v>2359</v>
      </c>
      <c r="D156" s="274"/>
      <c r="E156" s="274"/>
      <c r="F156" s="325" t="s">
        <v>2346</v>
      </c>
      <c r="G156" s="274"/>
      <c r="H156" s="324" t="s">
        <v>2380</v>
      </c>
      <c r="I156" s="324" t="s">
        <v>2342</v>
      </c>
      <c r="J156" s="324">
        <v>50</v>
      </c>
      <c r="K156" s="320"/>
    </row>
    <row r="157" spans="2:11" s="1" customFormat="1" ht="15" customHeight="1">
      <c r="B157" s="297"/>
      <c r="C157" s="324" t="s">
        <v>2367</v>
      </c>
      <c r="D157" s="274"/>
      <c r="E157" s="274"/>
      <c r="F157" s="325" t="s">
        <v>2346</v>
      </c>
      <c r="G157" s="274"/>
      <c r="H157" s="324" t="s">
        <v>2380</v>
      </c>
      <c r="I157" s="324" t="s">
        <v>2342</v>
      </c>
      <c r="J157" s="324">
        <v>50</v>
      </c>
      <c r="K157" s="320"/>
    </row>
    <row r="158" spans="2:11" s="1" customFormat="1" ht="15" customHeight="1">
      <c r="B158" s="297"/>
      <c r="C158" s="324" t="s">
        <v>2365</v>
      </c>
      <c r="D158" s="274"/>
      <c r="E158" s="274"/>
      <c r="F158" s="325" t="s">
        <v>2346</v>
      </c>
      <c r="G158" s="274"/>
      <c r="H158" s="324" t="s">
        <v>2380</v>
      </c>
      <c r="I158" s="324" t="s">
        <v>2342</v>
      </c>
      <c r="J158" s="324">
        <v>50</v>
      </c>
      <c r="K158" s="320"/>
    </row>
    <row r="159" spans="2:11" s="1" customFormat="1" ht="15" customHeight="1">
      <c r="B159" s="297"/>
      <c r="C159" s="324" t="s">
        <v>130</v>
      </c>
      <c r="D159" s="274"/>
      <c r="E159" s="274"/>
      <c r="F159" s="325" t="s">
        <v>2340</v>
      </c>
      <c r="G159" s="274"/>
      <c r="H159" s="324" t="s">
        <v>2402</v>
      </c>
      <c r="I159" s="324" t="s">
        <v>2342</v>
      </c>
      <c r="J159" s="324" t="s">
        <v>2403</v>
      </c>
      <c r="K159" s="320"/>
    </row>
    <row r="160" spans="2:11" s="1" customFormat="1" ht="15" customHeight="1">
      <c r="B160" s="297"/>
      <c r="C160" s="324" t="s">
        <v>2404</v>
      </c>
      <c r="D160" s="274"/>
      <c r="E160" s="274"/>
      <c r="F160" s="325" t="s">
        <v>2340</v>
      </c>
      <c r="G160" s="274"/>
      <c r="H160" s="324" t="s">
        <v>2405</v>
      </c>
      <c r="I160" s="324" t="s">
        <v>2375</v>
      </c>
      <c r="J160" s="324"/>
      <c r="K160" s="320"/>
    </row>
    <row r="161" spans="2:11" s="1" customFormat="1" ht="15" customHeight="1">
      <c r="B161" s="326"/>
      <c r="C161" s="306"/>
      <c r="D161" s="306"/>
      <c r="E161" s="306"/>
      <c r="F161" s="306"/>
      <c r="G161" s="306"/>
      <c r="H161" s="306"/>
      <c r="I161" s="306"/>
      <c r="J161" s="306"/>
      <c r="K161" s="327"/>
    </row>
    <row r="162" spans="2:11" s="1" customFormat="1" ht="18.75" customHeight="1">
      <c r="B162" s="308"/>
      <c r="C162" s="318"/>
      <c r="D162" s="318"/>
      <c r="E162" s="318"/>
      <c r="F162" s="328"/>
      <c r="G162" s="318"/>
      <c r="H162" s="318"/>
      <c r="I162" s="318"/>
      <c r="J162" s="318"/>
      <c r="K162" s="308"/>
    </row>
    <row r="163" spans="2:11" s="1" customFormat="1" ht="18.75" customHeight="1">
      <c r="B163" s="281"/>
      <c r="C163" s="281"/>
      <c r="D163" s="281"/>
      <c r="E163" s="281"/>
      <c r="F163" s="281"/>
      <c r="G163" s="281"/>
      <c r="H163" s="281"/>
      <c r="I163" s="281"/>
      <c r="J163" s="281"/>
      <c r="K163" s="281"/>
    </row>
    <row r="164" spans="2:11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pans="2:11" s="1" customFormat="1" ht="45" customHeight="1">
      <c r="B165" s="266"/>
      <c r="C165" s="394" t="s">
        <v>2406</v>
      </c>
      <c r="D165" s="394"/>
      <c r="E165" s="394"/>
      <c r="F165" s="394"/>
      <c r="G165" s="394"/>
      <c r="H165" s="394"/>
      <c r="I165" s="394"/>
      <c r="J165" s="394"/>
      <c r="K165" s="267"/>
    </row>
    <row r="166" spans="2:11" s="1" customFormat="1" ht="17.25" customHeight="1">
      <c r="B166" s="266"/>
      <c r="C166" s="287" t="s">
        <v>2334</v>
      </c>
      <c r="D166" s="287"/>
      <c r="E166" s="287"/>
      <c r="F166" s="287" t="s">
        <v>2335</v>
      </c>
      <c r="G166" s="329"/>
      <c r="H166" s="330" t="s">
        <v>57</v>
      </c>
      <c r="I166" s="330" t="s">
        <v>60</v>
      </c>
      <c r="J166" s="287" t="s">
        <v>2336</v>
      </c>
      <c r="K166" s="267"/>
    </row>
    <row r="167" spans="2:11" s="1" customFormat="1" ht="17.25" customHeight="1">
      <c r="B167" s="268"/>
      <c r="C167" s="289" t="s">
        <v>2337</v>
      </c>
      <c r="D167" s="289"/>
      <c r="E167" s="289"/>
      <c r="F167" s="290" t="s">
        <v>2338</v>
      </c>
      <c r="G167" s="331"/>
      <c r="H167" s="332"/>
      <c r="I167" s="332"/>
      <c r="J167" s="289" t="s">
        <v>2339</v>
      </c>
      <c r="K167" s="269"/>
    </row>
    <row r="168" spans="2:11" s="1" customFormat="1" ht="5.25" customHeight="1">
      <c r="B168" s="297"/>
      <c r="C168" s="292"/>
      <c r="D168" s="292"/>
      <c r="E168" s="292"/>
      <c r="F168" s="292"/>
      <c r="G168" s="293"/>
      <c r="H168" s="292"/>
      <c r="I168" s="292"/>
      <c r="J168" s="292"/>
      <c r="K168" s="320"/>
    </row>
    <row r="169" spans="2:11" s="1" customFormat="1" ht="15" customHeight="1">
      <c r="B169" s="297"/>
      <c r="C169" s="274" t="s">
        <v>2343</v>
      </c>
      <c r="D169" s="274"/>
      <c r="E169" s="274"/>
      <c r="F169" s="295" t="s">
        <v>2340</v>
      </c>
      <c r="G169" s="274"/>
      <c r="H169" s="274" t="s">
        <v>2380</v>
      </c>
      <c r="I169" s="274" t="s">
        <v>2342</v>
      </c>
      <c r="J169" s="274">
        <v>120</v>
      </c>
      <c r="K169" s="320"/>
    </row>
    <row r="170" spans="2:11" s="1" customFormat="1" ht="15" customHeight="1">
      <c r="B170" s="297"/>
      <c r="C170" s="274" t="s">
        <v>2389</v>
      </c>
      <c r="D170" s="274"/>
      <c r="E170" s="274"/>
      <c r="F170" s="295" t="s">
        <v>2340</v>
      </c>
      <c r="G170" s="274"/>
      <c r="H170" s="274" t="s">
        <v>2390</v>
      </c>
      <c r="I170" s="274" t="s">
        <v>2342</v>
      </c>
      <c r="J170" s="274" t="s">
        <v>2391</v>
      </c>
      <c r="K170" s="320"/>
    </row>
    <row r="171" spans="2:11" s="1" customFormat="1" ht="15" customHeight="1">
      <c r="B171" s="297"/>
      <c r="C171" s="274" t="s">
        <v>2288</v>
      </c>
      <c r="D171" s="274"/>
      <c r="E171" s="274"/>
      <c r="F171" s="295" t="s">
        <v>2340</v>
      </c>
      <c r="G171" s="274"/>
      <c r="H171" s="274" t="s">
        <v>2407</v>
      </c>
      <c r="I171" s="274" t="s">
        <v>2342</v>
      </c>
      <c r="J171" s="274" t="s">
        <v>2391</v>
      </c>
      <c r="K171" s="320"/>
    </row>
    <row r="172" spans="2:11" s="1" customFormat="1" ht="15" customHeight="1">
      <c r="B172" s="297"/>
      <c r="C172" s="274" t="s">
        <v>2345</v>
      </c>
      <c r="D172" s="274"/>
      <c r="E172" s="274"/>
      <c r="F172" s="295" t="s">
        <v>2346</v>
      </c>
      <c r="G172" s="274"/>
      <c r="H172" s="274" t="s">
        <v>2407</v>
      </c>
      <c r="I172" s="274" t="s">
        <v>2342</v>
      </c>
      <c r="J172" s="274">
        <v>50</v>
      </c>
      <c r="K172" s="320"/>
    </row>
    <row r="173" spans="2:11" s="1" customFormat="1" ht="15" customHeight="1">
      <c r="B173" s="297"/>
      <c r="C173" s="274" t="s">
        <v>2348</v>
      </c>
      <c r="D173" s="274"/>
      <c r="E173" s="274"/>
      <c r="F173" s="295" t="s">
        <v>2340</v>
      </c>
      <c r="G173" s="274"/>
      <c r="H173" s="274" t="s">
        <v>2407</v>
      </c>
      <c r="I173" s="274" t="s">
        <v>2350</v>
      </c>
      <c r="J173" s="274"/>
      <c r="K173" s="320"/>
    </row>
    <row r="174" spans="2:11" s="1" customFormat="1" ht="15" customHeight="1">
      <c r="B174" s="297"/>
      <c r="C174" s="274" t="s">
        <v>2359</v>
      </c>
      <c r="D174" s="274"/>
      <c r="E174" s="274"/>
      <c r="F174" s="295" t="s">
        <v>2346</v>
      </c>
      <c r="G174" s="274"/>
      <c r="H174" s="274" t="s">
        <v>2407</v>
      </c>
      <c r="I174" s="274" t="s">
        <v>2342</v>
      </c>
      <c r="J174" s="274">
        <v>50</v>
      </c>
      <c r="K174" s="320"/>
    </row>
    <row r="175" spans="2:11" s="1" customFormat="1" ht="15" customHeight="1">
      <c r="B175" s="297"/>
      <c r="C175" s="274" t="s">
        <v>2367</v>
      </c>
      <c r="D175" s="274"/>
      <c r="E175" s="274"/>
      <c r="F175" s="295" t="s">
        <v>2346</v>
      </c>
      <c r="G175" s="274"/>
      <c r="H175" s="274" t="s">
        <v>2407</v>
      </c>
      <c r="I175" s="274" t="s">
        <v>2342</v>
      </c>
      <c r="J175" s="274">
        <v>50</v>
      </c>
      <c r="K175" s="320"/>
    </row>
    <row r="176" spans="2:11" s="1" customFormat="1" ht="15" customHeight="1">
      <c r="B176" s="297"/>
      <c r="C176" s="274" t="s">
        <v>2365</v>
      </c>
      <c r="D176" s="274"/>
      <c r="E176" s="274"/>
      <c r="F176" s="295" t="s">
        <v>2346</v>
      </c>
      <c r="G176" s="274"/>
      <c r="H176" s="274" t="s">
        <v>2407</v>
      </c>
      <c r="I176" s="274" t="s">
        <v>2342</v>
      </c>
      <c r="J176" s="274">
        <v>50</v>
      </c>
      <c r="K176" s="320"/>
    </row>
    <row r="177" spans="2:11" s="1" customFormat="1" ht="15" customHeight="1">
      <c r="B177" s="297"/>
      <c r="C177" s="274" t="s">
        <v>141</v>
      </c>
      <c r="D177" s="274"/>
      <c r="E177" s="274"/>
      <c r="F177" s="295" t="s">
        <v>2340</v>
      </c>
      <c r="G177" s="274"/>
      <c r="H177" s="274" t="s">
        <v>2408</v>
      </c>
      <c r="I177" s="274" t="s">
        <v>2409</v>
      </c>
      <c r="J177" s="274"/>
      <c r="K177" s="320"/>
    </row>
    <row r="178" spans="2:11" s="1" customFormat="1" ht="15" customHeight="1">
      <c r="B178" s="297"/>
      <c r="C178" s="274" t="s">
        <v>60</v>
      </c>
      <c r="D178" s="274"/>
      <c r="E178" s="274"/>
      <c r="F178" s="295" t="s">
        <v>2340</v>
      </c>
      <c r="G178" s="274"/>
      <c r="H178" s="274" t="s">
        <v>2410</v>
      </c>
      <c r="I178" s="274" t="s">
        <v>2411</v>
      </c>
      <c r="J178" s="274">
        <v>1</v>
      </c>
      <c r="K178" s="320"/>
    </row>
    <row r="179" spans="2:11" s="1" customFormat="1" ht="15" customHeight="1">
      <c r="B179" s="297"/>
      <c r="C179" s="274" t="s">
        <v>56</v>
      </c>
      <c r="D179" s="274"/>
      <c r="E179" s="274"/>
      <c r="F179" s="295" t="s">
        <v>2340</v>
      </c>
      <c r="G179" s="274"/>
      <c r="H179" s="274" t="s">
        <v>2412</v>
      </c>
      <c r="I179" s="274" t="s">
        <v>2342</v>
      </c>
      <c r="J179" s="274">
        <v>20</v>
      </c>
      <c r="K179" s="320"/>
    </row>
    <row r="180" spans="2:11" s="1" customFormat="1" ht="15" customHeight="1">
      <c r="B180" s="297"/>
      <c r="C180" s="274" t="s">
        <v>57</v>
      </c>
      <c r="D180" s="274"/>
      <c r="E180" s="274"/>
      <c r="F180" s="295" t="s">
        <v>2340</v>
      </c>
      <c r="G180" s="274"/>
      <c r="H180" s="274" t="s">
        <v>2413</v>
      </c>
      <c r="I180" s="274" t="s">
        <v>2342</v>
      </c>
      <c r="J180" s="274">
        <v>255</v>
      </c>
      <c r="K180" s="320"/>
    </row>
    <row r="181" spans="2:11" s="1" customFormat="1" ht="15" customHeight="1">
      <c r="B181" s="297"/>
      <c r="C181" s="274" t="s">
        <v>142</v>
      </c>
      <c r="D181" s="274"/>
      <c r="E181" s="274"/>
      <c r="F181" s="295" t="s">
        <v>2340</v>
      </c>
      <c r="G181" s="274"/>
      <c r="H181" s="274" t="s">
        <v>2304</v>
      </c>
      <c r="I181" s="274" t="s">
        <v>2342</v>
      </c>
      <c r="J181" s="274">
        <v>10</v>
      </c>
      <c r="K181" s="320"/>
    </row>
    <row r="182" spans="2:11" s="1" customFormat="1" ht="15" customHeight="1">
      <c r="B182" s="297"/>
      <c r="C182" s="274" t="s">
        <v>143</v>
      </c>
      <c r="D182" s="274"/>
      <c r="E182" s="274"/>
      <c r="F182" s="295" t="s">
        <v>2340</v>
      </c>
      <c r="G182" s="274"/>
      <c r="H182" s="274" t="s">
        <v>2414</v>
      </c>
      <c r="I182" s="274" t="s">
        <v>2375</v>
      </c>
      <c r="J182" s="274"/>
      <c r="K182" s="320"/>
    </row>
    <row r="183" spans="2:11" s="1" customFormat="1" ht="15" customHeight="1">
      <c r="B183" s="297"/>
      <c r="C183" s="274" t="s">
        <v>2415</v>
      </c>
      <c r="D183" s="274"/>
      <c r="E183" s="274"/>
      <c r="F183" s="295" t="s">
        <v>2340</v>
      </c>
      <c r="G183" s="274"/>
      <c r="H183" s="274" t="s">
        <v>2416</v>
      </c>
      <c r="I183" s="274" t="s">
        <v>2375</v>
      </c>
      <c r="J183" s="274"/>
      <c r="K183" s="320"/>
    </row>
    <row r="184" spans="2:11" s="1" customFormat="1" ht="15" customHeight="1">
      <c r="B184" s="297"/>
      <c r="C184" s="274" t="s">
        <v>2404</v>
      </c>
      <c r="D184" s="274"/>
      <c r="E184" s="274"/>
      <c r="F184" s="295" t="s">
        <v>2340</v>
      </c>
      <c r="G184" s="274"/>
      <c r="H184" s="274" t="s">
        <v>2417</v>
      </c>
      <c r="I184" s="274" t="s">
        <v>2375</v>
      </c>
      <c r="J184" s="274"/>
      <c r="K184" s="320"/>
    </row>
    <row r="185" spans="2:11" s="1" customFormat="1" ht="15" customHeight="1">
      <c r="B185" s="297"/>
      <c r="C185" s="274" t="s">
        <v>145</v>
      </c>
      <c r="D185" s="274"/>
      <c r="E185" s="274"/>
      <c r="F185" s="295" t="s">
        <v>2346</v>
      </c>
      <c r="G185" s="274"/>
      <c r="H185" s="274" t="s">
        <v>2418</v>
      </c>
      <c r="I185" s="274" t="s">
        <v>2342</v>
      </c>
      <c r="J185" s="274">
        <v>50</v>
      </c>
      <c r="K185" s="320"/>
    </row>
    <row r="186" spans="2:11" s="1" customFormat="1" ht="15" customHeight="1">
      <c r="B186" s="297"/>
      <c r="C186" s="274" t="s">
        <v>2419</v>
      </c>
      <c r="D186" s="274"/>
      <c r="E186" s="274"/>
      <c r="F186" s="295" t="s">
        <v>2346</v>
      </c>
      <c r="G186" s="274"/>
      <c r="H186" s="274" t="s">
        <v>2420</v>
      </c>
      <c r="I186" s="274" t="s">
        <v>2421</v>
      </c>
      <c r="J186" s="274"/>
      <c r="K186" s="320"/>
    </row>
    <row r="187" spans="2:11" s="1" customFormat="1" ht="15" customHeight="1">
      <c r="B187" s="297"/>
      <c r="C187" s="274" t="s">
        <v>2422</v>
      </c>
      <c r="D187" s="274"/>
      <c r="E187" s="274"/>
      <c r="F187" s="295" t="s">
        <v>2346</v>
      </c>
      <c r="G187" s="274"/>
      <c r="H187" s="274" t="s">
        <v>2423</v>
      </c>
      <c r="I187" s="274" t="s">
        <v>2421</v>
      </c>
      <c r="J187" s="274"/>
      <c r="K187" s="320"/>
    </row>
    <row r="188" spans="2:11" s="1" customFormat="1" ht="15" customHeight="1">
      <c r="B188" s="297"/>
      <c r="C188" s="274" t="s">
        <v>2424</v>
      </c>
      <c r="D188" s="274"/>
      <c r="E188" s="274"/>
      <c r="F188" s="295" t="s">
        <v>2346</v>
      </c>
      <c r="G188" s="274"/>
      <c r="H188" s="274" t="s">
        <v>2425</v>
      </c>
      <c r="I188" s="274" t="s">
        <v>2421</v>
      </c>
      <c r="J188" s="274"/>
      <c r="K188" s="320"/>
    </row>
    <row r="189" spans="2:11" s="1" customFormat="1" ht="15" customHeight="1">
      <c r="B189" s="297"/>
      <c r="C189" s="333" t="s">
        <v>2426</v>
      </c>
      <c r="D189" s="274"/>
      <c r="E189" s="274"/>
      <c r="F189" s="295" t="s">
        <v>2346</v>
      </c>
      <c r="G189" s="274"/>
      <c r="H189" s="274" t="s">
        <v>2427</v>
      </c>
      <c r="I189" s="274" t="s">
        <v>2428</v>
      </c>
      <c r="J189" s="334" t="s">
        <v>2429</v>
      </c>
      <c r="K189" s="320"/>
    </row>
    <row r="190" spans="2:11" s="1" customFormat="1" ht="15" customHeight="1">
      <c r="B190" s="297"/>
      <c r="C190" s="333" t="s">
        <v>45</v>
      </c>
      <c r="D190" s="274"/>
      <c r="E190" s="274"/>
      <c r="F190" s="295" t="s">
        <v>2340</v>
      </c>
      <c r="G190" s="274"/>
      <c r="H190" s="271" t="s">
        <v>2430</v>
      </c>
      <c r="I190" s="274" t="s">
        <v>2431</v>
      </c>
      <c r="J190" s="274"/>
      <c r="K190" s="320"/>
    </row>
    <row r="191" spans="2:11" s="1" customFormat="1" ht="15" customHeight="1">
      <c r="B191" s="297"/>
      <c r="C191" s="333" t="s">
        <v>2432</v>
      </c>
      <c r="D191" s="274"/>
      <c r="E191" s="274"/>
      <c r="F191" s="295" t="s">
        <v>2340</v>
      </c>
      <c r="G191" s="274"/>
      <c r="H191" s="274" t="s">
        <v>2433</v>
      </c>
      <c r="I191" s="274" t="s">
        <v>2375</v>
      </c>
      <c r="J191" s="274"/>
      <c r="K191" s="320"/>
    </row>
    <row r="192" spans="2:11" s="1" customFormat="1" ht="15" customHeight="1">
      <c r="B192" s="297"/>
      <c r="C192" s="333" t="s">
        <v>2434</v>
      </c>
      <c r="D192" s="274"/>
      <c r="E192" s="274"/>
      <c r="F192" s="295" t="s">
        <v>2340</v>
      </c>
      <c r="G192" s="274"/>
      <c r="H192" s="274" t="s">
        <v>2435</v>
      </c>
      <c r="I192" s="274" t="s">
        <v>2375</v>
      </c>
      <c r="J192" s="274"/>
      <c r="K192" s="320"/>
    </row>
    <row r="193" spans="2:11" s="1" customFormat="1" ht="15" customHeight="1">
      <c r="B193" s="297"/>
      <c r="C193" s="333" t="s">
        <v>2436</v>
      </c>
      <c r="D193" s="274"/>
      <c r="E193" s="274"/>
      <c r="F193" s="295" t="s">
        <v>2346</v>
      </c>
      <c r="G193" s="274"/>
      <c r="H193" s="274" t="s">
        <v>2437</v>
      </c>
      <c r="I193" s="274" t="s">
        <v>2375</v>
      </c>
      <c r="J193" s="274"/>
      <c r="K193" s="320"/>
    </row>
    <row r="194" spans="2:11" s="1" customFormat="1" ht="15" customHeight="1">
      <c r="B194" s="326"/>
      <c r="C194" s="335"/>
      <c r="D194" s="306"/>
      <c r="E194" s="306"/>
      <c r="F194" s="306"/>
      <c r="G194" s="306"/>
      <c r="H194" s="306"/>
      <c r="I194" s="306"/>
      <c r="J194" s="306"/>
      <c r="K194" s="327"/>
    </row>
    <row r="195" spans="2:11" s="1" customFormat="1" ht="18.75" customHeight="1">
      <c r="B195" s="308"/>
      <c r="C195" s="318"/>
      <c r="D195" s="318"/>
      <c r="E195" s="318"/>
      <c r="F195" s="328"/>
      <c r="G195" s="318"/>
      <c r="H195" s="318"/>
      <c r="I195" s="318"/>
      <c r="J195" s="318"/>
      <c r="K195" s="308"/>
    </row>
    <row r="196" spans="2:11" s="1" customFormat="1" ht="18.75" customHeight="1">
      <c r="B196" s="308"/>
      <c r="C196" s="318"/>
      <c r="D196" s="318"/>
      <c r="E196" s="318"/>
      <c r="F196" s="328"/>
      <c r="G196" s="318"/>
      <c r="H196" s="318"/>
      <c r="I196" s="318"/>
      <c r="J196" s="318"/>
      <c r="K196" s="308"/>
    </row>
    <row r="197" spans="2:11" s="1" customFormat="1" ht="18.75" customHeight="1">
      <c r="B197" s="281"/>
      <c r="C197" s="281"/>
      <c r="D197" s="281"/>
      <c r="E197" s="281"/>
      <c r="F197" s="281"/>
      <c r="G197" s="281"/>
      <c r="H197" s="281"/>
      <c r="I197" s="281"/>
      <c r="J197" s="281"/>
      <c r="K197" s="281"/>
    </row>
    <row r="198" spans="2:11" s="1" customFormat="1" ht="12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pans="2:11" s="1" customFormat="1" ht="22.2">
      <c r="B199" s="266"/>
      <c r="C199" s="394" t="s">
        <v>2438</v>
      </c>
      <c r="D199" s="394"/>
      <c r="E199" s="394"/>
      <c r="F199" s="394"/>
      <c r="G199" s="394"/>
      <c r="H199" s="394"/>
      <c r="I199" s="394"/>
      <c r="J199" s="394"/>
      <c r="K199" s="267"/>
    </row>
    <row r="200" spans="2:11" s="1" customFormat="1" ht="25.5" customHeight="1">
      <c r="B200" s="266"/>
      <c r="C200" s="336" t="s">
        <v>2439</v>
      </c>
      <c r="D200" s="336"/>
      <c r="E200" s="336"/>
      <c r="F200" s="336" t="s">
        <v>2440</v>
      </c>
      <c r="G200" s="337"/>
      <c r="H200" s="395" t="s">
        <v>2441</v>
      </c>
      <c r="I200" s="395"/>
      <c r="J200" s="395"/>
      <c r="K200" s="267"/>
    </row>
    <row r="201" spans="2:11" s="1" customFormat="1" ht="5.25" customHeight="1">
      <c r="B201" s="297"/>
      <c r="C201" s="292"/>
      <c r="D201" s="292"/>
      <c r="E201" s="292"/>
      <c r="F201" s="292"/>
      <c r="G201" s="318"/>
      <c r="H201" s="292"/>
      <c r="I201" s="292"/>
      <c r="J201" s="292"/>
      <c r="K201" s="320"/>
    </row>
    <row r="202" spans="2:11" s="1" customFormat="1" ht="15" customHeight="1">
      <c r="B202" s="297"/>
      <c r="C202" s="274" t="s">
        <v>2431</v>
      </c>
      <c r="D202" s="274"/>
      <c r="E202" s="274"/>
      <c r="F202" s="295" t="s">
        <v>46</v>
      </c>
      <c r="G202" s="274"/>
      <c r="H202" s="396" t="s">
        <v>2442</v>
      </c>
      <c r="I202" s="396"/>
      <c r="J202" s="396"/>
      <c r="K202" s="320"/>
    </row>
    <row r="203" spans="2:11" s="1" customFormat="1" ht="15" customHeight="1">
      <c r="B203" s="297"/>
      <c r="C203" s="274"/>
      <c r="D203" s="274"/>
      <c r="E203" s="274"/>
      <c r="F203" s="295" t="s">
        <v>47</v>
      </c>
      <c r="G203" s="274"/>
      <c r="H203" s="396" t="s">
        <v>2443</v>
      </c>
      <c r="I203" s="396"/>
      <c r="J203" s="396"/>
      <c r="K203" s="320"/>
    </row>
    <row r="204" spans="2:11" s="1" customFormat="1" ht="15" customHeight="1">
      <c r="B204" s="297"/>
      <c r="C204" s="274"/>
      <c r="D204" s="274"/>
      <c r="E204" s="274"/>
      <c r="F204" s="295" t="s">
        <v>50</v>
      </c>
      <c r="G204" s="274"/>
      <c r="H204" s="396" t="s">
        <v>2444</v>
      </c>
      <c r="I204" s="396"/>
      <c r="J204" s="396"/>
      <c r="K204" s="320"/>
    </row>
    <row r="205" spans="2:11" s="1" customFormat="1" ht="15" customHeight="1">
      <c r="B205" s="297"/>
      <c r="C205" s="274"/>
      <c r="D205" s="274"/>
      <c r="E205" s="274"/>
      <c r="F205" s="295" t="s">
        <v>48</v>
      </c>
      <c r="G205" s="274"/>
      <c r="H205" s="396" t="s">
        <v>2445</v>
      </c>
      <c r="I205" s="396"/>
      <c r="J205" s="396"/>
      <c r="K205" s="320"/>
    </row>
    <row r="206" spans="2:11" s="1" customFormat="1" ht="15" customHeight="1">
      <c r="B206" s="297"/>
      <c r="C206" s="274"/>
      <c r="D206" s="274"/>
      <c r="E206" s="274"/>
      <c r="F206" s="295" t="s">
        <v>49</v>
      </c>
      <c r="G206" s="274"/>
      <c r="H206" s="396" t="s">
        <v>2446</v>
      </c>
      <c r="I206" s="396"/>
      <c r="J206" s="396"/>
      <c r="K206" s="320"/>
    </row>
    <row r="207" spans="2:11" s="1" customFormat="1" ht="15" customHeight="1">
      <c r="B207" s="297"/>
      <c r="C207" s="274"/>
      <c r="D207" s="274"/>
      <c r="E207" s="274"/>
      <c r="F207" s="295"/>
      <c r="G207" s="274"/>
      <c r="H207" s="274"/>
      <c r="I207" s="274"/>
      <c r="J207" s="274"/>
      <c r="K207" s="320"/>
    </row>
    <row r="208" spans="2:11" s="1" customFormat="1" ht="15" customHeight="1">
      <c r="B208" s="297"/>
      <c r="C208" s="274" t="s">
        <v>2387</v>
      </c>
      <c r="D208" s="274"/>
      <c r="E208" s="274"/>
      <c r="F208" s="295" t="s">
        <v>82</v>
      </c>
      <c r="G208" s="274"/>
      <c r="H208" s="396" t="s">
        <v>2447</v>
      </c>
      <c r="I208" s="396"/>
      <c r="J208" s="396"/>
      <c r="K208" s="320"/>
    </row>
    <row r="209" spans="2:11" s="1" customFormat="1" ht="15" customHeight="1">
      <c r="B209" s="297"/>
      <c r="C209" s="274"/>
      <c r="D209" s="274"/>
      <c r="E209" s="274"/>
      <c r="F209" s="295" t="s">
        <v>2283</v>
      </c>
      <c r="G209" s="274"/>
      <c r="H209" s="396" t="s">
        <v>2284</v>
      </c>
      <c r="I209" s="396"/>
      <c r="J209" s="396"/>
      <c r="K209" s="320"/>
    </row>
    <row r="210" spans="2:11" s="1" customFormat="1" ht="15" customHeight="1">
      <c r="B210" s="297"/>
      <c r="C210" s="274"/>
      <c r="D210" s="274"/>
      <c r="E210" s="274"/>
      <c r="F210" s="295" t="s">
        <v>2281</v>
      </c>
      <c r="G210" s="274"/>
      <c r="H210" s="396" t="s">
        <v>2448</v>
      </c>
      <c r="I210" s="396"/>
      <c r="J210" s="396"/>
      <c r="K210" s="320"/>
    </row>
    <row r="211" spans="2:11" s="1" customFormat="1" ht="15" customHeight="1">
      <c r="B211" s="338"/>
      <c r="C211" s="274"/>
      <c r="D211" s="274"/>
      <c r="E211" s="274"/>
      <c r="F211" s="295" t="s">
        <v>2285</v>
      </c>
      <c r="G211" s="333"/>
      <c r="H211" s="397" t="s">
        <v>2286</v>
      </c>
      <c r="I211" s="397"/>
      <c r="J211" s="397"/>
      <c r="K211" s="339"/>
    </row>
    <row r="212" spans="2:11" s="1" customFormat="1" ht="15" customHeight="1">
      <c r="B212" s="338"/>
      <c r="C212" s="274"/>
      <c r="D212" s="274"/>
      <c r="E212" s="274"/>
      <c r="F212" s="295" t="s">
        <v>2287</v>
      </c>
      <c r="G212" s="333"/>
      <c r="H212" s="397" t="s">
        <v>2449</v>
      </c>
      <c r="I212" s="397"/>
      <c r="J212" s="397"/>
      <c r="K212" s="339"/>
    </row>
    <row r="213" spans="2:11" s="1" customFormat="1" ht="15" customHeight="1">
      <c r="B213" s="338"/>
      <c r="C213" s="274"/>
      <c r="D213" s="274"/>
      <c r="E213" s="274"/>
      <c r="F213" s="295"/>
      <c r="G213" s="333"/>
      <c r="H213" s="324"/>
      <c r="I213" s="324"/>
      <c r="J213" s="324"/>
      <c r="K213" s="339"/>
    </row>
    <row r="214" spans="2:11" s="1" customFormat="1" ht="15" customHeight="1">
      <c r="B214" s="338"/>
      <c r="C214" s="274" t="s">
        <v>2411</v>
      </c>
      <c r="D214" s="274"/>
      <c r="E214" s="274"/>
      <c r="F214" s="295">
        <v>1</v>
      </c>
      <c r="G214" s="333"/>
      <c r="H214" s="397" t="s">
        <v>2450</v>
      </c>
      <c r="I214" s="397"/>
      <c r="J214" s="397"/>
      <c r="K214" s="339"/>
    </row>
    <row r="215" spans="2:11" s="1" customFormat="1" ht="15" customHeight="1">
      <c r="B215" s="338"/>
      <c r="C215" s="274"/>
      <c r="D215" s="274"/>
      <c r="E215" s="274"/>
      <c r="F215" s="295">
        <v>2</v>
      </c>
      <c r="G215" s="333"/>
      <c r="H215" s="397" t="s">
        <v>2451</v>
      </c>
      <c r="I215" s="397"/>
      <c r="J215" s="397"/>
      <c r="K215" s="339"/>
    </row>
    <row r="216" spans="2:11" s="1" customFormat="1" ht="15" customHeight="1">
      <c r="B216" s="338"/>
      <c r="C216" s="274"/>
      <c r="D216" s="274"/>
      <c r="E216" s="274"/>
      <c r="F216" s="295">
        <v>3</v>
      </c>
      <c r="G216" s="333"/>
      <c r="H216" s="397" t="s">
        <v>2452</v>
      </c>
      <c r="I216" s="397"/>
      <c r="J216" s="397"/>
      <c r="K216" s="339"/>
    </row>
    <row r="217" spans="2:11" s="1" customFormat="1" ht="15" customHeight="1">
      <c r="B217" s="338"/>
      <c r="C217" s="274"/>
      <c r="D217" s="274"/>
      <c r="E217" s="274"/>
      <c r="F217" s="295">
        <v>4</v>
      </c>
      <c r="G217" s="333"/>
      <c r="H217" s="397" t="s">
        <v>2453</v>
      </c>
      <c r="I217" s="397"/>
      <c r="J217" s="397"/>
      <c r="K217" s="339"/>
    </row>
    <row r="218" spans="2:11" s="1" customFormat="1" ht="12.75" customHeight="1">
      <c r="B218" s="340"/>
      <c r="C218" s="341"/>
      <c r="D218" s="341"/>
      <c r="E218" s="341"/>
      <c r="F218" s="341"/>
      <c r="G218" s="341"/>
      <c r="H218" s="341"/>
      <c r="I218" s="341"/>
      <c r="J218" s="341"/>
      <c r="K218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28"/>
  <sheetViews>
    <sheetView showGridLines="0" topLeftCell="A20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84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128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>00274101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Město Přelouč</v>
      </c>
      <c r="F15" s="36"/>
      <c r="G15" s="36"/>
      <c r="H15" s="36"/>
      <c r="I15" s="107" t="s">
        <v>29</v>
      </c>
      <c r="J15" s="109" t="str">
        <f>IF('Rekapitulace stavby'!AN11="","",'Rekapitulace stavby'!AN11)</f>
        <v>CZ00274101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29</v>
      </c>
      <c r="J24" s="109" t="s">
        <v>36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ROUND(J86,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ROUND((SUM(BE86:BE227)),  2)</f>
        <v>0</v>
      </c>
      <c r="G33" s="36"/>
      <c r="H33" s="36"/>
      <c r="I33" s="120">
        <v>0.21</v>
      </c>
      <c r="J33" s="119">
        <f>ROUND(((SUM(BE86:BE227))*I33),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ROUND((SUM(BF86:BF227)),  2)</f>
        <v>0</v>
      </c>
      <c r="G34" s="36"/>
      <c r="H34" s="36"/>
      <c r="I34" s="120">
        <v>0.15</v>
      </c>
      <c r="J34" s="119">
        <f>ROUND(((SUM(BF86:BF227))*I34),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ROUND((SUM(BG86:BG227)),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ROUND((SUM(BH86:BH227)),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ROUND((SUM(BI86:BI227)),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SO 01.1 01.3 - Revitalizace Švarcavy, ř. km 0.200-0.668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Přelouč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Vodohospodářský rozvoj a výstavba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 a.s.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J86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133</v>
      </c>
      <c r="E60" s="139"/>
      <c r="F60" s="139"/>
      <c r="G60" s="139"/>
      <c r="H60" s="139"/>
      <c r="I60" s="139"/>
      <c r="J60" s="140">
        <f>J87</f>
        <v>0</v>
      </c>
      <c r="K60" s="137"/>
      <c r="L60" s="141"/>
    </row>
    <row r="61" spans="1:47" s="10" customFormat="1" ht="19.95" customHeight="1">
      <c r="B61" s="142"/>
      <c r="C61" s="143"/>
      <c r="D61" s="144" t="s">
        <v>134</v>
      </c>
      <c r="E61" s="145"/>
      <c r="F61" s="145"/>
      <c r="G61" s="145"/>
      <c r="H61" s="145"/>
      <c r="I61" s="145"/>
      <c r="J61" s="146">
        <f>J88</f>
        <v>0</v>
      </c>
      <c r="K61" s="143"/>
      <c r="L61" s="147"/>
    </row>
    <row r="62" spans="1:47" s="10" customFormat="1" ht="19.95" customHeight="1">
      <c r="B62" s="142"/>
      <c r="C62" s="143"/>
      <c r="D62" s="144" t="s">
        <v>135</v>
      </c>
      <c r="E62" s="145"/>
      <c r="F62" s="145"/>
      <c r="G62" s="145"/>
      <c r="H62" s="145"/>
      <c r="I62" s="145"/>
      <c r="J62" s="146">
        <f>J150</f>
        <v>0</v>
      </c>
      <c r="K62" s="143"/>
      <c r="L62" s="147"/>
    </row>
    <row r="63" spans="1:47" s="10" customFormat="1" ht="19.95" customHeight="1">
      <c r="B63" s="142"/>
      <c r="C63" s="143"/>
      <c r="D63" s="144" t="s">
        <v>136</v>
      </c>
      <c r="E63" s="145"/>
      <c r="F63" s="145"/>
      <c r="G63" s="145"/>
      <c r="H63" s="145"/>
      <c r="I63" s="145"/>
      <c r="J63" s="146">
        <f>J172</f>
        <v>0</v>
      </c>
      <c r="K63" s="143"/>
      <c r="L63" s="147"/>
    </row>
    <row r="64" spans="1:47" s="10" customFormat="1" ht="19.95" customHeight="1">
      <c r="B64" s="142"/>
      <c r="C64" s="143"/>
      <c r="D64" s="144" t="s">
        <v>137</v>
      </c>
      <c r="E64" s="145"/>
      <c r="F64" s="145"/>
      <c r="G64" s="145"/>
      <c r="H64" s="145"/>
      <c r="I64" s="145"/>
      <c r="J64" s="146">
        <f>J176</f>
        <v>0</v>
      </c>
      <c r="K64" s="143"/>
      <c r="L64" s="147"/>
    </row>
    <row r="65" spans="1:31" s="10" customFormat="1" ht="19.95" customHeight="1">
      <c r="B65" s="142"/>
      <c r="C65" s="143"/>
      <c r="D65" s="144" t="s">
        <v>138</v>
      </c>
      <c r="E65" s="145"/>
      <c r="F65" s="145"/>
      <c r="G65" s="145"/>
      <c r="H65" s="145"/>
      <c r="I65" s="145"/>
      <c r="J65" s="146">
        <f>J185</f>
        <v>0</v>
      </c>
      <c r="K65" s="143"/>
      <c r="L65" s="147"/>
    </row>
    <row r="66" spans="1:31" s="10" customFormat="1" ht="19.95" customHeight="1">
      <c r="B66" s="142"/>
      <c r="C66" s="143"/>
      <c r="D66" s="144" t="s">
        <v>139</v>
      </c>
      <c r="E66" s="145"/>
      <c r="F66" s="145"/>
      <c r="G66" s="145"/>
      <c r="H66" s="145"/>
      <c r="I66" s="145"/>
      <c r="J66" s="146">
        <f>J225</f>
        <v>0</v>
      </c>
      <c r="K66" s="143"/>
      <c r="L66" s="147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" customHeight="1">
      <c r="A73" s="36"/>
      <c r="B73" s="37"/>
      <c r="C73" s="25" t="s">
        <v>140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90" t="str">
        <f>E7</f>
        <v>006 - Revitalizace Švarcavy</v>
      </c>
      <c r="F76" s="391"/>
      <c r="G76" s="391"/>
      <c r="H76" s="391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127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47" t="str">
        <f>E9</f>
        <v>SO 01.1 01.3 - Revitalizace Švarcavy, ř. km 0.200-0.668</v>
      </c>
      <c r="F78" s="392"/>
      <c r="G78" s="392"/>
      <c r="H78" s="392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>Přelouč</v>
      </c>
      <c r="G80" s="38"/>
      <c r="H80" s="38"/>
      <c r="I80" s="31" t="s">
        <v>23</v>
      </c>
      <c r="J80" s="61" t="str">
        <f>IF(J12="","",J12)</f>
        <v>1. 11. 2021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25.65" customHeight="1">
      <c r="A82" s="36"/>
      <c r="B82" s="37"/>
      <c r="C82" s="31" t="s">
        <v>25</v>
      </c>
      <c r="D82" s="38"/>
      <c r="E82" s="38"/>
      <c r="F82" s="29" t="str">
        <f>E15</f>
        <v>Město Přelouč</v>
      </c>
      <c r="G82" s="38"/>
      <c r="H82" s="38"/>
      <c r="I82" s="31" t="s">
        <v>33</v>
      </c>
      <c r="J82" s="34" t="str">
        <f>E21</f>
        <v>Vodohospodářský rozvoj a výstavba a.s.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25.65" customHeight="1">
      <c r="A83" s="36"/>
      <c r="B83" s="37"/>
      <c r="C83" s="31" t="s">
        <v>31</v>
      </c>
      <c r="D83" s="38"/>
      <c r="E83" s="38"/>
      <c r="F83" s="29" t="str">
        <f>IF(E18="","",E18)</f>
        <v>Vyplň údaj</v>
      </c>
      <c r="G83" s="38"/>
      <c r="H83" s="38"/>
      <c r="I83" s="31" t="s">
        <v>38</v>
      </c>
      <c r="J83" s="34" t="str">
        <f>E24</f>
        <v>Vodohospodářský rozvoj a výstavba a.s.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48"/>
      <c r="B85" s="149"/>
      <c r="C85" s="150" t="s">
        <v>141</v>
      </c>
      <c r="D85" s="151" t="s">
        <v>60</v>
      </c>
      <c r="E85" s="151" t="s">
        <v>56</v>
      </c>
      <c r="F85" s="151" t="s">
        <v>57</v>
      </c>
      <c r="G85" s="151" t="s">
        <v>142</v>
      </c>
      <c r="H85" s="151" t="s">
        <v>143</v>
      </c>
      <c r="I85" s="151" t="s">
        <v>144</v>
      </c>
      <c r="J85" s="151" t="s">
        <v>131</v>
      </c>
      <c r="K85" s="152" t="s">
        <v>145</v>
      </c>
      <c r="L85" s="153"/>
      <c r="M85" s="70" t="s">
        <v>19</v>
      </c>
      <c r="N85" s="71" t="s">
        <v>45</v>
      </c>
      <c r="O85" s="71" t="s">
        <v>146</v>
      </c>
      <c r="P85" s="71" t="s">
        <v>147</v>
      </c>
      <c r="Q85" s="71" t="s">
        <v>148</v>
      </c>
      <c r="R85" s="71" t="s">
        <v>149</v>
      </c>
      <c r="S85" s="71" t="s">
        <v>150</v>
      </c>
      <c r="T85" s="72" t="s">
        <v>151</v>
      </c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</row>
    <row r="86" spans="1:65" s="2" customFormat="1" ht="22.8" customHeight="1">
      <c r="A86" s="36"/>
      <c r="B86" s="37"/>
      <c r="C86" s="77" t="s">
        <v>152</v>
      </c>
      <c r="D86" s="38"/>
      <c r="E86" s="38"/>
      <c r="F86" s="38"/>
      <c r="G86" s="38"/>
      <c r="H86" s="38"/>
      <c r="I86" s="38"/>
      <c r="J86" s="154">
        <f>BK86</f>
        <v>0</v>
      </c>
      <c r="K86" s="38"/>
      <c r="L86" s="41"/>
      <c r="M86" s="73"/>
      <c r="N86" s="155"/>
      <c r="O86" s="74"/>
      <c r="P86" s="156">
        <f>P87</f>
        <v>0</v>
      </c>
      <c r="Q86" s="74"/>
      <c r="R86" s="156">
        <f>R87</f>
        <v>956.08013646760003</v>
      </c>
      <c r="S86" s="74"/>
      <c r="T86" s="157">
        <f>T87</f>
        <v>717.66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74</v>
      </c>
      <c r="AU86" s="19" t="s">
        <v>132</v>
      </c>
      <c r="BK86" s="158">
        <f>BK87</f>
        <v>0</v>
      </c>
    </row>
    <row r="87" spans="1:65" s="12" customFormat="1" ht="25.95" customHeight="1">
      <c r="B87" s="159"/>
      <c r="C87" s="160"/>
      <c r="D87" s="161" t="s">
        <v>74</v>
      </c>
      <c r="E87" s="162" t="s">
        <v>153</v>
      </c>
      <c r="F87" s="162" t="s">
        <v>154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P88+P150+P172+P176+P185+P225</f>
        <v>0</v>
      </c>
      <c r="Q87" s="167"/>
      <c r="R87" s="168">
        <f>R88+R150+R172+R176+R185+R225</f>
        <v>956.08013646760003</v>
      </c>
      <c r="S87" s="167"/>
      <c r="T87" s="169">
        <f>T88+T150+T172+T176+T185+T225</f>
        <v>717.66</v>
      </c>
      <c r="AR87" s="170" t="s">
        <v>83</v>
      </c>
      <c r="AT87" s="171" t="s">
        <v>74</v>
      </c>
      <c r="AU87" s="171" t="s">
        <v>75</v>
      </c>
      <c r="AY87" s="170" t="s">
        <v>155</v>
      </c>
      <c r="BK87" s="172">
        <f>BK88+BK150+BK172+BK176+BK185+BK225</f>
        <v>0</v>
      </c>
    </row>
    <row r="88" spans="1:65" s="12" customFormat="1" ht="22.8" customHeight="1">
      <c r="B88" s="159"/>
      <c r="C88" s="160"/>
      <c r="D88" s="161" t="s">
        <v>74</v>
      </c>
      <c r="E88" s="173" t="s">
        <v>83</v>
      </c>
      <c r="F88" s="173" t="s">
        <v>156</v>
      </c>
      <c r="G88" s="160"/>
      <c r="H88" s="160"/>
      <c r="I88" s="163"/>
      <c r="J88" s="174">
        <f>BK88</f>
        <v>0</v>
      </c>
      <c r="K88" s="160"/>
      <c r="L88" s="165"/>
      <c r="M88" s="166"/>
      <c r="N88" s="167"/>
      <c r="O88" s="167"/>
      <c r="P88" s="168">
        <f>SUM(P89:P149)</f>
        <v>0</v>
      </c>
      <c r="Q88" s="167"/>
      <c r="R88" s="168">
        <f>SUM(R89:R149)</f>
        <v>3.4040000000000001E-2</v>
      </c>
      <c r="S88" s="167"/>
      <c r="T88" s="169">
        <f>SUM(T89:T149)</f>
        <v>717.66</v>
      </c>
      <c r="AR88" s="170" t="s">
        <v>83</v>
      </c>
      <c r="AT88" s="171" t="s">
        <v>74</v>
      </c>
      <c r="AU88" s="171" t="s">
        <v>83</v>
      </c>
      <c r="AY88" s="170" t="s">
        <v>155</v>
      </c>
      <c r="BK88" s="172">
        <f>SUM(BK89:BK149)</f>
        <v>0</v>
      </c>
    </row>
    <row r="89" spans="1:65" s="2" customFormat="1" ht="24.15" customHeight="1">
      <c r="A89" s="36"/>
      <c r="B89" s="37"/>
      <c r="C89" s="175" t="s">
        <v>83</v>
      </c>
      <c r="D89" s="175" t="s">
        <v>157</v>
      </c>
      <c r="E89" s="176" t="s">
        <v>158</v>
      </c>
      <c r="F89" s="177" t="s">
        <v>159</v>
      </c>
      <c r="G89" s="178" t="s">
        <v>160</v>
      </c>
      <c r="H89" s="179">
        <v>476</v>
      </c>
      <c r="I89" s="180"/>
      <c r="J89" s="181">
        <f>ROUND(I89*H89,2)</f>
        <v>0</v>
      </c>
      <c r="K89" s="177" t="s">
        <v>19</v>
      </c>
      <c r="L89" s="41"/>
      <c r="M89" s="182" t="s">
        <v>19</v>
      </c>
      <c r="N89" s="183" t="s">
        <v>46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161</v>
      </c>
      <c r="AT89" s="186" t="s">
        <v>157</v>
      </c>
      <c r="AU89" s="186" t="s">
        <v>85</v>
      </c>
      <c r="AY89" s="19" t="s">
        <v>155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83</v>
      </c>
      <c r="BK89" s="187">
        <f>ROUND(I89*H89,2)</f>
        <v>0</v>
      </c>
      <c r="BL89" s="19" t="s">
        <v>161</v>
      </c>
      <c r="BM89" s="186" t="s">
        <v>162</v>
      </c>
    </row>
    <row r="90" spans="1:65" s="2" customFormat="1" ht="28.8">
      <c r="A90" s="36"/>
      <c r="B90" s="37"/>
      <c r="C90" s="38"/>
      <c r="D90" s="188" t="s">
        <v>163</v>
      </c>
      <c r="E90" s="38"/>
      <c r="F90" s="189" t="s">
        <v>164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163</v>
      </c>
      <c r="AU90" s="19" t="s">
        <v>85</v>
      </c>
    </row>
    <row r="91" spans="1:65" s="13" customFormat="1" ht="10.199999999999999">
      <c r="B91" s="193"/>
      <c r="C91" s="194"/>
      <c r="D91" s="188" t="s">
        <v>165</v>
      </c>
      <c r="E91" s="195" t="s">
        <v>19</v>
      </c>
      <c r="F91" s="196" t="s">
        <v>166</v>
      </c>
      <c r="G91" s="194"/>
      <c r="H91" s="197">
        <v>476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165</v>
      </c>
      <c r="AU91" s="203" t="s">
        <v>85</v>
      </c>
      <c r="AV91" s="13" t="s">
        <v>85</v>
      </c>
      <c r="AW91" s="13" t="s">
        <v>37</v>
      </c>
      <c r="AX91" s="13" t="s">
        <v>83</v>
      </c>
      <c r="AY91" s="203" t="s">
        <v>155</v>
      </c>
    </row>
    <row r="92" spans="1:65" s="2" customFormat="1" ht="16.5" customHeight="1">
      <c r="A92" s="36"/>
      <c r="B92" s="37"/>
      <c r="C92" s="175" t="s">
        <v>85</v>
      </c>
      <c r="D92" s="175" t="s">
        <v>157</v>
      </c>
      <c r="E92" s="176" t="s">
        <v>167</v>
      </c>
      <c r="F92" s="177" t="s">
        <v>168</v>
      </c>
      <c r="G92" s="178" t="s">
        <v>169</v>
      </c>
      <c r="H92" s="179">
        <v>3880</v>
      </c>
      <c r="I92" s="180"/>
      <c r="J92" s="181">
        <f>ROUND(I92*H92,2)</f>
        <v>0</v>
      </c>
      <c r="K92" s="177" t="s">
        <v>170</v>
      </c>
      <c r="L92" s="41"/>
      <c r="M92" s="182" t="s">
        <v>19</v>
      </c>
      <c r="N92" s="183" t="s">
        <v>46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161</v>
      </c>
      <c r="AT92" s="186" t="s">
        <v>157</v>
      </c>
      <c r="AU92" s="186" t="s">
        <v>85</v>
      </c>
      <c r="AY92" s="19" t="s">
        <v>155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83</v>
      </c>
      <c r="BK92" s="187">
        <f>ROUND(I92*H92,2)</f>
        <v>0</v>
      </c>
      <c r="BL92" s="19" t="s">
        <v>161</v>
      </c>
      <c r="BM92" s="186" t="s">
        <v>171</v>
      </c>
    </row>
    <row r="93" spans="1:65" s="2" customFormat="1" ht="10.199999999999999">
      <c r="A93" s="36"/>
      <c r="B93" s="37"/>
      <c r="C93" s="38"/>
      <c r="D93" s="204" t="s">
        <v>172</v>
      </c>
      <c r="E93" s="38"/>
      <c r="F93" s="205" t="s">
        <v>173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172</v>
      </c>
      <c r="AU93" s="19" t="s">
        <v>85</v>
      </c>
    </row>
    <row r="94" spans="1:65" s="13" customFormat="1" ht="10.199999999999999">
      <c r="B94" s="193"/>
      <c r="C94" s="194"/>
      <c r="D94" s="188" t="s">
        <v>165</v>
      </c>
      <c r="E94" s="195" t="s">
        <v>19</v>
      </c>
      <c r="F94" s="196" t="s">
        <v>174</v>
      </c>
      <c r="G94" s="194"/>
      <c r="H94" s="197">
        <v>3880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165</v>
      </c>
      <c r="AU94" s="203" t="s">
        <v>85</v>
      </c>
      <c r="AV94" s="13" t="s">
        <v>85</v>
      </c>
      <c r="AW94" s="13" t="s">
        <v>37</v>
      </c>
      <c r="AX94" s="13" t="s">
        <v>83</v>
      </c>
      <c r="AY94" s="203" t="s">
        <v>155</v>
      </c>
    </row>
    <row r="95" spans="1:65" s="2" customFormat="1" ht="24.15" customHeight="1">
      <c r="A95" s="36"/>
      <c r="B95" s="37"/>
      <c r="C95" s="175" t="s">
        <v>175</v>
      </c>
      <c r="D95" s="175" t="s">
        <v>157</v>
      </c>
      <c r="E95" s="176" t="s">
        <v>176</v>
      </c>
      <c r="F95" s="177" t="s">
        <v>177</v>
      </c>
      <c r="G95" s="178" t="s">
        <v>178</v>
      </c>
      <c r="H95" s="179">
        <v>1</v>
      </c>
      <c r="I95" s="180"/>
      <c r="J95" s="181">
        <f>ROUND(I95*H95,2)</f>
        <v>0</v>
      </c>
      <c r="K95" s="177" t="s">
        <v>19</v>
      </c>
      <c r="L95" s="41"/>
      <c r="M95" s="182" t="s">
        <v>19</v>
      </c>
      <c r="N95" s="183" t="s">
        <v>46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161</v>
      </c>
      <c r="AT95" s="186" t="s">
        <v>157</v>
      </c>
      <c r="AU95" s="186" t="s">
        <v>85</v>
      </c>
      <c r="AY95" s="19" t="s">
        <v>155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83</v>
      </c>
      <c r="BK95" s="187">
        <f>ROUND(I95*H95,2)</f>
        <v>0</v>
      </c>
      <c r="BL95" s="19" t="s">
        <v>161</v>
      </c>
      <c r="BM95" s="186" t="s">
        <v>179</v>
      </c>
    </row>
    <row r="96" spans="1:65" s="2" customFormat="1" ht="28.8">
      <c r="A96" s="36"/>
      <c r="B96" s="37"/>
      <c r="C96" s="38"/>
      <c r="D96" s="188" t="s">
        <v>163</v>
      </c>
      <c r="E96" s="38"/>
      <c r="F96" s="189" t="s">
        <v>180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163</v>
      </c>
      <c r="AU96" s="19" t="s">
        <v>85</v>
      </c>
    </row>
    <row r="97" spans="1:65" s="13" customFormat="1" ht="10.199999999999999">
      <c r="B97" s="193"/>
      <c r="C97" s="194"/>
      <c r="D97" s="188" t="s">
        <v>165</v>
      </c>
      <c r="E97" s="195" t="s">
        <v>19</v>
      </c>
      <c r="F97" s="196" t="s">
        <v>83</v>
      </c>
      <c r="G97" s="194"/>
      <c r="H97" s="197">
        <v>1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165</v>
      </c>
      <c r="AU97" s="203" t="s">
        <v>85</v>
      </c>
      <c r="AV97" s="13" t="s">
        <v>85</v>
      </c>
      <c r="AW97" s="13" t="s">
        <v>37</v>
      </c>
      <c r="AX97" s="13" t="s">
        <v>83</v>
      </c>
      <c r="AY97" s="203" t="s">
        <v>155</v>
      </c>
    </row>
    <row r="98" spans="1:65" s="2" customFormat="1" ht="24.15" customHeight="1">
      <c r="A98" s="36"/>
      <c r="B98" s="37"/>
      <c r="C98" s="175" t="s">
        <v>161</v>
      </c>
      <c r="D98" s="175" t="s">
        <v>157</v>
      </c>
      <c r="E98" s="176" t="s">
        <v>181</v>
      </c>
      <c r="F98" s="177" t="s">
        <v>182</v>
      </c>
      <c r="G98" s="178" t="s">
        <v>183</v>
      </c>
      <c r="H98" s="179">
        <v>398.7</v>
      </c>
      <c r="I98" s="180"/>
      <c r="J98" s="181">
        <f>ROUND(I98*H98,2)</f>
        <v>0</v>
      </c>
      <c r="K98" s="177" t="s">
        <v>170</v>
      </c>
      <c r="L98" s="41"/>
      <c r="M98" s="182" t="s">
        <v>19</v>
      </c>
      <c r="N98" s="183" t="s">
        <v>46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1.8</v>
      </c>
      <c r="T98" s="185">
        <f>S98*H98</f>
        <v>717.66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161</v>
      </c>
      <c r="AT98" s="186" t="s">
        <v>157</v>
      </c>
      <c r="AU98" s="186" t="s">
        <v>85</v>
      </c>
      <c r="AY98" s="19" t="s">
        <v>155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83</v>
      </c>
      <c r="BK98" s="187">
        <f>ROUND(I98*H98,2)</f>
        <v>0</v>
      </c>
      <c r="BL98" s="19" t="s">
        <v>161</v>
      </c>
      <c r="BM98" s="186" t="s">
        <v>184</v>
      </c>
    </row>
    <row r="99" spans="1:65" s="2" customFormat="1" ht="10.199999999999999">
      <c r="A99" s="36"/>
      <c r="B99" s="37"/>
      <c r="C99" s="38"/>
      <c r="D99" s="204" t="s">
        <v>172</v>
      </c>
      <c r="E99" s="38"/>
      <c r="F99" s="205" t="s">
        <v>185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172</v>
      </c>
      <c r="AU99" s="19" t="s">
        <v>85</v>
      </c>
    </row>
    <row r="100" spans="1:65" s="13" customFormat="1" ht="10.199999999999999">
      <c r="B100" s="193"/>
      <c r="C100" s="194"/>
      <c r="D100" s="188" t="s">
        <v>165</v>
      </c>
      <c r="E100" s="195" t="s">
        <v>19</v>
      </c>
      <c r="F100" s="196" t="s">
        <v>186</v>
      </c>
      <c r="G100" s="194"/>
      <c r="H100" s="197">
        <v>398.7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165</v>
      </c>
      <c r="AU100" s="203" t="s">
        <v>85</v>
      </c>
      <c r="AV100" s="13" t="s">
        <v>85</v>
      </c>
      <c r="AW100" s="13" t="s">
        <v>37</v>
      </c>
      <c r="AX100" s="13" t="s">
        <v>83</v>
      </c>
      <c r="AY100" s="203" t="s">
        <v>155</v>
      </c>
    </row>
    <row r="101" spans="1:65" s="2" customFormat="1" ht="16.5" customHeight="1">
      <c r="A101" s="36"/>
      <c r="B101" s="37"/>
      <c r="C101" s="175" t="s">
        <v>187</v>
      </c>
      <c r="D101" s="175" t="s">
        <v>157</v>
      </c>
      <c r="E101" s="176" t="s">
        <v>188</v>
      </c>
      <c r="F101" s="177" t="s">
        <v>189</v>
      </c>
      <c r="G101" s="178" t="s">
        <v>169</v>
      </c>
      <c r="H101" s="179">
        <v>3880</v>
      </c>
      <c r="I101" s="180"/>
      <c r="J101" s="181">
        <f>ROUND(I101*H101,2)</f>
        <v>0</v>
      </c>
      <c r="K101" s="177" t="s">
        <v>170</v>
      </c>
      <c r="L101" s="41"/>
      <c r="M101" s="182" t="s">
        <v>19</v>
      </c>
      <c r="N101" s="183" t="s">
        <v>46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161</v>
      </c>
      <c r="AT101" s="186" t="s">
        <v>157</v>
      </c>
      <c r="AU101" s="186" t="s">
        <v>85</v>
      </c>
      <c r="AY101" s="19" t="s">
        <v>155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83</v>
      </c>
      <c r="BK101" s="187">
        <f>ROUND(I101*H101,2)</f>
        <v>0</v>
      </c>
      <c r="BL101" s="19" t="s">
        <v>161</v>
      </c>
      <c r="BM101" s="186" t="s">
        <v>190</v>
      </c>
    </row>
    <row r="102" spans="1:65" s="2" customFormat="1" ht="10.199999999999999">
      <c r="A102" s="36"/>
      <c r="B102" s="37"/>
      <c r="C102" s="38"/>
      <c r="D102" s="204" t="s">
        <v>172</v>
      </c>
      <c r="E102" s="38"/>
      <c r="F102" s="205" t="s">
        <v>191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172</v>
      </c>
      <c r="AU102" s="19" t="s">
        <v>85</v>
      </c>
    </row>
    <row r="103" spans="1:65" s="13" customFormat="1" ht="10.199999999999999">
      <c r="B103" s="193"/>
      <c r="C103" s="194"/>
      <c r="D103" s="188" t="s">
        <v>165</v>
      </c>
      <c r="E103" s="195" t="s">
        <v>19</v>
      </c>
      <c r="F103" s="196" t="s">
        <v>192</v>
      </c>
      <c r="G103" s="194"/>
      <c r="H103" s="197">
        <v>3880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165</v>
      </c>
      <c r="AU103" s="203" t="s">
        <v>85</v>
      </c>
      <c r="AV103" s="13" t="s">
        <v>85</v>
      </c>
      <c r="AW103" s="13" t="s">
        <v>37</v>
      </c>
      <c r="AX103" s="13" t="s">
        <v>83</v>
      </c>
      <c r="AY103" s="203" t="s">
        <v>155</v>
      </c>
    </row>
    <row r="104" spans="1:65" s="2" customFormat="1" ht="21.75" customHeight="1">
      <c r="A104" s="36"/>
      <c r="B104" s="37"/>
      <c r="C104" s="175" t="s">
        <v>193</v>
      </c>
      <c r="D104" s="175" t="s">
        <v>157</v>
      </c>
      <c r="E104" s="176" t="s">
        <v>194</v>
      </c>
      <c r="F104" s="177" t="s">
        <v>195</v>
      </c>
      <c r="G104" s="178" t="s">
        <v>183</v>
      </c>
      <c r="H104" s="179">
        <v>1888</v>
      </c>
      <c r="I104" s="180"/>
      <c r="J104" s="181">
        <f>ROUND(I104*H104,2)</f>
        <v>0</v>
      </c>
      <c r="K104" s="177" t="s">
        <v>170</v>
      </c>
      <c r="L104" s="41"/>
      <c r="M104" s="182" t="s">
        <v>19</v>
      </c>
      <c r="N104" s="183" t="s">
        <v>46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161</v>
      </c>
      <c r="AT104" s="186" t="s">
        <v>157</v>
      </c>
      <c r="AU104" s="186" t="s">
        <v>85</v>
      </c>
      <c r="AY104" s="19" t="s">
        <v>155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83</v>
      </c>
      <c r="BK104" s="187">
        <f>ROUND(I104*H104,2)</f>
        <v>0</v>
      </c>
      <c r="BL104" s="19" t="s">
        <v>161</v>
      </c>
      <c r="BM104" s="186" t="s">
        <v>196</v>
      </c>
    </row>
    <row r="105" spans="1:65" s="2" customFormat="1" ht="10.199999999999999">
      <c r="A105" s="36"/>
      <c r="B105" s="37"/>
      <c r="C105" s="38"/>
      <c r="D105" s="204" t="s">
        <v>172</v>
      </c>
      <c r="E105" s="38"/>
      <c r="F105" s="205" t="s">
        <v>197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172</v>
      </c>
      <c r="AU105" s="19" t="s">
        <v>85</v>
      </c>
    </row>
    <row r="106" spans="1:65" s="13" customFormat="1" ht="10.199999999999999">
      <c r="B106" s="193"/>
      <c r="C106" s="194"/>
      <c r="D106" s="188" t="s">
        <v>165</v>
      </c>
      <c r="E106" s="195" t="s">
        <v>19</v>
      </c>
      <c r="F106" s="196" t="s">
        <v>198</v>
      </c>
      <c r="G106" s="194"/>
      <c r="H106" s="197">
        <v>1888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165</v>
      </c>
      <c r="AU106" s="203" t="s">
        <v>85</v>
      </c>
      <c r="AV106" s="13" t="s">
        <v>85</v>
      </c>
      <c r="AW106" s="13" t="s">
        <v>37</v>
      </c>
      <c r="AX106" s="13" t="s">
        <v>83</v>
      </c>
      <c r="AY106" s="203" t="s">
        <v>155</v>
      </c>
    </row>
    <row r="107" spans="1:65" s="2" customFormat="1" ht="37.799999999999997" customHeight="1">
      <c r="A107" s="36"/>
      <c r="B107" s="37"/>
      <c r="C107" s="175" t="s">
        <v>199</v>
      </c>
      <c r="D107" s="175" t="s">
        <v>157</v>
      </c>
      <c r="E107" s="176" t="s">
        <v>200</v>
      </c>
      <c r="F107" s="177" t="s">
        <v>201</v>
      </c>
      <c r="G107" s="178" t="s">
        <v>183</v>
      </c>
      <c r="H107" s="179">
        <v>1960</v>
      </c>
      <c r="I107" s="180"/>
      <c r="J107" s="181">
        <f>ROUND(I107*H107,2)</f>
        <v>0</v>
      </c>
      <c r="K107" s="177" t="s">
        <v>170</v>
      </c>
      <c r="L107" s="41"/>
      <c r="M107" s="182" t="s">
        <v>19</v>
      </c>
      <c r="N107" s="183" t="s">
        <v>46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161</v>
      </c>
      <c r="AT107" s="186" t="s">
        <v>157</v>
      </c>
      <c r="AU107" s="186" t="s">
        <v>85</v>
      </c>
      <c r="AY107" s="19" t="s">
        <v>155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83</v>
      </c>
      <c r="BK107" s="187">
        <f>ROUND(I107*H107,2)</f>
        <v>0</v>
      </c>
      <c r="BL107" s="19" t="s">
        <v>161</v>
      </c>
      <c r="BM107" s="186" t="s">
        <v>202</v>
      </c>
    </row>
    <row r="108" spans="1:65" s="2" customFormat="1" ht="10.199999999999999">
      <c r="A108" s="36"/>
      <c r="B108" s="37"/>
      <c r="C108" s="38"/>
      <c r="D108" s="204" t="s">
        <v>172</v>
      </c>
      <c r="E108" s="38"/>
      <c r="F108" s="205" t="s">
        <v>203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172</v>
      </c>
      <c r="AU108" s="19" t="s">
        <v>85</v>
      </c>
    </row>
    <row r="109" spans="1:65" s="13" customFormat="1" ht="10.199999999999999">
      <c r="B109" s="193"/>
      <c r="C109" s="194"/>
      <c r="D109" s="188" t="s">
        <v>165</v>
      </c>
      <c r="E109" s="195" t="s">
        <v>19</v>
      </c>
      <c r="F109" s="196" t="s">
        <v>204</v>
      </c>
      <c r="G109" s="194"/>
      <c r="H109" s="197">
        <v>1164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165</v>
      </c>
      <c r="AU109" s="203" t="s">
        <v>85</v>
      </c>
      <c r="AV109" s="13" t="s">
        <v>85</v>
      </c>
      <c r="AW109" s="13" t="s">
        <v>37</v>
      </c>
      <c r="AX109" s="13" t="s">
        <v>75</v>
      </c>
      <c r="AY109" s="203" t="s">
        <v>155</v>
      </c>
    </row>
    <row r="110" spans="1:65" s="13" customFormat="1" ht="10.199999999999999">
      <c r="B110" s="193"/>
      <c r="C110" s="194"/>
      <c r="D110" s="188" t="s">
        <v>165</v>
      </c>
      <c r="E110" s="195" t="s">
        <v>19</v>
      </c>
      <c r="F110" s="196" t="s">
        <v>205</v>
      </c>
      <c r="G110" s="194"/>
      <c r="H110" s="197">
        <v>796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165</v>
      </c>
      <c r="AU110" s="203" t="s">
        <v>85</v>
      </c>
      <c r="AV110" s="13" t="s">
        <v>85</v>
      </c>
      <c r="AW110" s="13" t="s">
        <v>37</v>
      </c>
      <c r="AX110" s="13" t="s">
        <v>75</v>
      </c>
      <c r="AY110" s="203" t="s">
        <v>155</v>
      </c>
    </row>
    <row r="111" spans="1:65" s="14" customFormat="1" ht="10.199999999999999">
      <c r="B111" s="206"/>
      <c r="C111" s="207"/>
      <c r="D111" s="188" t="s">
        <v>165</v>
      </c>
      <c r="E111" s="208" t="s">
        <v>19</v>
      </c>
      <c r="F111" s="209" t="s">
        <v>206</v>
      </c>
      <c r="G111" s="207"/>
      <c r="H111" s="210">
        <v>1960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165</v>
      </c>
      <c r="AU111" s="216" t="s">
        <v>85</v>
      </c>
      <c r="AV111" s="14" t="s">
        <v>161</v>
      </c>
      <c r="AW111" s="14" t="s">
        <v>37</v>
      </c>
      <c r="AX111" s="14" t="s">
        <v>83</v>
      </c>
      <c r="AY111" s="216" t="s">
        <v>155</v>
      </c>
    </row>
    <row r="112" spans="1:65" s="2" customFormat="1" ht="24.15" customHeight="1">
      <c r="A112" s="36"/>
      <c r="B112" s="37"/>
      <c r="C112" s="175" t="s">
        <v>207</v>
      </c>
      <c r="D112" s="175" t="s">
        <v>157</v>
      </c>
      <c r="E112" s="176" t="s">
        <v>208</v>
      </c>
      <c r="F112" s="177" t="s">
        <v>209</v>
      </c>
      <c r="G112" s="178" t="s">
        <v>183</v>
      </c>
      <c r="H112" s="179">
        <v>980</v>
      </c>
      <c r="I112" s="180"/>
      <c r="J112" s="181">
        <f>ROUND(I112*H112,2)</f>
        <v>0</v>
      </c>
      <c r="K112" s="177" t="s">
        <v>170</v>
      </c>
      <c r="L112" s="41"/>
      <c r="M112" s="182" t="s">
        <v>19</v>
      </c>
      <c r="N112" s="183" t="s">
        <v>46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161</v>
      </c>
      <c r="AT112" s="186" t="s">
        <v>157</v>
      </c>
      <c r="AU112" s="186" t="s">
        <v>85</v>
      </c>
      <c r="AY112" s="19" t="s">
        <v>155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83</v>
      </c>
      <c r="BK112" s="187">
        <f>ROUND(I112*H112,2)</f>
        <v>0</v>
      </c>
      <c r="BL112" s="19" t="s">
        <v>161</v>
      </c>
      <c r="BM112" s="186" t="s">
        <v>210</v>
      </c>
    </row>
    <row r="113" spans="1:65" s="2" customFormat="1" ht="10.199999999999999">
      <c r="A113" s="36"/>
      <c r="B113" s="37"/>
      <c r="C113" s="38"/>
      <c r="D113" s="204" t="s">
        <v>172</v>
      </c>
      <c r="E113" s="38"/>
      <c r="F113" s="205" t="s">
        <v>211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172</v>
      </c>
      <c r="AU113" s="19" t="s">
        <v>85</v>
      </c>
    </row>
    <row r="114" spans="1:65" s="13" customFormat="1" ht="10.199999999999999">
      <c r="B114" s="193"/>
      <c r="C114" s="194"/>
      <c r="D114" s="188" t="s">
        <v>165</v>
      </c>
      <c r="E114" s="195" t="s">
        <v>19</v>
      </c>
      <c r="F114" s="196" t="s">
        <v>212</v>
      </c>
      <c r="G114" s="194"/>
      <c r="H114" s="197">
        <v>582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165</v>
      </c>
      <c r="AU114" s="203" t="s">
        <v>85</v>
      </c>
      <c r="AV114" s="13" t="s">
        <v>85</v>
      </c>
      <c r="AW114" s="13" t="s">
        <v>37</v>
      </c>
      <c r="AX114" s="13" t="s">
        <v>75</v>
      </c>
      <c r="AY114" s="203" t="s">
        <v>155</v>
      </c>
    </row>
    <row r="115" spans="1:65" s="13" customFormat="1" ht="10.199999999999999">
      <c r="B115" s="193"/>
      <c r="C115" s="194"/>
      <c r="D115" s="188" t="s">
        <v>165</v>
      </c>
      <c r="E115" s="195" t="s">
        <v>19</v>
      </c>
      <c r="F115" s="196" t="s">
        <v>213</v>
      </c>
      <c r="G115" s="194"/>
      <c r="H115" s="197">
        <v>398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165</v>
      </c>
      <c r="AU115" s="203" t="s">
        <v>85</v>
      </c>
      <c r="AV115" s="13" t="s">
        <v>85</v>
      </c>
      <c r="AW115" s="13" t="s">
        <v>37</v>
      </c>
      <c r="AX115" s="13" t="s">
        <v>75</v>
      </c>
      <c r="AY115" s="203" t="s">
        <v>155</v>
      </c>
    </row>
    <row r="116" spans="1:65" s="14" customFormat="1" ht="10.199999999999999">
      <c r="B116" s="206"/>
      <c r="C116" s="207"/>
      <c r="D116" s="188" t="s">
        <v>165</v>
      </c>
      <c r="E116" s="208" t="s">
        <v>19</v>
      </c>
      <c r="F116" s="209" t="s">
        <v>206</v>
      </c>
      <c r="G116" s="207"/>
      <c r="H116" s="210">
        <v>980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165</v>
      </c>
      <c r="AU116" s="216" t="s">
        <v>85</v>
      </c>
      <c r="AV116" s="14" t="s">
        <v>161</v>
      </c>
      <c r="AW116" s="14" t="s">
        <v>37</v>
      </c>
      <c r="AX116" s="14" t="s">
        <v>83</v>
      </c>
      <c r="AY116" s="216" t="s">
        <v>155</v>
      </c>
    </row>
    <row r="117" spans="1:65" s="2" customFormat="1" ht="24.15" customHeight="1">
      <c r="A117" s="36"/>
      <c r="B117" s="37"/>
      <c r="C117" s="175" t="s">
        <v>214</v>
      </c>
      <c r="D117" s="175" t="s">
        <v>157</v>
      </c>
      <c r="E117" s="176" t="s">
        <v>215</v>
      </c>
      <c r="F117" s="177" t="s">
        <v>216</v>
      </c>
      <c r="G117" s="178" t="s">
        <v>183</v>
      </c>
      <c r="H117" s="179">
        <v>398.7</v>
      </c>
      <c r="I117" s="180"/>
      <c r="J117" s="181">
        <f>ROUND(I117*H117,2)</f>
        <v>0</v>
      </c>
      <c r="K117" s="177" t="s">
        <v>170</v>
      </c>
      <c r="L117" s="41"/>
      <c r="M117" s="182" t="s">
        <v>19</v>
      </c>
      <c r="N117" s="183" t="s">
        <v>46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161</v>
      </c>
      <c r="AT117" s="186" t="s">
        <v>157</v>
      </c>
      <c r="AU117" s="186" t="s">
        <v>85</v>
      </c>
      <c r="AY117" s="19" t="s">
        <v>155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83</v>
      </c>
      <c r="BK117" s="187">
        <f>ROUND(I117*H117,2)</f>
        <v>0</v>
      </c>
      <c r="BL117" s="19" t="s">
        <v>161</v>
      </c>
      <c r="BM117" s="186" t="s">
        <v>217</v>
      </c>
    </row>
    <row r="118" spans="1:65" s="2" customFormat="1" ht="10.199999999999999">
      <c r="A118" s="36"/>
      <c r="B118" s="37"/>
      <c r="C118" s="38"/>
      <c r="D118" s="204" t="s">
        <v>172</v>
      </c>
      <c r="E118" s="38"/>
      <c r="F118" s="205" t="s">
        <v>218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172</v>
      </c>
      <c r="AU118" s="19" t="s">
        <v>85</v>
      </c>
    </row>
    <row r="119" spans="1:65" s="13" customFormat="1" ht="10.199999999999999">
      <c r="B119" s="193"/>
      <c r="C119" s="194"/>
      <c r="D119" s="188" t="s">
        <v>165</v>
      </c>
      <c r="E119" s="195" t="s">
        <v>19</v>
      </c>
      <c r="F119" s="196" t="s">
        <v>219</v>
      </c>
      <c r="G119" s="194"/>
      <c r="H119" s="197">
        <v>398.7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165</v>
      </c>
      <c r="AU119" s="203" t="s">
        <v>85</v>
      </c>
      <c r="AV119" s="13" t="s">
        <v>85</v>
      </c>
      <c r="AW119" s="13" t="s">
        <v>37</v>
      </c>
      <c r="AX119" s="13" t="s">
        <v>83</v>
      </c>
      <c r="AY119" s="203" t="s">
        <v>155</v>
      </c>
    </row>
    <row r="120" spans="1:65" s="2" customFormat="1" ht="24.15" customHeight="1">
      <c r="A120" s="36"/>
      <c r="B120" s="37"/>
      <c r="C120" s="175" t="s">
        <v>220</v>
      </c>
      <c r="D120" s="175" t="s">
        <v>157</v>
      </c>
      <c r="E120" s="176" t="s">
        <v>221</v>
      </c>
      <c r="F120" s="177" t="s">
        <v>222</v>
      </c>
      <c r="G120" s="178" t="s">
        <v>169</v>
      </c>
      <c r="H120" s="179">
        <v>3375</v>
      </c>
      <c r="I120" s="180"/>
      <c r="J120" s="181">
        <f>ROUND(I120*H120,2)</f>
        <v>0</v>
      </c>
      <c r="K120" s="177" t="s">
        <v>170</v>
      </c>
      <c r="L120" s="41"/>
      <c r="M120" s="182" t="s">
        <v>19</v>
      </c>
      <c r="N120" s="183" t="s">
        <v>46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161</v>
      </c>
      <c r="AT120" s="186" t="s">
        <v>157</v>
      </c>
      <c r="AU120" s="186" t="s">
        <v>85</v>
      </c>
      <c r="AY120" s="19" t="s">
        <v>155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83</v>
      </c>
      <c r="BK120" s="187">
        <f>ROUND(I120*H120,2)</f>
        <v>0</v>
      </c>
      <c r="BL120" s="19" t="s">
        <v>161</v>
      </c>
      <c r="BM120" s="186" t="s">
        <v>223</v>
      </c>
    </row>
    <row r="121" spans="1:65" s="2" customFormat="1" ht="10.199999999999999">
      <c r="A121" s="36"/>
      <c r="B121" s="37"/>
      <c r="C121" s="38"/>
      <c r="D121" s="204" t="s">
        <v>172</v>
      </c>
      <c r="E121" s="38"/>
      <c r="F121" s="205" t="s">
        <v>224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172</v>
      </c>
      <c r="AU121" s="19" t="s">
        <v>85</v>
      </c>
    </row>
    <row r="122" spans="1:65" s="13" customFormat="1" ht="10.199999999999999">
      <c r="B122" s="193"/>
      <c r="C122" s="194"/>
      <c r="D122" s="188" t="s">
        <v>165</v>
      </c>
      <c r="E122" s="195" t="s">
        <v>19</v>
      </c>
      <c r="F122" s="196" t="s">
        <v>225</v>
      </c>
      <c r="G122" s="194"/>
      <c r="H122" s="197">
        <v>3375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165</v>
      </c>
      <c r="AU122" s="203" t="s">
        <v>85</v>
      </c>
      <c r="AV122" s="13" t="s">
        <v>85</v>
      </c>
      <c r="AW122" s="13" t="s">
        <v>37</v>
      </c>
      <c r="AX122" s="13" t="s">
        <v>83</v>
      </c>
      <c r="AY122" s="203" t="s">
        <v>155</v>
      </c>
    </row>
    <row r="123" spans="1:65" s="2" customFormat="1" ht="16.5" customHeight="1">
      <c r="A123" s="36"/>
      <c r="B123" s="37"/>
      <c r="C123" s="217" t="s">
        <v>226</v>
      </c>
      <c r="D123" s="217" t="s">
        <v>227</v>
      </c>
      <c r="E123" s="218" t="s">
        <v>228</v>
      </c>
      <c r="F123" s="219" t="s">
        <v>229</v>
      </c>
      <c r="G123" s="220" t="s">
        <v>230</v>
      </c>
      <c r="H123" s="221">
        <v>33.75</v>
      </c>
      <c r="I123" s="222"/>
      <c r="J123" s="223">
        <f>ROUND(I123*H123,2)</f>
        <v>0</v>
      </c>
      <c r="K123" s="219" t="s">
        <v>19</v>
      </c>
      <c r="L123" s="224"/>
      <c r="M123" s="225" t="s">
        <v>19</v>
      </c>
      <c r="N123" s="226" t="s">
        <v>46</v>
      </c>
      <c r="O123" s="66"/>
      <c r="P123" s="184">
        <f>O123*H123</f>
        <v>0</v>
      </c>
      <c r="Q123" s="184">
        <v>1E-3</v>
      </c>
      <c r="R123" s="184">
        <f>Q123*H123</f>
        <v>3.3750000000000002E-2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207</v>
      </c>
      <c r="AT123" s="186" t="s">
        <v>227</v>
      </c>
      <c r="AU123" s="186" t="s">
        <v>85</v>
      </c>
      <c r="AY123" s="19" t="s">
        <v>155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83</v>
      </c>
      <c r="BK123" s="187">
        <f>ROUND(I123*H123,2)</f>
        <v>0</v>
      </c>
      <c r="BL123" s="19" t="s">
        <v>161</v>
      </c>
      <c r="BM123" s="186" t="s">
        <v>231</v>
      </c>
    </row>
    <row r="124" spans="1:65" s="2" customFormat="1" ht="182.4">
      <c r="A124" s="36"/>
      <c r="B124" s="37"/>
      <c r="C124" s="38"/>
      <c r="D124" s="188" t="s">
        <v>163</v>
      </c>
      <c r="E124" s="38"/>
      <c r="F124" s="189" t="s">
        <v>232</v>
      </c>
      <c r="G124" s="38"/>
      <c r="H124" s="38"/>
      <c r="I124" s="190"/>
      <c r="J124" s="38"/>
      <c r="K124" s="38"/>
      <c r="L124" s="41"/>
      <c r="M124" s="191"/>
      <c r="N124" s="192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163</v>
      </c>
      <c r="AU124" s="19" t="s">
        <v>85</v>
      </c>
    </row>
    <row r="125" spans="1:65" s="13" customFormat="1" ht="10.199999999999999">
      <c r="B125" s="193"/>
      <c r="C125" s="194"/>
      <c r="D125" s="188" t="s">
        <v>165</v>
      </c>
      <c r="E125" s="194"/>
      <c r="F125" s="196" t="s">
        <v>233</v>
      </c>
      <c r="G125" s="194"/>
      <c r="H125" s="197">
        <v>33.75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165</v>
      </c>
      <c r="AU125" s="203" t="s">
        <v>85</v>
      </c>
      <c r="AV125" s="13" t="s">
        <v>85</v>
      </c>
      <c r="AW125" s="13" t="s">
        <v>4</v>
      </c>
      <c r="AX125" s="13" t="s">
        <v>83</v>
      </c>
      <c r="AY125" s="203" t="s">
        <v>155</v>
      </c>
    </row>
    <row r="126" spans="1:65" s="2" customFormat="1" ht="21.75" customHeight="1">
      <c r="A126" s="36"/>
      <c r="B126" s="37"/>
      <c r="C126" s="175" t="s">
        <v>234</v>
      </c>
      <c r="D126" s="175" t="s">
        <v>157</v>
      </c>
      <c r="E126" s="176" t="s">
        <v>235</v>
      </c>
      <c r="F126" s="177" t="s">
        <v>236</v>
      </c>
      <c r="G126" s="178" t="s">
        <v>169</v>
      </c>
      <c r="H126" s="179">
        <v>2723</v>
      </c>
      <c r="I126" s="180"/>
      <c r="J126" s="181">
        <f>ROUND(I126*H126,2)</f>
        <v>0</v>
      </c>
      <c r="K126" s="177" t="s">
        <v>170</v>
      </c>
      <c r="L126" s="41"/>
      <c r="M126" s="182" t="s">
        <v>19</v>
      </c>
      <c r="N126" s="183" t="s">
        <v>46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161</v>
      </c>
      <c r="AT126" s="186" t="s">
        <v>157</v>
      </c>
      <c r="AU126" s="186" t="s">
        <v>85</v>
      </c>
      <c r="AY126" s="19" t="s">
        <v>155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83</v>
      </c>
      <c r="BK126" s="187">
        <f>ROUND(I126*H126,2)</f>
        <v>0</v>
      </c>
      <c r="BL126" s="19" t="s">
        <v>161</v>
      </c>
      <c r="BM126" s="186" t="s">
        <v>237</v>
      </c>
    </row>
    <row r="127" spans="1:65" s="2" customFormat="1" ht="10.199999999999999">
      <c r="A127" s="36"/>
      <c r="B127" s="37"/>
      <c r="C127" s="38"/>
      <c r="D127" s="204" t="s">
        <v>172</v>
      </c>
      <c r="E127" s="38"/>
      <c r="F127" s="205" t="s">
        <v>238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172</v>
      </c>
      <c r="AU127" s="19" t="s">
        <v>85</v>
      </c>
    </row>
    <row r="128" spans="1:65" s="15" customFormat="1" ht="10.199999999999999">
      <c r="B128" s="227"/>
      <c r="C128" s="228"/>
      <c r="D128" s="188" t="s">
        <v>165</v>
      </c>
      <c r="E128" s="229" t="s">
        <v>19</v>
      </c>
      <c r="F128" s="230" t="s">
        <v>239</v>
      </c>
      <c r="G128" s="228"/>
      <c r="H128" s="229" t="s">
        <v>19</v>
      </c>
      <c r="I128" s="231"/>
      <c r="J128" s="228"/>
      <c r="K128" s="228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165</v>
      </c>
      <c r="AU128" s="236" t="s">
        <v>85</v>
      </c>
      <c r="AV128" s="15" t="s">
        <v>83</v>
      </c>
      <c r="AW128" s="15" t="s">
        <v>37</v>
      </c>
      <c r="AX128" s="15" t="s">
        <v>75</v>
      </c>
      <c r="AY128" s="236" t="s">
        <v>155</v>
      </c>
    </row>
    <row r="129" spans="1:65" s="13" customFormat="1" ht="10.199999999999999">
      <c r="B129" s="193"/>
      <c r="C129" s="194"/>
      <c r="D129" s="188" t="s">
        <v>165</v>
      </c>
      <c r="E129" s="195" t="s">
        <v>19</v>
      </c>
      <c r="F129" s="196" t="s">
        <v>240</v>
      </c>
      <c r="G129" s="194"/>
      <c r="H129" s="197">
        <v>2723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165</v>
      </c>
      <c r="AU129" s="203" t="s">
        <v>85</v>
      </c>
      <c r="AV129" s="13" t="s">
        <v>85</v>
      </c>
      <c r="AW129" s="13" t="s">
        <v>37</v>
      </c>
      <c r="AX129" s="13" t="s">
        <v>83</v>
      </c>
      <c r="AY129" s="203" t="s">
        <v>155</v>
      </c>
    </row>
    <row r="130" spans="1:65" s="2" customFormat="1" ht="24.15" customHeight="1">
      <c r="A130" s="36"/>
      <c r="B130" s="37"/>
      <c r="C130" s="175" t="s">
        <v>241</v>
      </c>
      <c r="D130" s="175" t="s">
        <v>157</v>
      </c>
      <c r="E130" s="176" t="s">
        <v>242</v>
      </c>
      <c r="F130" s="177" t="s">
        <v>243</v>
      </c>
      <c r="G130" s="178" t="s">
        <v>169</v>
      </c>
      <c r="H130" s="179">
        <v>2130</v>
      </c>
      <c r="I130" s="180"/>
      <c r="J130" s="181">
        <f>ROUND(I130*H130,2)</f>
        <v>0</v>
      </c>
      <c r="K130" s="177" t="s">
        <v>170</v>
      </c>
      <c r="L130" s="41"/>
      <c r="M130" s="182" t="s">
        <v>19</v>
      </c>
      <c r="N130" s="183" t="s">
        <v>46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161</v>
      </c>
      <c r="AT130" s="186" t="s">
        <v>157</v>
      </c>
      <c r="AU130" s="186" t="s">
        <v>85</v>
      </c>
      <c r="AY130" s="19" t="s">
        <v>155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83</v>
      </c>
      <c r="BK130" s="187">
        <f>ROUND(I130*H130,2)</f>
        <v>0</v>
      </c>
      <c r="BL130" s="19" t="s">
        <v>161</v>
      </c>
      <c r="BM130" s="186" t="s">
        <v>244</v>
      </c>
    </row>
    <row r="131" spans="1:65" s="2" customFormat="1" ht="10.199999999999999">
      <c r="A131" s="36"/>
      <c r="B131" s="37"/>
      <c r="C131" s="38"/>
      <c r="D131" s="204" t="s">
        <v>172</v>
      </c>
      <c r="E131" s="38"/>
      <c r="F131" s="205" t="s">
        <v>245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172</v>
      </c>
      <c r="AU131" s="19" t="s">
        <v>85</v>
      </c>
    </row>
    <row r="132" spans="1:65" s="15" customFormat="1" ht="10.199999999999999">
      <c r="B132" s="227"/>
      <c r="C132" s="228"/>
      <c r="D132" s="188" t="s">
        <v>165</v>
      </c>
      <c r="E132" s="229" t="s">
        <v>19</v>
      </c>
      <c r="F132" s="230" t="s">
        <v>246</v>
      </c>
      <c r="G132" s="228"/>
      <c r="H132" s="229" t="s">
        <v>19</v>
      </c>
      <c r="I132" s="231"/>
      <c r="J132" s="228"/>
      <c r="K132" s="228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165</v>
      </c>
      <c r="AU132" s="236" t="s">
        <v>85</v>
      </c>
      <c r="AV132" s="15" t="s">
        <v>83</v>
      </c>
      <c r="AW132" s="15" t="s">
        <v>37</v>
      </c>
      <c r="AX132" s="15" t="s">
        <v>75</v>
      </c>
      <c r="AY132" s="236" t="s">
        <v>155</v>
      </c>
    </row>
    <row r="133" spans="1:65" s="13" customFormat="1" ht="10.199999999999999">
      <c r="B133" s="193"/>
      <c r="C133" s="194"/>
      <c r="D133" s="188" t="s">
        <v>165</v>
      </c>
      <c r="E133" s="195" t="s">
        <v>19</v>
      </c>
      <c r="F133" s="196" t="s">
        <v>247</v>
      </c>
      <c r="G133" s="194"/>
      <c r="H133" s="197">
        <v>2130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165</v>
      </c>
      <c r="AU133" s="203" t="s">
        <v>85</v>
      </c>
      <c r="AV133" s="13" t="s">
        <v>85</v>
      </c>
      <c r="AW133" s="13" t="s">
        <v>37</v>
      </c>
      <c r="AX133" s="13" t="s">
        <v>83</v>
      </c>
      <c r="AY133" s="203" t="s">
        <v>155</v>
      </c>
    </row>
    <row r="134" spans="1:65" s="2" customFormat="1" ht="24.15" customHeight="1">
      <c r="A134" s="36"/>
      <c r="B134" s="37"/>
      <c r="C134" s="175" t="s">
        <v>248</v>
      </c>
      <c r="D134" s="175" t="s">
        <v>157</v>
      </c>
      <c r="E134" s="176" t="s">
        <v>249</v>
      </c>
      <c r="F134" s="177" t="s">
        <v>250</v>
      </c>
      <c r="G134" s="178" t="s">
        <v>178</v>
      </c>
      <c r="H134" s="179">
        <v>5</v>
      </c>
      <c r="I134" s="180"/>
      <c r="J134" s="181">
        <f>ROUND(I134*H134,2)</f>
        <v>0</v>
      </c>
      <c r="K134" s="177" t="s">
        <v>170</v>
      </c>
      <c r="L134" s="41"/>
      <c r="M134" s="182" t="s">
        <v>19</v>
      </c>
      <c r="N134" s="183" t="s">
        <v>46</v>
      </c>
      <c r="O134" s="66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161</v>
      </c>
      <c r="AT134" s="186" t="s">
        <v>157</v>
      </c>
      <c r="AU134" s="186" t="s">
        <v>85</v>
      </c>
      <c r="AY134" s="19" t="s">
        <v>155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83</v>
      </c>
      <c r="BK134" s="187">
        <f>ROUND(I134*H134,2)</f>
        <v>0</v>
      </c>
      <c r="BL134" s="19" t="s">
        <v>161</v>
      </c>
      <c r="BM134" s="186" t="s">
        <v>251</v>
      </c>
    </row>
    <row r="135" spans="1:65" s="2" customFormat="1" ht="10.199999999999999">
      <c r="A135" s="36"/>
      <c r="B135" s="37"/>
      <c r="C135" s="38"/>
      <c r="D135" s="204" t="s">
        <v>172</v>
      </c>
      <c r="E135" s="38"/>
      <c r="F135" s="205" t="s">
        <v>252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172</v>
      </c>
      <c r="AU135" s="19" t="s">
        <v>85</v>
      </c>
    </row>
    <row r="136" spans="1:65" s="13" customFormat="1" ht="10.199999999999999">
      <c r="B136" s="193"/>
      <c r="C136" s="194"/>
      <c r="D136" s="188" t="s">
        <v>165</v>
      </c>
      <c r="E136" s="195" t="s">
        <v>19</v>
      </c>
      <c r="F136" s="196" t="s">
        <v>187</v>
      </c>
      <c r="G136" s="194"/>
      <c r="H136" s="197">
        <v>5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165</v>
      </c>
      <c r="AU136" s="203" t="s">
        <v>85</v>
      </c>
      <c r="AV136" s="13" t="s">
        <v>85</v>
      </c>
      <c r="AW136" s="13" t="s">
        <v>37</v>
      </c>
      <c r="AX136" s="13" t="s">
        <v>83</v>
      </c>
      <c r="AY136" s="203" t="s">
        <v>155</v>
      </c>
    </row>
    <row r="137" spans="1:65" s="2" customFormat="1" ht="16.5" customHeight="1">
      <c r="A137" s="36"/>
      <c r="B137" s="37"/>
      <c r="C137" s="217" t="s">
        <v>8</v>
      </c>
      <c r="D137" s="217" t="s">
        <v>227</v>
      </c>
      <c r="E137" s="218" t="s">
        <v>253</v>
      </c>
      <c r="F137" s="219" t="s">
        <v>254</v>
      </c>
      <c r="G137" s="220" t="s">
        <v>178</v>
      </c>
      <c r="H137" s="221">
        <v>5</v>
      </c>
      <c r="I137" s="222"/>
      <c r="J137" s="223">
        <f>ROUND(I137*H137,2)</f>
        <v>0</v>
      </c>
      <c r="K137" s="219" t="s">
        <v>19</v>
      </c>
      <c r="L137" s="224"/>
      <c r="M137" s="225" t="s">
        <v>19</v>
      </c>
      <c r="N137" s="226" t="s">
        <v>46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207</v>
      </c>
      <c r="AT137" s="186" t="s">
        <v>227</v>
      </c>
      <c r="AU137" s="186" t="s">
        <v>85</v>
      </c>
      <c r="AY137" s="19" t="s">
        <v>155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83</v>
      </c>
      <c r="BK137" s="187">
        <f>ROUND(I137*H137,2)</f>
        <v>0</v>
      </c>
      <c r="BL137" s="19" t="s">
        <v>161</v>
      </c>
      <c r="BM137" s="186" t="s">
        <v>255</v>
      </c>
    </row>
    <row r="138" spans="1:65" s="2" customFormat="1" ht="19.2">
      <c r="A138" s="36"/>
      <c r="B138" s="37"/>
      <c r="C138" s="38"/>
      <c r="D138" s="188" t="s">
        <v>163</v>
      </c>
      <c r="E138" s="38"/>
      <c r="F138" s="189" t="s">
        <v>256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163</v>
      </c>
      <c r="AU138" s="19" t="s">
        <v>85</v>
      </c>
    </row>
    <row r="139" spans="1:65" s="13" customFormat="1" ht="10.199999999999999">
      <c r="B139" s="193"/>
      <c r="C139" s="194"/>
      <c r="D139" s="188" t="s">
        <v>165</v>
      </c>
      <c r="E139" s="195" t="s">
        <v>19</v>
      </c>
      <c r="F139" s="196" t="s">
        <v>187</v>
      </c>
      <c r="G139" s="194"/>
      <c r="H139" s="197">
        <v>5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165</v>
      </c>
      <c r="AU139" s="203" t="s">
        <v>85</v>
      </c>
      <c r="AV139" s="13" t="s">
        <v>85</v>
      </c>
      <c r="AW139" s="13" t="s">
        <v>37</v>
      </c>
      <c r="AX139" s="13" t="s">
        <v>83</v>
      </c>
      <c r="AY139" s="203" t="s">
        <v>155</v>
      </c>
    </row>
    <row r="140" spans="1:65" s="2" customFormat="1" ht="24.15" customHeight="1">
      <c r="A140" s="36"/>
      <c r="B140" s="37"/>
      <c r="C140" s="175" t="s">
        <v>257</v>
      </c>
      <c r="D140" s="175" t="s">
        <v>157</v>
      </c>
      <c r="E140" s="176" t="s">
        <v>258</v>
      </c>
      <c r="F140" s="177" t="s">
        <v>259</v>
      </c>
      <c r="G140" s="178" t="s">
        <v>178</v>
      </c>
      <c r="H140" s="179">
        <v>5</v>
      </c>
      <c r="I140" s="180"/>
      <c r="J140" s="181">
        <f>ROUND(I140*H140,2)</f>
        <v>0</v>
      </c>
      <c r="K140" s="177" t="s">
        <v>170</v>
      </c>
      <c r="L140" s="41"/>
      <c r="M140" s="182" t="s">
        <v>19</v>
      </c>
      <c r="N140" s="183" t="s">
        <v>46</v>
      </c>
      <c r="O140" s="66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161</v>
      </c>
      <c r="AT140" s="186" t="s">
        <v>157</v>
      </c>
      <c r="AU140" s="186" t="s">
        <v>85</v>
      </c>
      <c r="AY140" s="19" t="s">
        <v>155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9" t="s">
        <v>83</v>
      </c>
      <c r="BK140" s="187">
        <f>ROUND(I140*H140,2)</f>
        <v>0</v>
      </c>
      <c r="BL140" s="19" t="s">
        <v>161</v>
      </c>
      <c r="BM140" s="186" t="s">
        <v>260</v>
      </c>
    </row>
    <row r="141" spans="1:65" s="2" customFormat="1" ht="10.199999999999999">
      <c r="A141" s="36"/>
      <c r="B141" s="37"/>
      <c r="C141" s="38"/>
      <c r="D141" s="204" t="s">
        <v>172</v>
      </c>
      <c r="E141" s="38"/>
      <c r="F141" s="205" t="s">
        <v>261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172</v>
      </c>
      <c r="AU141" s="19" t="s">
        <v>85</v>
      </c>
    </row>
    <row r="142" spans="1:65" s="13" customFormat="1" ht="10.199999999999999">
      <c r="B142" s="193"/>
      <c r="C142" s="194"/>
      <c r="D142" s="188" t="s">
        <v>165</v>
      </c>
      <c r="E142" s="195" t="s">
        <v>19</v>
      </c>
      <c r="F142" s="196" t="s">
        <v>187</v>
      </c>
      <c r="G142" s="194"/>
      <c r="H142" s="197">
        <v>5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165</v>
      </c>
      <c r="AU142" s="203" t="s">
        <v>85</v>
      </c>
      <c r="AV142" s="13" t="s">
        <v>85</v>
      </c>
      <c r="AW142" s="13" t="s">
        <v>37</v>
      </c>
      <c r="AX142" s="13" t="s">
        <v>83</v>
      </c>
      <c r="AY142" s="203" t="s">
        <v>155</v>
      </c>
    </row>
    <row r="143" spans="1:65" s="2" customFormat="1" ht="16.5" customHeight="1">
      <c r="A143" s="36"/>
      <c r="B143" s="37"/>
      <c r="C143" s="175" t="s">
        <v>262</v>
      </c>
      <c r="D143" s="175" t="s">
        <v>157</v>
      </c>
      <c r="E143" s="176" t="s">
        <v>263</v>
      </c>
      <c r="F143" s="177" t="s">
        <v>264</v>
      </c>
      <c r="G143" s="178" t="s">
        <v>178</v>
      </c>
      <c r="H143" s="179">
        <v>5</v>
      </c>
      <c r="I143" s="180"/>
      <c r="J143" s="181">
        <f>ROUND(I143*H143,2)</f>
        <v>0</v>
      </c>
      <c r="K143" s="177" t="s">
        <v>170</v>
      </c>
      <c r="L143" s="41"/>
      <c r="M143" s="182" t="s">
        <v>19</v>
      </c>
      <c r="N143" s="183" t="s">
        <v>46</v>
      </c>
      <c r="O143" s="66"/>
      <c r="P143" s="184">
        <f>O143*H143</f>
        <v>0</v>
      </c>
      <c r="Q143" s="184">
        <v>5.8E-5</v>
      </c>
      <c r="R143" s="184">
        <f>Q143*H143</f>
        <v>2.9E-4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161</v>
      </c>
      <c r="AT143" s="186" t="s">
        <v>157</v>
      </c>
      <c r="AU143" s="186" t="s">
        <v>85</v>
      </c>
      <c r="AY143" s="19" t="s">
        <v>155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83</v>
      </c>
      <c r="BK143" s="187">
        <f>ROUND(I143*H143,2)</f>
        <v>0</v>
      </c>
      <c r="BL143" s="19" t="s">
        <v>161</v>
      </c>
      <c r="BM143" s="186" t="s">
        <v>265</v>
      </c>
    </row>
    <row r="144" spans="1:65" s="2" customFormat="1" ht="10.199999999999999">
      <c r="A144" s="36"/>
      <c r="B144" s="37"/>
      <c r="C144" s="38"/>
      <c r="D144" s="204" t="s">
        <v>172</v>
      </c>
      <c r="E144" s="38"/>
      <c r="F144" s="205" t="s">
        <v>266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172</v>
      </c>
      <c r="AU144" s="19" t="s">
        <v>85</v>
      </c>
    </row>
    <row r="145" spans="1:65" s="13" customFormat="1" ht="10.199999999999999">
      <c r="B145" s="193"/>
      <c r="C145" s="194"/>
      <c r="D145" s="188" t="s">
        <v>165</v>
      </c>
      <c r="E145" s="195" t="s">
        <v>19</v>
      </c>
      <c r="F145" s="196" t="s">
        <v>187</v>
      </c>
      <c r="G145" s="194"/>
      <c r="H145" s="197">
        <v>5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165</v>
      </c>
      <c r="AU145" s="203" t="s">
        <v>85</v>
      </c>
      <c r="AV145" s="13" t="s">
        <v>85</v>
      </c>
      <c r="AW145" s="13" t="s">
        <v>37</v>
      </c>
      <c r="AX145" s="13" t="s">
        <v>83</v>
      </c>
      <c r="AY145" s="203" t="s">
        <v>155</v>
      </c>
    </row>
    <row r="146" spans="1:65" s="2" customFormat="1" ht="21.75" customHeight="1">
      <c r="A146" s="36"/>
      <c r="B146" s="37"/>
      <c r="C146" s="175" t="s">
        <v>267</v>
      </c>
      <c r="D146" s="175" t="s">
        <v>157</v>
      </c>
      <c r="E146" s="176" t="s">
        <v>268</v>
      </c>
      <c r="F146" s="177" t="s">
        <v>269</v>
      </c>
      <c r="G146" s="178" t="s">
        <v>178</v>
      </c>
      <c r="H146" s="179">
        <v>5</v>
      </c>
      <c r="I146" s="180"/>
      <c r="J146" s="181">
        <f>ROUND(I146*H146,2)</f>
        <v>0</v>
      </c>
      <c r="K146" s="177" t="s">
        <v>170</v>
      </c>
      <c r="L146" s="41"/>
      <c r="M146" s="182" t="s">
        <v>19</v>
      </c>
      <c r="N146" s="183" t="s">
        <v>46</v>
      </c>
      <c r="O146" s="66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161</v>
      </c>
      <c r="AT146" s="186" t="s">
        <v>157</v>
      </c>
      <c r="AU146" s="186" t="s">
        <v>85</v>
      </c>
      <c r="AY146" s="19" t="s">
        <v>155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83</v>
      </c>
      <c r="BK146" s="187">
        <f>ROUND(I146*H146,2)</f>
        <v>0</v>
      </c>
      <c r="BL146" s="19" t="s">
        <v>161</v>
      </c>
      <c r="BM146" s="186" t="s">
        <v>270</v>
      </c>
    </row>
    <row r="147" spans="1:65" s="2" customFormat="1" ht="10.199999999999999">
      <c r="A147" s="36"/>
      <c r="B147" s="37"/>
      <c r="C147" s="38"/>
      <c r="D147" s="204" t="s">
        <v>172</v>
      </c>
      <c r="E147" s="38"/>
      <c r="F147" s="205" t="s">
        <v>271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172</v>
      </c>
      <c r="AU147" s="19" t="s">
        <v>85</v>
      </c>
    </row>
    <row r="148" spans="1:65" s="13" customFormat="1" ht="10.199999999999999">
      <c r="B148" s="193"/>
      <c r="C148" s="194"/>
      <c r="D148" s="188" t="s">
        <v>165</v>
      </c>
      <c r="E148" s="195" t="s">
        <v>19</v>
      </c>
      <c r="F148" s="196" t="s">
        <v>187</v>
      </c>
      <c r="G148" s="194"/>
      <c r="H148" s="197">
        <v>5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165</v>
      </c>
      <c r="AU148" s="203" t="s">
        <v>85</v>
      </c>
      <c r="AV148" s="13" t="s">
        <v>85</v>
      </c>
      <c r="AW148" s="13" t="s">
        <v>37</v>
      </c>
      <c r="AX148" s="13" t="s">
        <v>83</v>
      </c>
      <c r="AY148" s="203" t="s">
        <v>155</v>
      </c>
    </row>
    <row r="149" spans="1:65" s="2" customFormat="1" ht="16.5" customHeight="1">
      <c r="A149" s="36"/>
      <c r="B149" s="37"/>
      <c r="C149" s="175" t="s">
        <v>272</v>
      </c>
      <c r="D149" s="175" t="s">
        <v>157</v>
      </c>
      <c r="E149" s="176" t="s">
        <v>273</v>
      </c>
      <c r="F149" s="177" t="s">
        <v>274</v>
      </c>
      <c r="G149" s="178" t="s">
        <v>178</v>
      </c>
      <c r="H149" s="179">
        <v>5</v>
      </c>
      <c r="I149" s="180"/>
      <c r="J149" s="181">
        <f>ROUND(I149*H149,2)</f>
        <v>0</v>
      </c>
      <c r="K149" s="177" t="s">
        <v>19</v>
      </c>
      <c r="L149" s="41"/>
      <c r="M149" s="182" t="s">
        <v>19</v>
      </c>
      <c r="N149" s="183" t="s">
        <v>46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161</v>
      </c>
      <c r="AT149" s="186" t="s">
        <v>157</v>
      </c>
      <c r="AU149" s="186" t="s">
        <v>85</v>
      </c>
      <c r="AY149" s="19" t="s">
        <v>155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83</v>
      </c>
      <c r="BK149" s="187">
        <f>ROUND(I149*H149,2)</f>
        <v>0</v>
      </c>
      <c r="BL149" s="19" t="s">
        <v>161</v>
      </c>
      <c r="BM149" s="186" t="s">
        <v>275</v>
      </c>
    </row>
    <row r="150" spans="1:65" s="12" customFormat="1" ht="22.8" customHeight="1">
      <c r="B150" s="159"/>
      <c r="C150" s="160"/>
      <c r="D150" s="161" t="s">
        <v>74</v>
      </c>
      <c r="E150" s="173" t="s">
        <v>276</v>
      </c>
      <c r="F150" s="173" t="s">
        <v>277</v>
      </c>
      <c r="G150" s="160"/>
      <c r="H150" s="160"/>
      <c r="I150" s="163"/>
      <c r="J150" s="174">
        <f>BK150</f>
        <v>0</v>
      </c>
      <c r="K150" s="160"/>
      <c r="L150" s="165"/>
      <c r="M150" s="166"/>
      <c r="N150" s="167"/>
      <c r="O150" s="167"/>
      <c r="P150" s="168">
        <f>SUM(P151:P171)</f>
        <v>0</v>
      </c>
      <c r="Q150" s="167"/>
      <c r="R150" s="168">
        <f>SUM(R151:R171)</f>
        <v>0</v>
      </c>
      <c r="S150" s="167"/>
      <c r="T150" s="169">
        <f>SUM(T151:T171)</f>
        <v>0</v>
      </c>
      <c r="AR150" s="170" t="s">
        <v>83</v>
      </c>
      <c r="AT150" s="171" t="s">
        <v>74</v>
      </c>
      <c r="AU150" s="171" t="s">
        <v>83</v>
      </c>
      <c r="AY150" s="170" t="s">
        <v>155</v>
      </c>
      <c r="BK150" s="172">
        <f>SUM(BK151:BK171)</f>
        <v>0</v>
      </c>
    </row>
    <row r="151" spans="1:65" s="2" customFormat="1" ht="37.799999999999997" customHeight="1">
      <c r="A151" s="36"/>
      <c r="B151" s="37"/>
      <c r="C151" s="175" t="s">
        <v>278</v>
      </c>
      <c r="D151" s="175" t="s">
        <v>157</v>
      </c>
      <c r="E151" s="176" t="s">
        <v>279</v>
      </c>
      <c r="F151" s="177" t="s">
        <v>280</v>
      </c>
      <c r="G151" s="178" t="s">
        <v>183</v>
      </c>
      <c r="H151" s="179">
        <v>1489.3</v>
      </c>
      <c r="I151" s="180"/>
      <c r="J151" s="181">
        <f>ROUND(I151*H151,2)</f>
        <v>0</v>
      </c>
      <c r="K151" s="177" t="s">
        <v>170</v>
      </c>
      <c r="L151" s="41"/>
      <c r="M151" s="182" t="s">
        <v>19</v>
      </c>
      <c r="N151" s="183" t="s">
        <v>46</v>
      </c>
      <c r="O151" s="66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161</v>
      </c>
      <c r="AT151" s="186" t="s">
        <v>157</v>
      </c>
      <c r="AU151" s="186" t="s">
        <v>85</v>
      </c>
      <c r="AY151" s="19" t="s">
        <v>155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83</v>
      </c>
      <c r="BK151" s="187">
        <f>ROUND(I151*H151,2)</f>
        <v>0</v>
      </c>
      <c r="BL151" s="19" t="s">
        <v>161</v>
      </c>
      <c r="BM151" s="186" t="s">
        <v>281</v>
      </c>
    </row>
    <row r="152" spans="1:65" s="2" customFormat="1" ht="10.199999999999999">
      <c r="A152" s="36"/>
      <c r="B152" s="37"/>
      <c r="C152" s="38"/>
      <c r="D152" s="204" t="s">
        <v>172</v>
      </c>
      <c r="E152" s="38"/>
      <c r="F152" s="205" t="s">
        <v>282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172</v>
      </c>
      <c r="AU152" s="19" t="s">
        <v>85</v>
      </c>
    </row>
    <row r="153" spans="1:65" s="13" customFormat="1" ht="10.199999999999999">
      <c r="B153" s="193"/>
      <c r="C153" s="194"/>
      <c r="D153" s="188" t="s">
        <v>165</v>
      </c>
      <c r="E153" s="195" t="s">
        <v>19</v>
      </c>
      <c r="F153" s="196" t="s">
        <v>283</v>
      </c>
      <c r="G153" s="194"/>
      <c r="H153" s="197">
        <v>1489.3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165</v>
      </c>
      <c r="AU153" s="203" t="s">
        <v>85</v>
      </c>
      <c r="AV153" s="13" t="s">
        <v>85</v>
      </c>
      <c r="AW153" s="13" t="s">
        <v>37</v>
      </c>
      <c r="AX153" s="13" t="s">
        <v>83</v>
      </c>
      <c r="AY153" s="203" t="s">
        <v>155</v>
      </c>
    </row>
    <row r="154" spans="1:65" s="2" customFormat="1" ht="37.799999999999997" customHeight="1">
      <c r="A154" s="36"/>
      <c r="B154" s="37"/>
      <c r="C154" s="175" t="s">
        <v>7</v>
      </c>
      <c r="D154" s="175" t="s">
        <v>157</v>
      </c>
      <c r="E154" s="176" t="s">
        <v>284</v>
      </c>
      <c r="F154" s="177" t="s">
        <v>285</v>
      </c>
      <c r="G154" s="178" t="s">
        <v>183</v>
      </c>
      <c r="H154" s="179">
        <v>14893</v>
      </c>
      <c r="I154" s="180"/>
      <c r="J154" s="181">
        <f>ROUND(I154*H154,2)</f>
        <v>0</v>
      </c>
      <c r="K154" s="177" t="s">
        <v>170</v>
      </c>
      <c r="L154" s="41"/>
      <c r="M154" s="182" t="s">
        <v>19</v>
      </c>
      <c r="N154" s="183" t="s">
        <v>46</v>
      </c>
      <c r="O154" s="66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161</v>
      </c>
      <c r="AT154" s="186" t="s">
        <v>157</v>
      </c>
      <c r="AU154" s="186" t="s">
        <v>85</v>
      </c>
      <c r="AY154" s="19" t="s">
        <v>155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83</v>
      </c>
      <c r="BK154" s="187">
        <f>ROUND(I154*H154,2)</f>
        <v>0</v>
      </c>
      <c r="BL154" s="19" t="s">
        <v>161</v>
      </c>
      <c r="BM154" s="186" t="s">
        <v>286</v>
      </c>
    </row>
    <row r="155" spans="1:65" s="2" customFormat="1" ht="10.199999999999999">
      <c r="A155" s="36"/>
      <c r="B155" s="37"/>
      <c r="C155" s="38"/>
      <c r="D155" s="204" t="s">
        <v>172</v>
      </c>
      <c r="E155" s="38"/>
      <c r="F155" s="205" t="s">
        <v>287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172</v>
      </c>
      <c r="AU155" s="19" t="s">
        <v>85</v>
      </c>
    </row>
    <row r="156" spans="1:65" s="13" customFormat="1" ht="10.199999999999999">
      <c r="B156" s="193"/>
      <c r="C156" s="194"/>
      <c r="D156" s="188" t="s">
        <v>165</v>
      </c>
      <c r="E156" s="195" t="s">
        <v>19</v>
      </c>
      <c r="F156" s="196" t="s">
        <v>288</v>
      </c>
      <c r="G156" s="194"/>
      <c r="H156" s="197">
        <v>14893</v>
      </c>
      <c r="I156" s="198"/>
      <c r="J156" s="194"/>
      <c r="K156" s="194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165</v>
      </c>
      <c r="AU156" s="203" t="s">
        <v>85</v>
      </c>
      <c r="AV156" s="13" t="s">
        <v>85</v>
      </c>
      <c r="AW156" s="13" t="s">
        <v>37</v>
      </c>
      <c r="AX156" s="13" t="s">
        <v>83</v>
      </c>
      <c r="AY156" s="203" t="s">
        <v>155</v>
      </c>
    </row>
    <row r="157" spans="1:65" s="2" customFormat="1" ht="24.15" customHeight="1">
      <c r="A157" s="36"/>
      <c r="B157" s="37"/>
      <c r="C157" s="175" t="s">
        <v>289</v>
      </c>
      <c r="D157" s="175" t="s">
        <v>157</v>
      </c>
      <c r="E157" s="176" t="s">
        <v>290</v>
      </c>
      <c r="F157" s="177" t="s">
        <v>291</v>
      </c>
      <c r="G157" s="178" t="s">
        <v>183</v>
      </c>
      <c r="H157" s="179">
        <v>1888</v>
      </c>
      <c r="I157" s="180"/>
      <c r="J157" s="181">
        <f>ROUND(I157*H157,2)</f>
        <v>0</v>
      </c>
      <c r="K157" s="177" t="s">
        <v>170</v>
      </c>
      <c r="L157" s="41"/>
      <c r="M157" s="182" t="s">
        <v>19</v>
      </c>
      <c r="N157" s="183" t="s">
        <v>46</v>
      </c>
      <c r="O157" s="66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161</v>
      </c>
      <c r="AT157" s="186" t="s">
        <v>157</v>
      </c>
      <c r="AU157" s="186" t="s">
        <v>85</v>
      </c>
      <c r="AY157" s="19" t="s">
        <v>155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83</v>
      </c>
      <c r="BK157" s="187">
        <f>ROUND(I157*H157,2)</f>
        <v>0</v>
      </c>
      <c r="BL157" s="19" t="s">
        <v>161</v>
      </c>
      <c r="BM157" s="186" t="s">
        <v>292</v>
      </c>
    </row>
    <row r="158" spans="1:65" s="2" customFormat="1" ht="10.199999999999999">
      <c r="A158" s="36"/>
      <c r="B158" s="37"/>
      <c r="C158" s="38"/>
      <c r="D158" s="204" t="s">
        <v>172</v>
      </c>
      <c r="E158" s="38"/>
      <c r="F158" s="205" t="s">
        <v>293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172</v>
      </c>
      <c r="AU158" s="19" t="s">
        <v>85</v>
      </c>
    </row>
    <row r="159" spans="1:65" s="13" customFormat="1" ht="10.199999999999999">
      <c r="B159" s="193"/>
      <c r="C159" s="194"/>
      <c r="D159" s="188" t="s">
        <v>165</v>
      </c>
      <c r="E159" s="195" t="s">
        <v>19</v>
      </c>
      <c r="F159" s="196" t="s">
        <v>294</v>
      </c>
      <c r="G159" s="194"/>
      <c r="H159" s="197">
        <v>1888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165</v>
      </c>
      <c r="AU159" s="203" t="s">
        <v>85</v>
      </c>
      <c r="AV159" s="13" t="s">
        <v>85</v>
      </c>
      <c r="AW159" s="13" t="s">
        <v>37</v>
      </c>
      <c r="AX159" s="13" t="s">
        <v>83</v>
      </c>
      <c r="AY159" s="203" t="s">
        <v>155</v>
      </c>
    </row>
    <row r="160" spans="1:65" s="2" customFormat="1" ht="24.15" customHeight="1">
      <c r="A160" s="36"/>
      <c r="B160" s="37"/>
      <c r="C160" s="175" t="s">
        <v>295</v>
      </c>
      <c r="D160" s="175" t="s">
        <v>157</v>
      </c>
      <c r="E160" s="176" t="s">
        <v>296</v>
      </c>
      <c r="F160" s="177" t="s">
        <v>297</v>
      </c>
      <c r="G160" s="178" t="s">
        <v>298</v>
      </c>
      <c r="H160" s="179">
        <v>2680.74</v>
      </c>
      <c r="I160" s="180"/>
      <c r="J160" s="181">
        <f>ROUND(I160*H160,2)</f>
        <v>0</v>
      </c>
      <c r="K160" s="177" t="s">
        <v>170</v>
      </c>
      <c r="L160" s="41"/>
      <c r="M160" s="182" t="s">
        <v>19</v>
      </c>
      <c r="N160" s="183" t="s">
        <v>46</v>
      </c>
      <c r="O160" s="66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161</v>
      </c>
      <c r="AT160" s="186" t="s">
        <v>157</v>
      </c>
      <c r="AU160" s="186" t="s">
        <v>85</v>
      </c>
      <c r="AY160" s="19" t="s">
        <v>155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83</v>
      </c>
      <c r="BK160" s="187">
        <f>ROUND(I160*H160,2)</f>
        <v>0</v>
      </c>
      <c r="BL160" s="19" t="s">
        <v>161</v>
      </c>
      <c r="BM160" s="186" t="s">
        <v>299</v>
      </c>
    </row>
    <row r="161" spans="1:65" s="2" customFormat="1" ht="10.199999999999999">
      <c r="A161" s="36"/>
      <c r="B161" s="37"/>
      <c r="C161" s="38"/>
      <c r="D161" s="204" t="s">
        <v>172</v>
      </c>
      <c r="E161" s="38"/>
      <c r="F161" s="205" t="s">
        <v>300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172</v>
      </c>
      <c r="AU161" s="19" t="s">
        <v>85</v>
      </c>
    </row>
    <row r="162" spans="1:65" s="13" customFormat="1" ht="10.199999999999999">
      <c r="B162" s="193"/>
      <c r="C162" s="194"/>
      <c r="D162" s="188" t="s">
        <v>165</v>
      </c>
      <c r="E162" s="195" t="s">
        <v>19</v>
      </c>
      <c r="F162" s="196" t="s">
        <v>301</v>
      </c>
      <c r="G162" s="194"/>
      <c r="H162" s="197">
        <v>2680.74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165</v>
      </c>
      <c r="AU162" s="203" t="s">
        <v>85</v>
      </c>
      <c r="AV162" s="13" t="s">
        <v>85</v>
      </c>
      <c r="AW162" s="13" t="s">
        <v>37</v>
      </c>
      <c r="AX162" s="13" t="s">
        <v>83</v>
      </c>
      <c r="AY162" s="203" t="s">
        <v>155</v>
      </c>
    </row>
    <row r="163" spans="1:65" s="2" customFormat="1" ht="37.799999999999997" customHeight="1">
      <c r="A163" s="36"/>
      <c r="B163" s="37"/>
      <c r="C163" s="175" t="s">
        <v>302</v>
      </c>
      <c r="D163" s="175" t="s">
        <v>157</v>
      </c>
      <c r="E163" s="176" t="s">
        <v>303</v>
      </c>
      <c r="F163" s="177" t="s">
        <v>304</v>
      </c>
      <c r="G163" s="178" t="s">
        <v>183</v>
      </c>
      <c r="H163" s="179">
        <v>398.7</v>
      </c>
      <c r="I163" s="180"/>
      <c r="J163" s="181">
        <f>ROUND(I163*H163,2)</f>
        <v>0</v>
      </c>
      <c r="K163" s="177" t="s">
        <v>170</v>
      </c>
      <c r="L163" s="41"/>
      <c r="M163" s="182" t="s">
        <v>19</v>
      </c>
      <c r="N163" s="183" t="s">
        <v>46</v>
      </c>
      <c r="O163" s="66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6" t="s">
        <v>161</v>
      </c>
      <c r="AT163" s="186" t="s">
        <v>157</v>
      </c>
      <c r="AU163" s="186" t="s">
        <v>85</v>
      </c>
      <c r="AY163" s="19" t="s">
        <v>155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9" t="s">
        <v>83</v>
      </c>
      <c r="BK163" s="187">
        <f>ROUND(I163*H163,2)</f>
        <v>0</v>
      </c>
      <c r="BL163" s="19" t="s">
        <v>161</v>
      </c>
      <c r="BM163" s="186" t="s">
        <v>305</v>
      </c>
    </row>
    <row r="164" spans="1:65" s="2" customFormat="1" ht="10.199999999999999">
      <c r="A164" s="36"/>
      <c r="B164" s="37"/>
      <c r="C164" s="38"/>
      <c r="D164" s="204" t="s">
        <v>172</v>
      </c>
      <c r="E164" s="38"/>
      <c r="F164" s="205" t="s">
        <v>306</v>
      </c>
      <c r="G164" s="38"/>
      <c r="H164" s="38"/>
      <c r="I164" s="190"/>
      <c r="J164" s="38"/>
      <c r="K164" s="38"/>
      <c r="L164" s="41"/>
      <c r="M164" s="191"/>
      <c r="N164" s="192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172</v>
      </c>
      <c r="AU164" s="19" t="s">
        <v>85</v>
      </c>
    </row>
    <row r="165" spans="1:65" s="13" customFormat="1" ht="10.199999999999999">
      <c r="B165" s="193"/>
      <c r="C165" s="194"/>
      <c r="D165" s="188" t="s">
        <v>165</v>
      </c>
      <c r="E165" s="195" t="s">
        <v>19</v>
      </c>
      <c r="F165" s="196" t="s">
        <v>307</v>
      </c>
      <c r="G165" s="194"/>
      <c r="H165" s="197">
        <v>398.7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165</v>
      </c>
      <c r="AU165" s="203" t="s">
        <v>85</v>
      </c>
      <c r="AV165" s="13" t="s">
        <v>85</v>
      </c>
      <c r="AW165" s="13" t="s">
        <v>37</v>
      </c>
      <c r="AX165" s="13" t="s">
        <v>83</v>
      </c>
      <c r="AY165" s="203" t="s">
        <v>155</v>
      </c>
    </row>
    <row r="166" spans="1:65" s="2" customFormat="1" ht="37.799999999999997" customHeight="1">
      <c r="A166" s="36"/>
      <c r="B166" s="37"/>
      <c r="C166" s="175" t="s">
        <v>308</v>
      </c>
      <c r="D166" s="175" t="s">
        <v>157</v>
      </c>
      <c r="E166" s="176" t="s">
        <v>309</v>
      </c>
      <c r="F166" s="177" t="s">
        <v>310</v>
      </c>
      <c r="G166" s="178" t="s">
        <v>183</v>
      </c>
      <c r="H166" s="179">
        <v>3987</v>
      </c>
      <c r="I166" s="180"/>
      <c r="J166" s="181">
        <f>ROUND(I166*H166,2)</f>
        <v>0</v>
      </c>
      <c r="K166" s="177" t="s">
        <v>170</v>
      </c>
      <c r="L166" s="41"/>
      <c r="M166" s="182" t="s">
        <v>19</v>
      </c>
      <c r="N166" s="183" t="s">
        <v>46</v>
      </c>
      <c r="O166" s="66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161</v>
      </c>
      <c r="AT166" s="186" t="s">
        <v>157</v>
      </c>
      <c r="AU166" s="186" t="s">
        <v>85</v>
      </c>
      <c r="AY166" s="19" t="s">
        <v>155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83</v>
      </c>
      <c r="BK166" s="187">
        <f>ROUND(I166*H166,2)</f>
        <v>0</v>
      </c>
      <c r="BL166" s="19" t="s">
        <v>161</v>
      </c>
      <c r="BM166" s="186" t="s">
        <v>311</v>
      </c>
    </row>
    <row r="167" spans="1:65" s="2" customFormat="1" ht="10.199999999999999">
      <c r="A167" s="36"/>
      <c r="B167" s="37"/>
      <c r="C167" s="38"/>
      <c r="D167" s="204" t="s">
        <v>172</v>
      </c>
      <c r="E167" s="38"/>
      <c r="F167" s="205" t="s">
        <v>312</v>
      </c>
      <c r="G167" s="38"/>
      <c r="H167" s="38"/>
      <c r="I167" s="190"/>
      <c r="J167" s="38"/>
      <c r="K167" s="38"/>
      <c r="L167" s="41"/>
      <c r="M167" s="191"/>
      <c r="N167" s="192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172</v>
      </c>
      <c r="AU167" s="19" t="s">
        <v>85</v>
      </c>
    </row>
    <row r="168" spans="1:65" s="13" customFormat="1" ht="10.199999999999999">
      <c r="B168" s="193"/>
      <c r="C168" s="194"/>
      <c r="D168" s="188" t="s">
        <v>165</v>
      </c>
      <c r="E168" s="195" t="s">
        <v>19</v>
      </c>
      <c r="F168" s="196" t="s">
        <v>313</v>
      </c>
      <c r="G168" s="194"/>
      <c r="H168" s="197">
        <v>3987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165</v>
      </c>
      <c r="AU168" s="203" t="s">
        <v>85</v>
      </c>
      <c r="AV168" s="13" t="s">
        <v>85</v>
      </c>
      <c r="AW168" s="13" t="s">
        <v>37</v>
      </c>
      <c r="AX168" s="13" t="s">
        <v>83</v>
      </c>
      <c r="AY168" s="203" t="s">
        <v>155</v>
      </c>
    </row>
    <row r="169" spans="1:65" s="2" customFormat="1" ht="24.15" customHeight="1">
      <c r="A169" s="36"/>
      <c r="B169" s="37"/>
      <c r="C169" s="175" t="s">
        <v>314</v>
      </c>
      <c r="D169" s="175" t="s">
        <v>157</v>
      </c>
      <c r="E169" s="176" t="s">
        <v>315</v>
      </c>
      <c r="F169" s="177" t="s">
        <v>316</v>
      </c>
      <c r="G169" s="178" t="s">
        <v>298</v>
      </c>
      <c r="H169" s="179">
        <v>877.14</v>
      </c>
      <c r="I169" s="180"/>
      <c r="J169" s="181">
        <f>ROUND(I169*H169,2)</f>
        <v>0</v>
      </c>
      <c r="K169" s="177" t="s">
        <v>170</v>
      </c>
      <c r="L169" s="41"/>
      <c r="M169" s="182" t="s">
        <v>19</v>
      </c>
      <c r="N169" s="183" t="s">
        <v>46</v>
      </c>
      <c r="O169" s="66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6" t="s">
        <v>161</v>
      </c>
      <c r="AT169" s="186" t="s">
        <v>157</v>
      </c>
      <c r="AU169" s="186" t="s">
        <v>85</v>
      </c>
      <c r="AY169" s="19" t="s">
        <v>155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9" t="s">
        <v>83</v>
      </c>
      <c r="BK169" s="187">
        <f>ROUND(I169*H169,2)</f>
        <v>0</v>
      </c>
      <c r="BL169" s="19" t="s">
        <v>161</v>
      </c>
      <c r="BM169" s="186" t="s">
        <v>317</v>
      </c>
    </row>
    <row r="170" spans="1:65" s="2" customFormat="1" ht="10.199999999999999">
      <c r="A170" s="36"/>
      <c r="B170" s="37"/>
      <c r="C170" s="38"/>
      <c r="D170" s="204" t="s">
        <v>172</v>
      </c>
      <c r="E170" s="38"/>
      <c r="F170" s="205" t="s">
        <v>318</v>
      </c>
      <c r="G170" s="38"/>
      <c r="H170" s="38"/>
      <c r="I170" s="190"/>
      <c r="J170" s="38"/>
      <c r="K170" s="38"/>
      <c r="L170" s="41"/>
      <c r="M170" s="191"/>
      <c r="N170" s="192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172</v>
      </c>
      <c r="AU170" s="19" t="s">
        <v>85</v>
      </c>
    </row>
    <row r="171" spans="1:65" s="13" customFormat="1" ht="10.199999999999999">
      <c r="B171" s="193"/>
      <c r="C171" s="194"/>
      <c r="D171" s="188" t="s">
        <v>165</v>
      </c>
      <c r="E171" s="195" t="s">
        <v>19</v>
      </c>
      <c r="F171" s="196" t="s">
        <v>319</v>
      </c>
      <c r="G171" s="194"/>
      <c r="H171" s="197">
        <v>877.14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165</v>
      </c>
      <c r="AU171" s="203" t="s">
        <v>85</v>
      </c>
      <c r="AV171" s="13" t="s">
        <v>85</v>
      </c>
      <c r="AW171" s="13" t="s">
        <v>37</v>
      </c>
      <c r="AX171" s="13" t="s">
        <v>83</v>
      </c>
      <c r="AY171" s="203" t="s">
        <v>155</v>
      </c>
    </row>
    <row r="172" spans="1:65" s="12" customFormat="1" ht="22.8" customHeight="1">
      <c r="B172" s="159"/>
      <c r="C172" s="160"/>
      <c r="D172" s="161" t="s">
        <v>74</v>
      </c>
      <c r="E172" s="173" t="s">
        <v>85</v>
      </c>
      <c r="F172" s="173" t="s">
        <v>320</v>
      </c>
      <c r="G172" s="160"/>
      <c r="H172" s="160"/>
      <c r="I172" s="163"/>
      <c r="J172" s="174">
        <f>BK172</f>
        <v>0</v>
      </c>
      <c r="K172" s="160"/>
      <c r="L172" s="165"/>
      <c r="M172" s="166"/>
      <c r="N172" s="167"/>
      <c r="O172" s="167"/>
      <c r="P172" s="168">
        <f>SUM(P173:P175)</f>
        <v>0</v>
      </c>
      <c r="Q172" s="167"/>
      <c r="R172" s="168">
        <f>SUM(R173:R175)</f>
        <v>9.3312000000000008</v>
      </c>
      <c r="S172" s="167"/>
      <c r="T172" s="169">
        <f>SUM(T173:T175)</f>
        <v>0</v>
      </c>
      <c r="AR172" s="170" t="s">
        <v>83</v>
      </c>
      <c r="AT172" s="171" t="s">
        <v>74</v>
      </c>
      <c r="AU172" s="171" t="s">
        <v>83</v>
      </c>
      <c r="AY172" s="170" t="s">
        <v>155</v>
      </c>
      <c r="BK172" s="172">
        <f>SUM(BK173:BK175)</f>
        <v>0</v>
      </c>
    </row>
    <row r="173" spans="1:65" s="2" customFormat="1" ht="21.75" customHeight="1">
      <c r="A173" s="36"/>
      <c r="B173" s="37"/>
      <c r="C173" s="175" t="s">
        <v>321</v>
      </c>
      <c r="D173" s="175" t="s">
        <v>157</v>
      </c>
      <c r="E173" s="176" t="s">
        <v>322</v>
      </c>
      <c r="F173" s="177" t="s">
        <v>323</v>
      </c>
      <c r="G173" s="178" t="s">
        <v>183</v>
      </c>
      <c r="H173" s="179">
        <v>4.32</v>
      </c>
      <c r="I173" s="180"/>
      <c r="J173" s="181">
        <f>ROUND(I173*H173,2)</f>
        <v>0</v>
      </c>
      <c r="K173" s="177" t="s">
        <v>170</v>
      </c>
      <c r="L173" s="41"/>
      <c r="M173" s="182" t="s">
        <v>19</v>
      </c>
      <c r="N173" s="183" t="s">
        <v>46</v>
      </c>
      <c r="O173" s="66"/>
      <c r="P173" s="184">
        <f>O173*H173</f>
        <v>0</v>
      </c>
      <c r="Q173" s="184">
        <v>2.16</v>
      </c>
      <c r="R173" s="184">
        <f>Q173*H173</f>
        <v>9.3312000000000008</v>
      </c>
      <c r="S173" s="184">
        <v>0</v>
      </c>
      <c r="T173" s="18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6" t="s">
        <v>161</v>
      </c>
      <c r="AT173" s="186" t="s">
        <v>157</v>
      </c>
      <c r="AU173" s="186" t="s">
        <v>85</v>
      </c>
      <c r="AY173" s="19" t="s">
        <v>155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9" t="s">
        <v>83</v>
      </c>
      <c r="BK173" s="187">
        <f>ROUND(I173*H173,2)</f>
        <v>0</v>
      </c>
      <c r="BL173" s="19" t="s">
        <v>161</v>
      </c>
      <c r="BM173" s="186" t="s">
        <v>324</v>
      </c>
    </row>
    <row r="174" spans="1:65" s="2" customFormat="1" ht="10.199999999999999">
      <c r="A174" s="36"/>
      <c r="B174" s="37"/>
      <c r="C174" s="38"/>
      <c r="D174" s="204" t="s">
        <v>172</v>
      </c>
      <c r="E174" s="38"/>
      <c r="F174" s="205" t="s">
        <v>325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172</v>
      </c>
      <c r="AU174" s="19" t="s">
        <v>85</v>
      </c>
    </row>
    <row r="175" spans="1:65" s="13" customFormat="1" ht="10.199999999999999">
      <c r="B175" s="193"/>
      <c r="C175" s="194"/>
      <c r="D175" s="188" t="s">
        <v>165</v>
      </c>
      <c r="E175" s="195" t="s">
        <v>19</v>
      </c>
      <c r="F175" s="196" t="s">
        <v>326</v>
      </c>
      <c r="G175" s="194"/>
      <c r="H175" s="197">
        <v>4.32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165</v>
      </c>
      <c r="AU175" s="203" t="s">
        <v>85</v>
      </c>
      <c r="AV175" s="13" t="s">
        <v>85</v>
      </c>
      <c r="AW175" s="13" t="s">
        <v>37</v>
      </c>
      <c r="AX175" s="13" t="s">
        <v>83</v>
      </c>
      <c r="AY175" s="203" t="s">
        <v>155</v>
      </c>
    </row>
    <row r="176" spans="1:65" s="12" customFormat="1" ht="22.8" customHeight="1">
      <c r="B176" s="159"/>
      <c r="C176" s="160"/>
      <c r="D176" s="161" t="s">
        <v>74</v>
      </c>
      <c r="E176" s="173" t="s">
        <v>175</v>
      </c>
      <c r="F176" s="173" t="s">
        <v>327</v>
      </c>
      <c r="G176" s="160"/>
      <c r="H176" s="160"/>
      <c r="I176" s="163"/>
      <c r="J176" s="174">
        <f>BK176</f>
        <v>0</v>
      </c>
      <c r="K176" s="160"/>
      <c r="L176" s="165"/>
      <c r="M176" s="166"/>
      <c r="N176" s="167"/>
      <c r="O176" s="167"/>
      <c r="P176" s="168">
        <f>SUM(P177:P184)</f>
        <v>0</v>
      </c>
      <c r="Q176" s="167"/>
      <c r="R176" s="168">
        <f>SUM(R177:R184)</f>
        <v>6.9544799999999993</v>
      </c>
      <c r="S176" s="167"/>
      <c r="T176" s="169">
        <f>SUM(T177:T184)</f>
        <v>0</v>
      </c>
      <c r="AR176" s="170" t="s">
        <v>83</v>
      </c>
      <c r="AT176" s="171" t="s">
        <v>74</v>
      </c>
      <c r="AU176" s="171" t="s">
        <v>83</v>
      </c>
      <c r="AY176" s="170" t="s">
        <v>155</v>
      </c>
      <c r="BK176" s="172">
        <f>SUM(BK177:BK184)</f>
        <v>0</v>
      </c>
    </row>
    <row r="177" spans="1:65" s="2" customFormat="1" ht="24.15" customHeight="1">
      <c r="A177" s="36"/>
      <c r="B177" s="37"/>
      <c r="C177" s="175" t="s">
        <v>328</v>
      </c>
      <c r="D177" s="175" t="s">
        <v>157</v>
      </c>
      <c r="E177" s="176" t="s">
        <v>329</v>
      </c>
      <c r="F177" s="177" t="s">
        <v>330</v>
      </c>
      <c r="G177" s="178" t="s">
        <v>160</v>
      </c>
      <c r="H177" s="179">
        <v>78</v>
      </c>
      <c r="I177" s="180"/>
      <c r="J177" s="181">
        <f>ROUND(I177*H177,2)</f>
        <v>0</v>
      </c>
      <c r="K177" s="177" t="s">
        <v>19</v>
      </c>
      <c r="L177" s="41"/>
      <c r="M177" s="182" t="s">
        <v>19</v>
      </c>
      <c r="N177" s="183" t="s">
        <v>46</v>
      </c>
      <c r="O177" s="66"/>
      <c r="P177" s="184">
        <f>O177*H177</f>
        <v>0</v>
      </c>
      <c r="Q177" s="184">
        <v>6.7019999999999996E-2</v>
      </c>
      <c r="R177" s="184">
        <f>Q177*H177</f>
        <v>5.2275599999999995</v>
      </c>
      <c r="S177" s="184">
        <v>0</v>
      </c>
      <c r="T177" s="18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6" t="s">
        <v>161</v>
      </c>
      <c r="AT177" s="186" t="s">
        <v>157</v>
      </c>
      <c r="AU177" s="186" t="s">
        <v>85</v>
      </c>
      <c r="AY177" s="19" t="s">
        <v>155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9" t="s">
        <v>83</v>
      </c>
      <c r="BK177" s="187">
        <f>ROUND(I177*H177,2)</f>
        <v>0</v>
      </c>
      <c r="BL177" s="19" t="s">
        <v>161</v>
      </c>
      <c r="BM177" s="186" t="s">
        <v>331</v>
      </c>
    </row>
    <row r="178" spans="1:65" s="15" customFormat="1" ht="10.199999999999999">
      <c r="B178" s="227"/>
      <c r="C178" s="228"/>
      <c r="D178" s="188" t="s">
        <v>165</v>
      </c>
      <c r="E178" s="229" t="s">
        <v>19</v>
      </c>
      <c r="F178" s="230" t="s">
        <v>332</v>
      </c>
      <c r="G178" s="228"/>
      <c r="H178" s="229" t="s">
        <v>19</v>
      </c>
      <c r="I178" s="231"/>
      <c r="J178" s="228"/>
      <c r="K178" s="228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165</v>
      </c>
      <c r="AU178" s="236" t="s">
        <v>85</v>
      </c>
      <c r="AV178" s="15" t="s">
        <v>83</v>
      </c>
      <c r="AW178" s="15" t="s">
        <v>37</v>
      </c>
      <c r="AX178" s="15" t="s">
        <v>75</v>
      </c>
      <c r="AY178" s="236" t="s">
        <v>155</v>
      </c>
    </row>
    <row r="179" spans="1:65" s="13" customFormat="1" ht="10.199999999999999">
      <c r="B179" s="193"/>
      <c r="C179" s="194"/>
      <c r="D179" s="188" t="s">
        <v>165</v>
      </c>
      <c r="E179" s="195" t="s">
        <v>19</v>
      </c>
      <c r="F179" s="196" t="s">
        <v>333</v>
      </c>
      <c r="G179" s="194"/>
      <c r="H179" s="197">
        <v>25.5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165</v>
      </c>
      <c r="AU179" s="203" t="s">
        <v>85</v>
      </c>
      <c r="AV179" s="13" t="s">
        <v>85</v>
      </c>
      <c r="AW179" s="13" t="s">
        <v>37</v>
      </c>
      <c r="AX179" s="13" t="s">
        <v>75</v>
      </c>
      <c r="AY179" s="203" t="s">
        <v>155</v>
      </c>
    </row>
    <row r="180" spans="1:65" s="13" customFormat="1" ht="10.199999999999999">
      <c r="B180" s="193"/>
      <c r="C180" s="194"/>
      <c r="D180" s="188" t="s">
        <v>165</v>
      </c>
      <c r="E180" s="195" t="s">
        <v>19</v>
      </c>
      <c r="F180" s="196" t="s">
        <v>334</v>
      </c>
      <c r="G180" s="194"/>
      <c r="H180" s="197">
        <v>34.5</v>
      </c>
      <c r="I180" s="198"/>
      <c r="J180" s="194"/>
      <c r="K180" s="194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165</v>
      </c>
      <c r="AU180" s="203" t="s">
        <v>85</v>
      </c>
      <c r="AV180" s="13" t="s">
        <v>85</v>
      </c>
      <c r="AW180" s="13" t="s">
        <v>37</v>
      </c>
      <c r="AX180" s="13" t="s">
        <v>75</v>
      </c>
      <c r="AY180" s="203" t="s">
        <v>155</v>
      </c>
    </row>
    <row r="181" spans="1:65" s="13" customFormat="1" ht="10.199999999999999">
      <c r="B181" s="193"/>
      <c r="C181" s="194"/>
      <c r="D181" s="188" t="s">
        <v>165</v>
      </c>
      <c r="E181" s="195" t="s">
        <v>19</v>
      </c>
      <c r="F181" s="196" t="s">
        <v>335</v>
      </c>
      <c r="G181" s="194"/>
      <c r="H181" s="197">
        <v>18</v>
      </c>
      <c r="I181" s="198"/>
      <c r="J181" s="194"/>
      <c r="K181" s="194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165</v>
      </c>
      <c r="AU181" s="203" t="s">
        <v>85</v>
      </c>
      <c r="AV181" s="13" t="s">
        <v>85</v>
      </c>
      <c r="AW181" s="13" t="s">
        <v>37</v>
      </c>
      <c r="AX181" s="13" t="s">
        <v>75</v>
      </c>
      <c r="AY181" s="203" t="s">
        <v>155</v>
      </c>
    </row>
    <row r="182" spans="1:65" s="14" customFormat="1" ht="10.199999999999999">
      <c r="B182" s="206"/>
      <c r="C182" s="207"/>
      <c r="D182" s="188" t="s">
        <v>165</v>
      </c>
      <c r="E182" s="208" t="s">
        <v>19</v>
      </c>
      <c r="F182" s="209" t="s">
        <v>206</v>
      </c>
      <c r="G182" s="207"/>
      <c r="H182" s="210">
        <v>78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165</v>
      </c>
      <c r="AU182" s="216" t="s">
        <v>85</v>
      </c>
      <c r="AV182" s="14" t="s">
        <v>161</v>
      </c>
      <c r="AW182" s="14" t="s">
        <v>37</v>
      </c>
      <c r="AX182" s="14" t="s">
        <v>83</v>
      </c>
      <c r="AY182" s="216" t="s">
        <v>155</v>
      </c>
    </row>
    <row r="183" spans="1:65" s="2" customFormat="1" ht="16.5" customHeight="1">
      <c r="A183" s="36"/>
      <c r="B183" s="37"/>
      <c r="C183" s="217" t="s">
        <v>336</v>
      </c>
      <c r="D183" s="217" t="s">
        <v>227</v>
      </c>
      <c r="E183" s="218" t="s">
        <v>337</v>
      </c>
      <c r="F183" s="219" t="s">
        <v>338</v>
      </c>
      <c r="G183" s="220" t="s">
        <v>160</v>
      </c>
      <c r="H183" s="221">
        <v>468</v>
      </c>
      <c r="I183" s="222"/>
      <c r="J183" s="223">
        <f>ROUND(I183*H183,2)</f>
        <v>0</v>
      </c>
      <c r="K183" s="219" t="s">
        <v>170</v>
      </c>
      <c r="L183" s="224"/>
      <c r="M183" s="225" t="s">
        <v>19</v>
      </c>
      <c r="N183" s="226" t="s">
        <v>46</v>
      </c>
      <c r="O183" s="66"/>
      <c r="P183" s="184">
        <f>O183*H183</f>
        <v>0</v>
      </c>
      <c r="Q183" s="184">
        <v>3.6900000000000001E-3</v>
      </c>
      <c r="R183" s="184">
        <f>Q183*H183</f>
        <v>1.72692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207</v>
      </c>
      <c r="AT183" s="186" t="s">
        <v>227</v>
      </c>
      <c r="AU183" s="186" t="s">
        <v>85</v>
      </c>
      <c r="AY183" s="19" t="s">
        <v>155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83</v>
      </c>
      <c r="BK183" s="187">
        <f>ROUND(I183*H183,2)</f>
        <v>0</v>
      </c>
      <c r="BL183" s="19" t="s">
        <v>161</v>
      </c>
      <c r="BM183" s="186" t="s">
        <v>339</v>
      </c>
    </row>
    <row r="184" spans="1:65" s="13" customFormat="1" ht="10.199999999999999">
      <c r="B184" s="193"/>
      <c r="C184" s="194"/>
      <c r="D184" s="188" t="s">
        <v>165</v>
      </c>
      <c r="E184" s="195" t="s">
        <v>19</v>
      </c>
      <c r="F184" s="196" t="s">
        <v>340</v>
      </c>
      <c r="G184" s="194"/>
      <c r="H184" s="197">
        <v>468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165</v>
      </c>
      <c r="AU184" s="203" t="s">
        <v>85</v>
      </c>
      <c r="AV184" s="13" t="s">
        <v>85</v>
      </c>
      <c r="AW184" s="13" t="s">
        <v>37</v>
      </c>
      <c r="AX184" s="13" t="s">
        <v>83</v>
      </c>
      <c r="AY184" s="203" t="s">
        <v>155</v>
      </c>
    </row>
    <row r="185" spans="1:65" s="12" customFormat="1" ht="22.8" customHeight="1">
      <c r="B185" s="159"/>
      <c r="C185" s="160"/>
      <c r="D185" s="161" t="s">
        <v>74</v>
      </c>
      <c r="E185" s="173" t="s">
        <v>161</v>
      </c>
      <c r="F185" s="173" t="s">
        <v>341</v>
      </c>
      <c r="G185" s="160"/>
      <c r="H185" s="160"/>
      <c r="I185" s="163"/>
      <c r="J185" s="174">
        <f>BK185</f>
        <v>0</v>
      </c>
      <c r="K185" s="160"/>
      <c r="L185" s="165"/>
      <c r="M185" s="166"/>
      <c r="N185" s="167"/>
      <c r="O185" s="167"/>
      <c r="P185" s="168">
        <f>SUM(P186:P224)</f>
        <v>0</v>
      </c>
      <c r="Q185" s="167"/>
      <c r="R185" s="168">
        <f>SUM(R186:R224)</f>
        <v>939.76041646760007</v>
      </c>
      <c r="S185" s="167"/>
      <c r="T185" s="169">
        <f>SUM(T186:T224)</f>
        <v>0</v>
      </c>
      <c r="AR185" s="170" t="s">
        <v>83</v>
      </c>
      <c r="AT185" s="171" t="s">
        <v>74</v>
      </c>
      <c r="AU185" s="171" t="s">
        <v>83</v>
      </c>
      <c r="AY185" s="170" t="s">
        <v>155</v>
      </c>
      <c r="BK185" s="172">
        <f>SUM(BK186:BK224)</f>
        <v>0</v>
      </c>
    </row>
    <row r="186" spans="1:65" s="2" customFormat="1" ht="16.5" customHeight="1">
      <c r="A186" s="36"/>
      <c r="B186" s="37"/>
      <c r="C186" s="175" t="s">
        <v>342</v>
      </c>
      <c r="D186" s="175" t="s">
        <v>157</v>
      </c>
      <c r="E186" s="176" t="s">
        <v>343</v>
      </c>
      <c r="F186" s="177" t="s">
        <v>344</v>
      </c>
      <c r="G186" s="178" t="s">
        <v>345</v>
      </c>
      <c r="H186" s="179">
        <v>1</v>
      </c>
      <c r="I186" s="180"/>
      <c r="J186" s="181">
        <f>ROUND(I186*H186,2)</f>
        <v>0</v>
      </c>
      <c r="K186" s="177" t="s">
        <v>19</v>
      </c>
      <c r="L186" s="41"/>
      <c r="M186" s="182" t="s">
        <v>19</v>
      </c>
      <c r="N186" s="183" t="s">
        <v>46</v>
      </c>
      <c r="O186" s="66"/>
      <c r="P186" s="184">
        <f>O186*H186</f>
        <v>0</v>
      </c>
      <c r="Q186" s="184">
        <v>0</v>
      </c>
      <c r="R186" s="184">
        <f>Q186*H186</f>
        <v>0</v>
      </c>
      <c r="S186" s="184">
        <v>0</v>
      </c>
      <c r="T186" s="18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6" t="s">
        <v>161</v>
      </c>
      <c r="AT186" s="186" t="s">
        <v>157</v>
      </c>
      <c r="AU186" s="186" t="s">
        <v>85</v>
      </c>
      <c r="AY186" s="19" t="s">
        <v>155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9" t="s">
        <v>83</v>
      </c>
      <c r="BK186" s="187">
        <f>ROUND(I186*H186,2)</f>
        <v>0</v>
      </c>
      <c r="BL186" s="19" t="s">
        <v>161</v>
      </c>
      <c r="BM186" s="186" t="s">
        <v>346</v>
      </c>
    </row>
    <row r="187" spans="1:65" s="2" customFormat="1" ht="67.2">
      <c r="A187" s="36"/>
      <c r="B187" s="37"/>
      <c r="C187" s="38"/>
      <c r="D187" s="188" t="s">
        <v>163</v>
      </c>
      <c r="E187" s="38"/>
      <c r="F187" s="189" t="s">
        <v>347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163</v>
      </c>
      <c r="AU187" s="19" t="s">
        <v>85</v>
      </c>
    </row>
    <row r="188" spans="1:65" s="2" customFormat="1" ht="24.15" customHeight="1">
      <c r="A188" s="36"/>
      <c r="B188" s="37"/>
      <c r="C188" s="175" t="s">
        <v>348</v>
      </c>
      <c r="D188" s="175" t="s">
        <v>157</v>
      </c>
      <c r="E188" s="176" t="s">
        <v>349</v>
      </c>
      <c r="F188" s="177" t="s">
        <v>350</v>
      </c>
      <c r="G188" s="178" t="s">
        <v>183</v>
      </c>
      <c r="H188" s="179">
        <v>19.2</v>
      </c>
      <c r="I188" s="180"/>
      <c r="J188" s="181">
        <f>ROUND(I188*H188,2)</f>
        <v>0</v>
      </c>
      <c r="K188" s="177" t="s">
        <v>170</v>
      </c>
      <c r="L188" s="41"/>
      <c r="M188" s="182" t="s">
        <v>19</v>
      </c>
      <c r="N188" s="183" t="s">
        <v>46</v>
      </c>
      <c r="O188" s="66"/>
      <c r="P188" s="184">
        <f>O188*H188</f>
        <v>0</v>
      </c>
      <c r="Q188" s="184">
        <v>2.4533657400000002</v>
      </c>
      <c r="R188" s="184">
        <f>Q188*H188</f>
        <v>47.104622208000002</v>
      </c>
      <c r="S188" s="184">
        <v>0</v>
      </c>
      <c r="T188" s="18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6" t="s">
        <v>161</v>
      </c>
      <c r="AT188" s="186" t="s">
        <v>157</v>
      </c>
      <c r="AU188" s="186" t="s">
        <v>85</v>
      </c>
      <c r="AY188" s="19" t="s">
        <v>155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9" t="s">
        <v>83</v>
      </c>
      <c r="BK188" s="187">
        <f>ROUND(I188*H188,2)</f>
        <v>0</v>
      </c>
      <c r="BL188" s="19" t="s">
        <v>161</v>
      </c>
      <c r="BM188" s="186" t="s">
        <v>351</v>
      </c>
    </row>
    <row r="189" spans="1:65" s="2" customFormat="1" ht="10.199999999999999">
      <c r="A189" s="36"/>
      <c r="B189" s="37"/>
      <c r="C189" s="38"/>
      <c r="D189" s="204" t="s">
        <v>172</v>
      </c>
      <c r="E189" s="38"/>
      <c r="F189" s="205" t="s">
        <v>352</v>
      </c>
      <c r="G189" s="38"/>
      <c r="H189" s="38"/>
      <c r="I189" s="190"/>
      <c r="J189" s="38"/>
      <c r="K189" s="38"/>
      <c r="L189" s="41"/>
      <c r="M189" s="191"/>
      <c r="N189" s="192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172</v>
      </c>
      <c r="AU189" s="19" t="s">
        <v>85</v>
      </c>
    </row>
    <row r="190" spans="1:65" s="2" customFormat="1" ht="19.2">
      <c r="A190" s="36"/>
      <c r="B190" s="37"/>
      <c r="C190" s="38"/>
      <c r="D190" s="188" t="s">
        <v>163</v>
      </c>
      <c r="E190" s="38"/>
      <c r="F190" s="189" t="s">
        <v>353</v>
      </c>
      <c r="G190" s="38"/>
      <c r="H190" s="38"/>
      <c r="I190" s="190"/>
      <c r="J190" s="38"/>
      <c r="K190" s="38"/>
      <c r="L190" s="41"/>
      <c r="M190" s="191"/>
      <c r="N190" s="192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163</v>
      </c>
      <c r="AU190" s="19" t="s">
        <v>85</v>
      </c>
    </row>
    <row r="191" spans="1:65" s="13" customFormat="1" ht="10.199999999999999">
      <c r="B191" s="193"/>
      <c r="C191" s="194"/>
      <c r="D191" s="188" t="s">
        <v>165</v>
      </c>
      <c r="E191" s="195" t="s">
        <v>19</v>
      </c>
      <c r="F191" s="196" t="s">
        <v>354</v>
      </c>
      <c r="G191" s="194"/>
      <c r="H191" s="197">
        <v>19.2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165</v>
      </c>
      <c r="AU191" s="203" t="s">
        <v>85</v>
      </c>
      <c r="AV191" s="13" t="s">
        <v>85</v>
      </c>
      <c r="AW191" s="13" t="s">
        <v>37</v>
      </c>
      <c r="AX191" s="13" t="s">
        <v>83</v>
      </c>
      <c r="AY191" s="203" t="s">
        <v>155</v>
      </c>
    </row>
    <row r="192" spans="1:65" s="2" customFormat="1" ht="24.15" customHeight="1">
      <c r="A192" s="36"/>
      <c r="B192" s="37"/>
      <c r="C192" s="175" t="s">
        <v>355</v>
      </c>
      <c r="D192" s="175" t="s">
        <v>157</v>
      </c>
      <c r="E192" s="176" t="s">
        <v>356</v>
      </c>
      <c r="F192" s="177" t="s">
        <v>357</v>
      </c>
      <c r="G192" s="178" t="s">
        <v>298</v>
      </c>
      <c r="H192" s="179">
        <v>0.749</v>
      </c>
      <c r="I192" s="180"/>
      <c r="J192" s="181">
        <f>ROUND(I192*H192,2)</f>
        <v>0</v>
      </c>
      <c r="K192" s="177" t="s">
        <v>170</v>
      </c>
      <c r="L192" s="41"/>
      <c r="M192" s="182" t="s">
        <v>19</v>
      </c>
      <c r="N192" s="183" t="s">
        <v>46</v>
      </c>
      <c r="O192" s="66"/>
      <c r="P192" s="184">
        <f>O192*H192</f>
        <v>0</v>
      </c>
      <c r="Q192" s="184">
        <v>1.0392724</v>
      </c>
      <c r="R192" s="184">
        <f>Q192*H192</f>
        <v>0.77841502760000003</v>
      </c>
      <c r="S192" s="184">
        <v>0</v>
      </c>
      <c r="T192" s="18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161</v>
      </c>
      <c r="AT192" s="186" t="s">
        <v>157</v>
      </c>
      <c r="AU192" s="186" t="s">
        <v>85</v>
      </c>
      <c r="AY192" s="19" t="s">
        <v>155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83</v>
      </c>
      <c r="BK192" s="187">
        <f>ROUND(I192*H192,2)</f>
        <v>0</v>
      </c>
      <c r="BL192" s="19" t="s">
        <v>161</v>
      </c>
      <c r="BM192" s="186" t="s">
        <v>358</v>
      </c>
    </row>
    <row r="193" spans="1:65" s="2" customFormat="1" ht="10.199999999999999">
      <c r="A193" s="36"/>
      <c r="B193" s="37"/>
      <c r="C193" s="38"/>
      <c r="D193" s="204" t="s">
        <v>172</v>
      </c>
      <c r="E193" s="38"/>
      <c r="F193" s="205" t="s">
        <v>359</v>
      </c>
      <c r="G193" s="38"/>
      <c r="H193" s="38"/>
      <c r="I193" s="190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172</v>
      </c>
      <c r="AU193" s="19" t="s">
        <v>85</v>
      </c>
    </row>
    <row r="194" spans="1:65" s="13" customFormat="1" ht="10.199999999999999">
      <c r="B194" s="193"/>
      <c r="C194" s="194"/>
      <c r="D194" s="188" t="s">
        <v>165</v>
      </c>
      <c r="E194" s="195" t="s">
        <v>19</v>
      </c>
      <c r="F194" s="196" t="s">
        <v>360</v>
      </c>
      <c r="G194" s="194"/>
      <c r="H194" s="197">
        <v>0.749</v>
      </c>
      <c r="I194" s="198"/>
      <c r="J194" s="194"/>
      <c r="K194" s="194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165</v>
      </c>
      <c r="AU194" s="203" t="s">
        <v>85</v>
      </c>
      <c r="AV194" s="13" t="s">
        <v>85</v>
      </c>
      <c r="AW194" s="13" t="s">
        <v>37</v>
      </c>
      <c r="AX194" s="13" t="s">
        <v>83</v>
      </c>
      <c r="AY194" s="203" t="s">
        <v>155</v>
      </c>
    </row>
    <row r="195" spans="1:65" s="2" customFormat="1" ht="21.75" customHeight="1">
      <c r="A195" s="36"/>
      <c r="B195" s="37"/>
      <c r="C195" s="175" t="s">
        <v>361</v>
      </c>
      <c r="D195" s="175" t="s">
        <v>157</v>
      </c>
      <c r="E195" s="176" t="s">
        <v>362</v>
      </c>
      <c r="F195" s="177" t="s">
        <v>363</v>
      </c>
      <c r="G195" s="178" t="s">
        <v>169</v>
      </c>
      <c r="H195" s="179">
        <v>43.8</v>
      </c>
      <c r="I195" s="180"/>
      <c r="J195" s="181">
        <f>ROUND(I195*H195,2)</f>
        <v>0</v>
      </c>
      <c r="K195" s="177" t="s">
        <v>170</v>
      </c>
      <c r="L195" s="41"/>
      <c r="M195" s="182" t="s">
        <v>19</v>
      </c>
      <c r="N195" s="183" t="s">
        <v>46</v>
      </c>
      <c r="O195" s="66"/>
      <c r="P195" s="184">
        <f>O195*H195</f>
        <v>0</v>
      </c>
      <c r="Q195" s="184">
        <v>6.5846400000000001E-3</v>
      </c>
      <c r="R195" s="184">
        <f>Q195*H195</f>
        <v>0.28840723200000001</v>
      </c>
      <c r="S195" s="184">
        <v>0</v>
      </c>
      <c r="T195" s="18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161</v>
      </c>
      <c r="AT195" s="186" t="s">
        <v>157</v>
      </c>
      <c r="AU195" s="186" t="s">
        <v>85</v>
      </c>
      <c r="AY195" s="19" t="s">
        <v>155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83</v>
      </c>
      <c r="BK195" s="187">
        <f>ROUND(I195*H195,2)</f>
        <v>0</v>
      </c>
      <c r="BL195" s="19" t="s">
        <v>161</v>
      </c>
      <c r="BM195" s="186" t="s">
        <v>364</v>
      </c>
    </row>
    <row r="196" spans="1:65" s="2" customFormat="1" ht="10.199999999999999">
      <c r="A196" s="36"/>
      <c r="B196" s="37"/>
      <c r="C196" s="38"/>
      <c r="D196" s="204" t="s">
        <v>172</v>
      </c>
      <c r="E196" s="38"/>
      <c r="F196" s="205" t="s">
        <v>365</v>
      </c>
      <c r="G196" s="38"/>
      <c r="H196" s="38"/>
      <c r="I196" s="190"/>
      <c r="J196" s="38"/>
      <c r="K196" s="38"/>
      <c r="L196" s="41"/>
      <c r="M196" s="191"/>
      <c r="N196" s="192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172</v>
      </c>
      <c r="AU196" s="19" t="s">
        <v>85</v>
      </c>
    </row>
    <row r="197" spans="1:65" s="13" customFormat="1" ht="10.199999999999999">
      <c r="B197" s="193"/>
      <c r="C197" s="194"/>
      <c r="D197" s="188" t="s">
        <v>165</v>
      </c>
      <c r="E197" s="195" t="s">
        <v>19</v>
      </c>
      <c r="F197" s="196" t="s">
        <v>366</v>
      </c>
      <c r="G197" s="194"/>
      <c r="H197" s="197">
        <v>23.54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165</v>
      </c>
      <c r="AU197" s="203" t="s">
        <v>85</v>
      </c>
      <c r="AV197" s="13" t="s">
        <v>85</v>
      </c>
      <c r="AW197" s="13" t="s">
        <v>37</v>
      </c>
      <c r="AX197" s="13" t="s">
        <v>75</v>
      </c>
      <c r="AY197" s="203" t="s">
        <v>155</v>
      </c>
    </row>
    <row r="198" spans="1:65" s="13" customFormat="1" ht="10.199999999999999">
      <c r="B198" s="193"/>
      <c r="C198" s="194"/>
      <c r="D198" s="188" t="s">
        <v>165</v>
      </c>
      <c r="E198" s="195" t="s">
        <v>19</v>
      </c>
      <c r="F198" s="196" t="s">
        <v>367</v>
      </c>
      <c r="G198" s="194"/>
      <c r="H198" s="197">
        <v>20.260000000000002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165</v>
      </c>
      <c r="AU198" s="203" t="s">
        <v>85</v>
      </c>
      <c r="AV198" s="13" t="s">
        <v>85</v>
      </c>
      <c r="AW198" s="13" t="s">
        <v>37</v>
      </c>
      <c r="AX198" s="13" t="s">
        <v>75</v>
      </c>
      <c r="AY198" s="203" t="s">
        <v>155</v>
      </c>
    </row>
    <row r="199" spans="1:65" s="14" customFormat="1" ht="10.199999999999999">
      <c r="B199" s="206"/>
      <c r="C199" s="207"/>
      <c r="D199" s="188" t="s">
        <v>165</v>
      </c>
      <c r="E199" s="208" t="s">
        <v>19</v>
      </c>
      <c r="F199" s="209" t="s">
        <v>206</v>
      </c>
      <c r="G199" s="207"/>
      <c r="H199" s="210">
        <v>43.8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165</v>
      </c>
      <c r="AU199" s="216" t="s">
        <v>85</v>
      </c>
      <c r="AV199" s="14" t="s">
        <v>161</v>
      </c>
      <c r="AW199" s="14" t="s">
        <v>37</v>
      </c>
      <c r="AX199" s="14" t="s">
        <v>83</v>
      </c>
      <c r="AY199" s="216" t="s">
        <v>155</v>
      </c>
    </row>
    <row r="200" spans="1:65" s="2" customFormat="1" ht="21.75" customHeight="1">
      <c r="A200" s="36"/>
      <c r="B200" s="37"/>
      <c r="C200" s="175" t="s">
        <v>368</v>
      </c>
      <c r="D200" s="175" t="s">
        <v>157</v>
      </c>
      <c r="E200" s="176" t="s">
        <v>369</v>
      </c>
      <c r="F200" s="177" t="s">
        <v>370</v>
      </c>
      <c r="G200" s="178" t="s">
        <v>169</v>
      </c>
      <c r="H200" s="179">
        <v>43.8</v>
      </c>
      <c r="I200" s="180"/>
      <c r="J200" s="181">
        <f>ROUND(I200*H200,2)</f>
        <v>0</v>
      </c>
      <c r="K200" s="177" t="s">
        <v>170</v>
      </c>
      <c r="L200" s="41"/>
      <c r="M200" s="182" t="s">
        <v>19</v>
      </c>
      <c r="N200" s="183" t="s">
        <v>46</v>
      </c>
      <c r="O200" s="66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6" t="s">
        <v>161</v>
      </c>
      <c r="AT200" s="186" t="s">
        <v>157</v>
      </c>
      <c r="AU200" s="186" t="s">
        <v>85</v>
      </c>
      <c r="AY200" s="19" t="s">
        <v>155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9" t="s">
        <v>83</v>
      </c>
      <c r="BK200" s="187">
        <f>ROUND(I200*H200,2)</f>
        <v>0</v>
      </c>
      <c r="BL200" s="19" t="s">
        <v>161</v>
      </c>
      <c r="BM200" s="186" t="s">
        <v>371</v>
      </c>
    </row>
    <row r="201" spans="1:65" s="2" customFormat="1" ht="10.199999999999999">
      <c r="A201" s="36"/>
      <c r="B201" s="37"/>
      <c r="C201" s="38"/>
      <c r="D201" s="204" t="s">
        <v>172</v>
      </c>
      <c r="E201" s="38"/>
      <c r="F201" s="205" t="s">
        <v>372</v>
      </c>
      <c r="G201" s="38"/>
      <c r="H201" s="38"/>
      <c r="I201" s="190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172</v>
      </c>
      <c r="AU201" s="19" t="s">
        <v>85</v>
      </c>
    </row>
    <row r="202" spans="1:65" s="13" customFormat="1" ht="10.199999999999999">
      <c r="B202" s="193"/>
      <c r="C202" s="194"/>
      <c r="D202" s="188" t="s">
        <v>165</v>
      </c>
      <c r="E202" s="195" t="s">
        <v>19</v>
      </c>
      <c r="F202" s="196" t="s">
        <v>366</v>
      </c>
      <c r="G202" s="194"/>
      <c r="H202" s="197">
        <v>23.54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165</v>
      </c>
      <c r="AU202" s="203" t="s">
        <v>85</v>
      </c>
      <c r="AV202" s="13" t="s">
        <v>85</v>
      </c>
      <c r="AW202" s="13" t="s">
        <v>37</v>
      </c>
      <c r="AX202" s="13" t="s">
        <v>75</v>
      </c>
      <c r="AY202" s="203" t="s">
        <v>155</v>
      </c>
    </row>
    <row r="203" spans="1:65" s="13" customFormat="1" ht="10.199999999999999">
      <c r="B203" s="193"/>
      <c r="C203" s="194"/>
      <c r="D203" s="188" t="s">
        <v>165</v>
      </c>
      <c r="E203" s="195" t="s">
        <v>19</v>
      </c>
      <c r="F203" s="196" t="s">
        <v>367</v>
      </c>
      <c r="G203" s="194"/>
      <c r="H203" s="197">
        <v>20.260000000000002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165</v>
      </c>
      <c r="AU203" s="203" t="s">
        <v>85</v>
      </c>
      <c r="AV203" s="13" t="s">
        <v>85</v>
      </c>
      <c r="AW203" s="13" t="s">
        <v>37</v>
      </c>
      <c r="AX203" s="13" t="s">
        <v>75</v>
      </c>
      <c r="AY203" s="203" t="s">
        <v>155</v>
      </c>
    </row>
    <row r="204" spans="1:65" s="14" customFormat="1" ht="10.199999999999999">
      <c r="B204" s="206"/>
      <c r="C204" s="207"/>
      <c r="D204" s="188" t="s">
        <v>165</v>
      </c>
      <c r="E204" s="208" t="s">
        <v>19</v>
      </c>
      <c r="F204" s="209" t="s">
        <v>206</v>
      </c>
      <c r="G204" s="207"/>
      <c r="H204" s="210">
        <v>43.8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165</v>
      </c>
      <c r="AU204" s="216" t="s">
        <v>85</v>
      </c>
      <c r="AV204" s="14" t="s">
        <v>161</v>
      </c>
      <c r="AW204" s="14" t="s">
        <v>37</v>
      </c>
      <c r="AX204" s="14" t="s">
        <v>83</v>
      </c>
      <c r="AY204" s="216" t="s">
        <v>155</v>
      </c>
    </row>
    <row r="205" spans="1:65" s="2" customFormat="1" ht="24.15" customHeight="1">
      <c r="A205" s="36"/>
      <c r="B205" s="37"/>
      <c r="C205" s="175" t="s">
        <v>373</v>
      </c>
      <c r="D205" s="175" t="s">
        <v>157</v>
      </c>
      <c r="E205" s="176" t="s">
        <v>374</v>
      </c>
      <c r="F205" s="177" t="s">
        <v>375</v>
      </c>
      <c r="G205" s="178" t="s">
        <v>183</v>
      </c>
      <c r="H205" s="179">
        <v>155.9</v>
      </c>
      <c r="I205" s="180"/>
      <c r="J205" s="181">
        <f>ROUND(I205*H205,2)</f>
        <v>0</v>
      </c>
      <c r="K205" s="177" t="s">
        <v>170</v>
      </c>
      <c r="L205" s="41"/>
      <c r="M205" s="182" t="s">
        <v>19</v>
      </c>
      <c r="N205" s="183" t="s">
        <v>46</v>
      </c>
      <c r="O205" s="66"/>
      <c r="P205" s="184">
        <f>O205*H205</f>
        <v>0</v>
      </c>
      <c r="Q205" s="184">
        <v>2.4340799999999998</v>
      </c>
      <c r="R205" s="184">
        <f>Q205*H205</f>
        <v>379.473072</v>
      </c>
      <c r="S205" s="184">
        <v>0</v>
      </c>
      <c r="T205" s="185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6" t="s">
        <v>161</v>
      </c>
      <c r="AT205" s="186" t="s">
        <v>157</v>
      </c>
      <c r="AU205" s="186" t="s">
        <v>85</v>
      </c>
      <c r="AY205" s="19" t="s">
        <v>155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9" t="s">
        <v>83</v>
      </c>
      <c r="BK205" s="187">
        <f>ROUND(I205*H205,2)</f>
        <v>0</v>
      </c>
      <c r="BL205" s="19" t="s">
        <v>161</v>
      </c>
      <c r="BM205" s="186" t="s">
        <v>376</v>
      </c>
    </row>
    <row r="206" spans="1:65" s="2" customFormat="1" ht="10.199999999999999">
      <c r="A206" s="36"/>
      <c r="B206" s="37"/>
      <c r="C206" s="38"/>
      <c r="D206" s="204" t="s">
        <v>172</v>
      </c>
      <c r="E206" s="38"/>
      <c r="F206" s="205" t="s">
        <v>377</v>
      </c>
      <c r="G206" s="38"/>
      <c r="H206" s="38"/>
      <c r="I206" s="190"/>
      <c r="J206" s="38"/>
      <c r="K206" s="38"/>
      <c r="L206" s="41"/>
      <c r="M206" s="191"/>
      <c r="N206" s="192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172</v>
      </c>
      <c r="AU206" s="19" t="s">
        <v>85</v>
      </c>
    </row>
    <row r="207" spans="1:65" s="13" customFormat="1" ht="10.199999999999999">
      <c r="B207" s="193"/>
      <c r="C207" s="194"/>
      <c r="D207" s="188" t="s">
        <v>165</v>
      </c>
      <c r="E207" s="195" t="s">
        <v>19</v>
      </c>
      <c r="F207" s="196" t="s">
        <v>378</v>
      </c>
      <c r="G207" s="194"/>
      <c r="H207" s="197">
        <v>155.9</v>
      </c>
      <c r="I207" s="198"/>
      <c r="J207" s="194"/>
      <c r="K207" s="194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165</v>
      </c>
      <c r="AU207" s="203" t="s">
        <v>85</v>
      </c>
      <c r="AV207" s="13" t="s">
        <v>85</v>
      </c>
      <c r="AW207" s="13" t="s">
        <v>37</v>
      </c>
      <c r="AX207" s="13" t="s">
        <v>83</v>
      </c>
      <c r="AY207" s="203" t="s">
        <v>155</v>
      </c>
    </row>
    <row r="208" spans="1:65" s="2" customFormat="1" ht="24.15" customHeight="1">
      <c r="A208" s="36"/>
      <c r="B208" s="37"/>
      <c r="C208" s="175" t="s">
        <v>379</v>
      </c>
      <c r="D208" s="175" t="s">
        <v>157</v>
      </c>
      <c r="E208" s="176" t="s">
        <v>380</v>
      </c>
      <c r="F208" s="177" t="s">
        <v>381</v>
      </c>
      <c r="G208" s="178" t="s">
        <v>183</v>
      </c>
      <c r="H208" s="179">
        <v>139.80000000000001</v>
      </c>
      <c r="I208" s="180"/>
      <c r="J208" s="181">
        <f>ROUND(I208*H208,2)</f>
        <v>0</v>
      </c>
      <c r="K208" s="177" t="s">
        <v>170</v>
      </c>
      <c r="L208" s="41"/>
      <c r="M208" s="182" t="s">
        <v>19</v>
      </c>
      <c r="N208" s="183" t="s">
        <v>46</v>
      </c>
      <c r="O208" s="66"/>
      <c r="P208" s="184">
        <f>O208*H208</f>
        <v>0</v>
      </c>
      <c r="Q208" s="184">
        <v>2.4142999999999999</v>
      </c>
      <c r="R208" s="184">
        <f>Q208*H208</f>
        <v>337.51913999999999</v>
      </c>
      <c r="S208" s="184">
        <v>0</v>
      </c>
      <c r="T208" s="185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6" t="s">
        <v>161</v>
      </c>
      <c r="AT208" s="186" t="s">
        <v>157</v>
      </c>
      <c r="AU208" s="186" t="s">
        <v>85</v>
      </c>
      <c r="AY208" s="19" t="s">
        <v>155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9" t="s">
        <v>83</v>
      </c>
      <c r="BK208" s="187">
        <f>ROUND(I208*H208,2)</f>
        <v>0</v>
      </c>
      <c r="BL208" s="19" t="s">
        <v>161</v>
      </c>
      <c r="BM208" s="186" t="s">
        <v>382</v>
      </c>
    </row>
    <row r="209" spans="1:65" s="2" customFormat="1" ht="10.199999999999999">
      <c r="A209" s="36"/>
      <c r="B209" s="37"/>
      <c r="C209" s="38"/>
      <c r="D209" s="204" t="s">
        <v>172</v>
      </c>
      <c r="E209" s="38"/>
      <c r="F209" s="205" t="s">
        <v>383</v>
      </c>
      <c r="G209" s="38"/>
      <c r="H209" s="38"/>
      <c r="I209" s="190"/>
      <c r="J209" s="38"/>
      <c r="K209" s="38"/>
      <c r="L209" s="41"/>
      <c r="M209" s="191"/>
      <c r="N209" s="192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172</v>
      </c>
      <c r="AU209" s="19" t="s">
        <v>85</v>
      </c>
    </row>
    <row r="210" spans="1:65" s="13" customFormat="1" ht="10.199999999999999">
      <c r="B210" s="193"/>
      <c r="C210" s="194"/>
      <c r="D210" s="188" t="s">
        <v>165</v>
      </c>
      <c r="E210" s="195" t="s">
        <v>19</v>
      </c>
      <c r="F210" s="196" t="s">
        <v>384</v>
      </c>
      <c r="G210" s="194"/>
      <c r="H210" s="197">
        <v>34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165</v>
      </c>
      <c r="AU210" s="203" t="s">
        <v>85</v>
      </c>
      <c r="AV210" s="13" t="s">
        <v>85</v>
      </c>
      <c r="AW210" s="13" t="s">
        <v>37</v>
      </c>
      <c r="AX210" s="13" t="s">
        <v>75</v>
      </c>
      <c r="AY210" s="203" t="s">
        <v>155</v>
      </c>
    </row>
    <row r="211" spans="1:65" s="13" customFormat="1" ht="10.199999999999999">
      <c r="B211" s="193"/>
      <c r="C211" s="194"/>
      <c r="D211" s="188" t="s">
        <v>165</v>
      </c>
      <c r="E211" s="195" t="s">
        <v>19</v>
      </c>
      <c r="F211" s="196" t="s">
        <v>385</v>
      </c>
      <c r="G211" s="194"/>
      <c r="H211" s="197">
        <v>22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165</v>
      </c>
      <c r="AU211" s="203" t="s">
        <v>85</v>
      </c>
      <c r="AV211" s="13" t="s">
        <v>85</v>
      </c>
      <c r="AW211" s="13" t="s">
        <v>37</v>
      </c>
      <c r="AX211" s="13" t="s">
        <v>75</v>
      </c>
      <c r="AY211" s="203" t="s">
        <v>155</v>
      </c>
    </row>
    <row r="212" spans="1:65" s="13" customFormat="1" ht="10.199999999999999">
      <c r="B212" s="193"/>
      <c r="C212" s="194"/>
      <c r="D212" s="188" t="s">
        <v>165</v>
      </c>
      <c r="E212" s="195" t="s">
        <v>19</v>
      </c>
      <c r="F212" s="196" t="s">
        <v>386</v>
      </c>
      <c r="G212" s="194"/>
      <c r="H212" s="197">
        <v>9.6</v>
      </c>
      <c r="I212" s="198"/>
      <c r="J212" s="194"/>
      <c r="K212" s="194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165</v>
      </c>
      <c r="AU212" s="203" t="s">
        <v>85</v>
      </c>
      <c r="AV212" s="13" t="s">
        <v>85</v>
      </c>
      <c r="AW212" s="13" t="s">
        <v>37</v>
      </c>
      <c r="AX212" s="13" t="s">
        <v>75</v>
      </c>
      <c r="AY212" s="203" t="s">
        <v>155</v>
      </c>
    </row>
    <row r="213" spans="1:65" s="13" customFormat="1" ht="10.199999999999999">
      <c r="B213" s="193"/>
      <c r="C213" s="194"/>
      <c r="D213" s="188" t="s">
        <v>165</v>
      </c>
      <c r="E213" s="195" t="s">
        <v>19</v>
      </c>
      <c r="F213" s="196" t="s">
        <v>387</v>
      </c>
      <c r="G213" s="194"/>
      <c r="H213" s="197">
        <v>4</v>
      </c>
      <c r="I213" s="198"/>
      <c r="J213" s="194"/>
      <c r="K213" s="194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165</v>
      </c>
      <c r="AU213" s="203" t="s">
        <v>85</v>
      </c>
      <c r="AV213" s="13" t="s">
        <v>85</v>
      </c>
      <c r="AW213" s="13" t="s">
        <v>37</v>
      </c>
      <c r="AX213" s="13" t="s">
        <v>75</v>
      </c>
      <c r="AY213" s="203" t="s">
        <v>155</v>
      </c>
    </row>
    <row r="214" spans="1:65" s="13" customFormat="1" ht="10.199999999999999">
      <c r="B214" s="193"/>
      <c r="C214" s="194"/>
      <c r="D214" s="188" t="s">
        <v>165</v>
      </c>
      <c r="E214" s="195" t="s">
        <v>19</v>
      </c>
      <c r="F214" s="196" t="s">
        <v>388</v>
      </c>
      <c r="G214" s="194"/>
      <c r="H214" s="197">
        <v>70.2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165</v>
      </c>
      <c r="AU214" s="203" t="s">
        <v>85</v>
      </c>
      <c r="AV214" s="13" t="s">
        <v>85</v>
      </c>
      <c r="AW214" s="13" t="s">
        <v>37</v>
      </c>
      <c r="AX214" s="13" t="s">
        <v>75</v>
      </c>
      <c r="AY214" s="203" t="s">
        <v>155</v>
      </c>
    </row>
    <row r="215" spans="1:65" s="14" customFormat="1" ht="10.199999999999999">
      <c r="B215" s="206"/>
      <c r="C215" s="207"/>
      <c r="D215" s="188" t="s">
        <v>165</v>
      </c>
      <c r="E215" s="208" t="s">
        <v>19</v>
      </c>
      <c r="F215" s="209" t="s">
        <v>206</v>
      </c>
      <c r="G215" s="207"/>
      <c r="H215" s="210">
        <v>139.80000000000001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165</v>
      </c>
      <c r="AU215" s="216" t="s">
        <v>85</v>
      </c>
      <c r="AV215" s="14" t="s">
        <v>161</v>
      </c>
      <c r="AW215" s="14" t="s">
        <v>37</v>
      </c>
      <c r="AX215" s="14" t="s">
        <v>83</v>
      </c>
      <c r="AY215" s="216" t="s">
        <v>155</v>
      </c>
    </row>
    <row r="216" spans="1:65" s="2" customFormat="1" ht="16.5" customHeight="1">
      <c r="A216" s="36"/>
      <c r="B216" s="37"/>
      <c r="C216" s="175" t="s">
        <v>389</v>
      </c>
      <c r="D216" s="175" t="s">
        <v>157</v>
      </c>
      <c r="E216" s="176" t="s">
        <v>390</v>
      </c>
      <c r="F216" s="177" t="s">
        <v>391</v>
      </c>
      <c r="G216" s="178" t="s">
        <v>183</v>
      </c>
      <c r="H216" s="179">
        <v>81.3</v>
      </c>
      <c r="I216" s="180"/>
      <c r="J216" s="181">
        <f>ROUND(I216*H216,2)</f>
        <v>0</v>
      </c>
      <c r="K216" s="177" t="s">
        <v>170</v>
      </c>
      <c r="L216" s="41"/>
      <c r="M216" s="182" t="s">
        <v>19</v>
      </c>
      <c r="N216" s="183" t="s">
        <v>46</v>
      </c>
      <c r="O216" s="66"/>
      <c r="P216" s="184">
        <f>O216*H216</f>
        <v>0</v>
      </c>
      <c r="Q216" s="184">
        <v>2.004</v>
      </c>
      <c r="R216" s="184">
        <f>Q216*H216</f>
        <v>162.92519999999999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161</v>
      </c>
      <c r="AT216" s="186" t="s">
        <v>157</v>
      </c>
      <c r="AU216" s="186" t="s">
        <v>85</v>
      </c>
      <c r="AY216" s="19" t="s">
        <v>155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83</v>
      </c>
      <c r="BK216" s="187">
        <f>ROUND(I216*H216,2)</f>
        <v>0</v>
      </c>
      <c r="BL216" s="19" t="s">
        <v>161</v>
      </c>
      <c r="BM216" s="186" t="s">
        <v>392</v>
      </c>
    </row>
    <row r="217" spans="1:65" s="2" customFormat="1" ht="10.199999999999999">
      <c r="A217" s="36"/>
      <c r="B217" s="37"/>
      <c r="C217" s="38"/>
      <c r="D217" s="204" t="s">
        <v>172</v>
      </c>
      <c r="E217" s="38"/>
      <c r="F217" s="205" t="s">
        <v>393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172</v>
      </c>
      <c r="AU217" s="19" t="s">
        <v>85</v>
      </c>
    </row>
    <row r="218" spans="1:65" s="15" customFormat="1" ht="10.199999999999999">
      <c r="B218" s="227"/>
      <c r="C218" s="228"/>
      <c r="D218" s="188" t="s">
        <v>165</v>
      </c>
      <c r="E218" s="229" t="s">
        <v>19</v>
      </c>
      <c r="F218" s="230" t="s">
        <v>394</v>
      </c>
      <c r="G218" s="228"/>
      <c r="H218" s="229" t="s">
        <v>19</v>
      </c>
      <c r="I218" s="231"/>
      <c r="J218" s="228"/>
      <c r="K218" s="228"/>
      <c r="L218" s="232"/>
      <c r="M218" s="233"/>
      <c r="N218" s="234"/>
      <c r="O218" s="234"/>
      <c r="P218" s="234"/>
      <c r="Q218" s="234"/>
      <c r="R218" s="234"/>
      <c r="S218" s="234"/>
      <c r="T218" s="235"/>
      <c r="AT218" s="236" t="s">
        <v>165</v>
      </c>
      <c r="AU218" s="236" t="s">
        <v>85</v>
      </c>
      <c r="AV218" s="15" t="s">
        <v>83</v>
      </c>
      <c r="AW218" s="15" t="s">
        <v>37</v>
      </c>
      <c r="AX218" s="15" t="s">
        <v>75</v>
      </c>
      <c r="AY218" s="236" t="s">
        <v>155</v>
      </c>
    </row>
    <row r="219" spans="1:65" s="13" customFormat="1" ht="10.199999999999999">
      <c r="B219" s="193"/>
      <c r="C219" s="194"/>
      <c r="D219" s="188" t="s">
        <v>165</v>
      </c>
      <c r="E219" s="195" t="s">
        <v>19</v>
      </c>
      <c r="F219" s="196" t="s">
        <v>395</v>
      </c>
      <c r="G219" s="194"/>
      <c r="H219" s="197">
        <v>23.8</v>
      </c>
      <c r="I219" s="198"/>
      <c r="J219" s="194"/>
      <c r="K219" s="194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165</v>
      </c>
      <c r="AU219" s="203" t="s">
        <v>85</v>
      </c>
      <c r="AV219" s="13" t="s">
        <v>85</v>
      </c>
      <c r="AW219" s="13" t="s">
        <v>37</v>
      </c>
      <c r="AX219" s="13" t="s">
        <v>75</v>
      </c>
      <c r="AY219" s="203" t="s">
        <v>155</v>
      </c>
    </row>
    <row r="220" spans="1:65" s="13" customFormat="1" ht="10.199999999999999">
      <c r="B220" s="193"/>
      <c r="C220" s="194"/>
      <c r="D220" s="188" t="s">
        <v>165</v>
      </c>
      <c r="E220" s="195" t="s">
        <v>19</v>
      </c>
      <c r="F220" s="196" t="s">
        <v>396</v>
      </c>
      <c r="G220" s="194"/>
      <c r="H220" s="197">
        <v>57.5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165</v>
      </c>
      <c r="AU220" s="203" t="s">
        <v>85</v>
      </c>
      <c r="AV220" s="13" t="s">
        <v>85</v>
      </c>
      <c r="AW220" s="13" t="s">
        <v>37</v>
      </c>
      <c r="AX220" s="13" t="s">
        <v>75</v>
      </c>
      <c r="AY220" s="203" t="s">
        <v>155</v>
      </c>
    </row>
    <row r="221" spans="1:65" s="14" customFormat="1" ht="10.199999999999999">
      <c r="B221" s="206"/>
      <c r="C221" s="207"/>
      <c r="D221" s="188" t="s">
        <v>165</v>
      </c>
      <c r="E221" s="208" t="s">
        <v>19</v>
      </c>
      <c r="F221" s="209" t="s">
        <v>206</v>
      </c>
      <c r="G221" s="207"/>
      <c r="H221" s="210">
        <v>81.3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165</v>
      </c>
      <c r="AU221" s="216" t="s">
        <v>85</v>
      </c>
      <c r="AV221" s="14" t="s">
        <v>161</v>
      </c>
      <c r="AW221" s="14" t="s">
        <v>37</v>
      </c>
      <c r="AX221" s="14" t="s">
        <v>83</v>
      </c>
      <c r="AY221" s="216" t="s">
        <v>155</v>
      </c>
    </row>
    <row r="222" spans="1:65" s="2" customFormat="1" ht="33" customHeight="1">
      <c r="A222" s="36"/>
      <c r="B222" s="37"/>
      <c r="C222" s="175" t="s">
        <v>397</v>
      </c>
      <c r="D222" s="175" t="s">
        <v>157</v>
      </c>
      <c r="E222" s="176" t="s">
        <v>398</v>
      </c>
      <c r="F222" s="177" t="s">
        <v>399</v>
      </c>
      <c r="G222" s="178" t="s">
        <v>169</v>
      </c>
      <c r="H222" s="179">
        <v>10</v>
      </c>
      <c r="I222" s="180"/>
      <c r="J222" s="181">
        <f>ROUND(I222*H222,2)</f>
        <v>0</v>
      </c>
      <c r="K222" s="177" t="s">
        <v>170</v>
      </c>
      <c r="L222" s="41"/>
      <c r="M222" s="182" t="s">
        <v>19</v>
      </c>
      <c r="N222" s="183" t="s">
        <v>46</v>
      </c>
      <c r="O222" s="66"/>
      <c r="P222" s="184">
        <f>O222*H222</f>
        <v>0</v>
      </c>
      <c r="Q222" s="184">
        <v>1.1671560000000001</v>
      </c>
      <c r="R222" s="184">
        <f>Q222*H222</f>
        <v>11.671560000000001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161</v>
      </c>
      <c r="AT222" s="186" t="s">
        <v>157</v>
      </c>
      <c r="AU222" s="186" t="s">
        <v>85</v>
      </c>
      <c r="AY222" s="19" t="s">
        <v>155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83</v>
      </c>
      <c r="BK222" s="187">
        <f>ROUND(I222*H222,2)</f>
        <v>0</v>
      </c>
      <c r="BL222" s="19" t="s">
        <v>161</v>
      </c>
      <c r="BM222" s="186" t="s">
        <v>400</v>
      </c>
    </row>
    <row r="223" spans="1:65" s="2" customFormat="1" ht="10.199999999999999">
      <c r="A223" s="36"/>
      <c r="B223" s="37"/>
      <c r="C223" s="38"/>
      <c r="D223" s="204" t="s">
        <v>172</v>
      </c>
      <c r="E223" s="38"/>
      <c r="F223" s="205" t="s">
        <v>401</v>
      </c>
      <c r="G223" s="38"/>
      <c r="H223" s="38"/>
      <c r="I223" s="190"/>
      <c r="J223" s="38"/>
      <c r="K223" s="38"/>
      <c r="L223" s="41"/>
      <c r="M223" s="191"/>
      <c r="N223" s="192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172</v>
      </c>
      <c r="AU223" s="19" t="s">
        <v>85</v>
      </c>
    </row>
    <row r="224" spans="1:65" s="13" customFormat="1" ht="10.199999999999999">
      <c r="B224" s="193"/>
      <c r="C224" s="194"/>
      <c r="D224" s="188" t="s">
        <v>165</v>
      </c>
      <c r="E224" s="195" t="s">
        <v>19</v>
      </c>
      <c r="F224" s="196" t="s">
        <v>402</v>
      </c>
      <c r="G224" s="194"/>
      <c r="H224" s="197">
        <v>10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165</v>
      </c>
      <c r="AU224" s="203" t="s">
        <v>85</v>
      </c>
      <c r="AV224" s="13" t="s">
        <v>85</v>
      </c>
      <c r="AW224" s="13" t="s">
        <v>37</v>
      </c>
      <c r="AX224" s="13" t="s">
        <v>83</v>
      </c>
      <c r="AY224" s="203" t="s">
        <v>155</v>
      </c>
    </row>
    <row r="225" spans="1:65" s="12" customFormat="1" ht="22.8" customHeight="1">
      <c r="B225" s="159"/>
      <c r="C225" s="160"/>
      <c r="D225" s="161" t="s">
        <v>74</v>
      </c>
      <c r="E225" s="173" t="s">
        <v>403</v>
      </c>
      <c r="F225" s="173" t="s">
        <v>404</v>
      </c>
      <c r="G225" s="160"/>
      <c r="H225" s="160"/>
      <c r="I225" s="163"/>
      <c r="J225" s="174">
        <f>BK225</f>
        <v>0</v>
      </c>
      <c r="K225" s="160"/>
      <c r="L225" s="165"/>
      <c r="M225" s="166"/>
      <c r="N225" s="167"/>
      <c r="O225" s="167"/>
      <c r="P225" s="168">
        <f>SUM(P226:P227)</f>
        <v>0</v>
      </c>
      <c r="Q225" s="167"/>
      <c r="R225" s="168">
        <f>SUM(R226:R227)</f>
        <v>0</v>
      </c>
      <c r="S225" s="167"/>
      <c r="T225" s="169">
        <f>SUM(T226:T227)</f>
        <v>0</v>
      </c>
      <c r="AR225" s="170" t="s">
        <v>83</v>
      </c>
      <c r="AT225" s="171" t="s">
        <v>74</v>
      </c>
      <c r="AU225" s="171" t="s">
        <v>83</v>
      </c>
      <c r="AY225" s="170" t="s">
        <v>155</v>
      </c>
      <c r="BK225" s="172">
        <f>SUM(BK226:BK227)</f>
        <v>0</v>
      </c>
    </row>
    <row r="226" spans="1:65" s="2" customFormat="1" ht="21.75" customHeight="1">
      <c r="A226" s="36"/>
      <c r="B226" s="37"/>
      <c r="C226" s="175" t="s">
        <v>405</v>
      </c>
      <c r="D226" s="175" t="s">
        <v>157</v>
      </c>
      <c r="E226" s="176" t="s">
        <v>406</v>
      </c>
      <c r="F226" s="177" t="s">
        <v>407</v>
      </c>
      <c r="G226" s="178" t="s">
        <v>298</v>
      </c>
      <c r="H226" s="179">
        <v>956.08</v>
      </c>
      <c r="I226" s="180"/>
      <c r="J226" s="181">
        <f>ROUND(I226*H226,2)</f>
        <v>0</v>
      </c>
      <c r="K226" s="177" t="s">
        <v>170</v>
      </c>
      <c r="L226" s="41"/>
      <c r="M226" s="182" t="s">
        <v>19</v>
      </c>
      <c r="N226" s="183" t="s">
        <v>46</v>
      </c>
      <c r="O226" s="66"/>
      <c r="P226" s="184">
        <f>O226*H226</f>
        <v>0</v>
      </c>
      <c r="Q226" s="184">
        <v>0</v>
      </c>
      <c r="R226" s="184">
        <f>Q226*H226</f>
        <v>0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161</v>
      </c>
      <c r="AT226" s="186" t="s">
        <v>157</v>
      </c>
      <c r="AU226" s="186" t="s">
        <v>85</v>
      </c>
      <c r="AY226" s="19" t="s">
        <v>155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83</v>
      </c>
      <c r="BK226" s="187">
        <f>ROUND(I226*H226,2)</f>
        <v>0</v>
      </c>
      <c r="BL226" s="19" t="s">
        <v>161</v>
      </c>
      <c r="BM226" s="186" t="s">
        <v>408</v>
      </c>
    </row>
    <row r="227" spans="1:65" s="2" customFormat="1" ht="10.199999999999999">
      <c r="A227" s="36"/>
      <c r="B227" s="37"/>
      <c r="C227" s="38"/>
      <c r="D227" s="204" t="s">
        <v>172</v>
      </c>
      <c r="E227" s="38"/>
      <c r="F227" s="205" t="s">
        <v>409</v>
      </c>
      <c r="G227" s="38"/>
      <c r="H227" s="38"/>
      <c r="I227" s="190"/>
      <c r="J227" s="38"/>
      <c r="K227" s="38"/>
      <c r="L227" s="41"/>
      <c r="M227" s="237"/>
      <c r="N227" s="238"/>
      <c r="O227" s="239"/>
      <c r="P227" s="239"/>
      <c r="Q227" s="239"/>
      <c r="R227" s="239"/>
      <c r="S227" s="239"/>
      <c r="T227" s="240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172</v>
      </c>
      <c r="AU227" s="19" t="s">
        <v>85</v>
      </c>
    </row>
    <row r="228" spans="1:65" s="2" customFormat="1" ht="6.9" customHeight="1">
      <c r="A228" s="36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41"/>
      <c r="M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</row>
  </sheetData>
  <sheetProtection algorithmName="SHA-512" hashValue="NrlHzHngG/Qzd7Cl8z6Ak3Ygmx4OPGINlw9CvS/DDlk5QW3r29R9TaIVvIFxF7RJGyp5zEmeaph4QhZ9gSL7wg==" saltValue="FuVM/UA/Uxeny9+aGj6rtM+QUW/j1tRDYh9yI/2k2Q+lFq3i0tPyNs83iiWlXxHNPrkfbxl3r39jgPBJJ0wU1Q==" spinCount="100000" sheet="1" objects="1" scenarios="1" formatColumns="0" formatRows="0" autoFilter="0"/>
  <autoFilter ref="C85:K227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100-000000000000}"/>
    <hyperlink ref="F99" r:id="rId2" xr:uid="{00000000-0004-0000-0100-000001000000}"/>
    <hyperlink ref="F102" r:id="rId3" xr:uid="{00000000-0004-0000-0100-000002000000}"/>
    <hyperlink ref="F105" r:id="rId4" xr:uid="{00000000-0004-0000-0100-000003000000}"/>
    <hyperlink ref="F108" r:id="rId5" xr:uid="{00000000-0004-0000-0100-000004000000}"/>
    <hyperlink ref="F113" r:id="rId6" xr:uid="{00000000-0004-0000-0100-000005000000}"/>
    <hyperlink ref="F118" r:id="rId7" xr:uid="{00000000-0004-0000-0100-000006000000}"/>
    <hyperlink ref="F121" r:id="rId8" xr:uid="{00000000-0004-0000-0100-000007000000}"/>
    <hyperlink ref="F127" r:id="rId9" xr:uid="{00000000-0004-0000-0100-000008000000}"/>
    <hyperlink ref="F131" r:id="rId10" xr:uid="{00000000-0004-0000-0100-000009000000}"/>
    <hyperlink ref="F135" r:id="rId11" xr:uid="{00000000-0004-0000-0100-00000A000000}"/>
    <hyperlink ref="F141" r:id="rId12" xr:uid="{00000000-0004-0000-0100-00000B000000}"/>
    <hyperlink ref="F144" r:id="rId13" xr:uid="{00000000-0004-0000-0100-00000C000000}"/>
    <hyperlink ref="F147" r:id="rId14" xr:uid="{00000000-0004-0000-0100-00000D000000}"/>
    <hyperlink ref="F152" r:id="rId15" xr:uid="{00000000-0004-0000-0100-00000E000000}"/>
    <hyperlink ref="F155" r:id="rId16" xr:uid="{00000000-0004-0000-0100-00000F000000}"/>
    <hyperlink ref="F158" r:id="rId17" xr:uid="{00000000-0004-0000-0100-000010000000}"/>
    <hyperlink ref="F161" r:id="rId18" xr:uid="{00000000-0004-0000-0100-000011000000}"/>
    <hyperlink ref="F164" r:id="rId19" xr:uid="{00000000-0004-0000-0100-000012000000}"/>
    <hyperlink ref="F167" r:id="rId20" xr:uid="{00000000-0004-0000-0100-000013000000}"/>
    <hyperlink ref="F170" r:id="rId21" xr:uid="{00000000-0004-0000-0100-000014000000}"/>
    <hyperlink ref="F174" r:id="rId22" xr:uid="{00000000-0004-0000-0100-000015000000}"/>
    <hyperlink ref="F189" r:id="rId23" xr:uid="{00000000-0004-0000-0100-000016000000}"/>
    <hyperlink ref="F193" r:id="rId24" xr:uid="{00000000-0004-0000-0100-000017000000}"/>
    <hyperlink ref="F196" r:id="rId25" xr:uid="{00000000-0004-0000-0100-000018000000}"/>
    <hyperlink ref="F201" r:id="rId26" xr:uid="{00000000-0004-0000-0100-000019000000}"/>
    <hyperlink ref="F206" r:id="rId27" xr:uid="{00000000-0004-0000-0100-00001A000000}"/>
    <hyperlink ref="F209" r:id="rId28" xr:uid="{00000000-0004-0000-0100-00001B000000}"/>
    <hyperlink ref="F217" r:id="rId29" xr:uid="{00000000-0004-0000-0100-00001C000000}"/>
    <hyperlink ref="F223" r:id="rId30" xr:uid="{00000000-0004-0000-0100-00001D000000}"/>
    <hyperlink ref="F227" r:id="rId31" xr:uid="{00000000-0004-0000-01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57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88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410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>00274101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Město Přelouč</v>
      </c>
      <c r="F15" s="36"/>
      <c r="G15" s="36"/>
      <c r="H15" s="36"/>
      <c r="I15" s="107" t="s">
        <v>29</v>
      </c>
      <c r="J15" s="109" t="str">
        <f>IF('Rekapitulace stavby'!AN11="","",'Rekapitulace stavby'!AN11)</f>
        <v>CZ00274101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29</v>
      </c>
      <c r="J24" s="109" t="s">
        <v>36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ROUND(J90,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ROUND((SUM(BE90:BE573)),  2)</f>
        <v>0</v>
      </c>
      <c r="G33" s="36"/>
      <c r="H33" s="36"/>
      <c r="I33" s="120">
        <v>0.21</v>
      </c>
      <c r="J33" s="119">
        <f>ROUND(((SUM(BE90:BE573))*I33),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ROUND((SUM(BF90:BF573)),  2)</f>
        <v>0</v>
      </c>
      <c r="G34" s="36"/>
      <c r="H34" s="36"/>
      <c r="I34" s="120">
        <v>0.15</v>
      </c>
      <c r="J34" s="119">
        <f>ROUND(((SUM(BF90:BF573))*I34),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ROUND((SUM(BG90:BG573)),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ROUND((SUM(BH90:BH573)),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ROUND((SUM(BI90:BI573)),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SO 01.2 - Rekonstrukce mostku, ř. km 0.410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Přelouč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Vodohospodářský rozvoj a výstavba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 a.s.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J90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133</v>
      </c>
      <c r="E60" s="139"/>
      <c r="F60" s="139"/>
      <c r="G60" s="139"/>
      <c r="H60" s="139"/>
      <c r="I60" s="139"/>
      <c r="J60" s="140">
        <f>J91</f>
        <v>0</v>
      </c>
      <c r="K60" s="137"/>
      <c r="L60" s="141"/>
    </row>
    <row r="61" spans="1:47" s="10" customFormat="1" ht="19.95" customHeight="1">
      <c r="B61" s="142"/>
      <c r="C61" s="143"/>
      <c r="D61" s="144" t="s">
        <v>134</v>
      </c>
      <c r="E61" s="145"/>
      <c r="F61" s="145"/>
      <c r="G61" s="145"/>
      <c r="H61" s="145"/>
      <c r="I61" s="145"/>
      <c r="J61" s="146">
        <f>J92</f>
        <v>0</v>
      </c>
      <c r="K61" s="143"/>
      <c r="L61" s="147"/>
    </row>
    <row r="62" spans="1:47" s="10" customFormat="1" ht="19.95" customHeight="1">
      <c r="B62" s="142"/>
      <c r="C62" s="143"/>
      <c r="D62" s="144" t="s">
        <v>136</v>
      </c>
      <c r="E62" s="145"/>
      <c r="F62" s="145"/>
      <c r="G62" s="145"/>
      <c r="H62" s="145"/>
      <c r="I62" s="145"/>
      <c r="J62" s="146">
        <f>J225</f>
        <v>0</v>
      </c>
      <c r="K62" s="143"/>
      <c r="L62" s="147"/>
    </row>
    <row r="63" spans="1:47" s="10" customFormat="1" ht="19.95" customHeight="1">
      <c r="B63" s="142"/>
      <c r="C63" s="143"/>
      <c r="D63" s="144" t="s">
        <v>137</v>
      </c>
      <c r="E63" s="145"/>
      <c r="F63" s="145"/>
      <c r="G63" s="145"/>
      <c r="H63" s="145"/>
      <c r="I63" s="145"/>
      <c r="J63" s="146">
        <f>J262</f>
        <v>0</v>
      </c>
      <c r="K63" s="143"/>
      <c r="L63" s="147"/>
    </row>
    <row r="64" spans="1:47" s="10" customFormat="1" ht="19.95" customHeight="1">
      <c r="B64" s="142"/>
      <c r="C64" s="143"/>
      <c r="D64" s="144" t="s">
        <v>138</v>
      </c>
      <c r="E64" s="145"/>
      <c r="F64" s="145"/>
      <c r="G64" s="145"/>
      <c r="H64" s="145"/>
      <c r="I64" s="145"/>
      <c r="J64" s="146">
        <f>J317</f>
        <v>0</v>
      </c>
      <c r="K64" s="143"/>
      <c r="L64" s="147"/>
    </row>
    <row r="65" spans="1:31" s="10" customFormat="1" ht="19.95" customHeight="1">
      <c r="B65" s="142"/>
      <c r="C65" s="143"/>
      <c r="D65" s="144" t="s">
        <v>411</v>
      </c>
      <c r="E65" s="145"/>
      <c r="F65" s="145"/>
      <c r="G65" s="145"/>
      <c r="H65" s="145"/>
      <c r="I65" s="145"/>
      <c r="J65" s="146">
        <f>J389</f>
        <v>0</v>
      </c>
      <c r="K65" s="143"/>
      <c r="L65" s="147"/>
    </row>
    <row r="66" spans="1:31" s="10" customFormat="1" ht="19.95" customHeight="1">
      <c r="B66" s="142"/>
      <c r="C66" s="143"/>
      <c r="D66" s="144" t="s">
        <v>412</v>
      </c>
      <c r="E66" s="145"/>
      <c r="F66" s="145"/>
      <c r="G66" s="145"/>
      <c r="H66" s="145"/>
      <c r="I66" s="145"/>
      <c r="J66" s="146">
        <f>J441</f>
        <v>0</v>
      </c>
      <c r="K66" s="143"/>
      <c r="L66" s="147"/>
    </row>
    <row r="67" spans="1:31" s="10" customFormat="1" ht="19.95" customHeight="1">
      <c r="B67" s="142"/>
      <c r="C67" s="143"/>
      <c r="D67" s="144" t="s">
        <v>413</v>
      </c>
      <c r="E67" s="145"/>
      <c r="F67" s="145"/>
      <c r="G67" s="145"/>
      <c r="H67" s="145"/>
      <c r="I67" s="145"/>
      <c r="J67" s="146">
        <f>J498</f>
        <v>0</v>
      </c>
      <c r="K67" s="143"/>
      <c r="L67" s="147"/>
    </row>
    <row r="68" spans="1:31" s="10" customFormat="1" ht="19.95" customHeight="1">
      <c r="B68" s="142"/>
      <c r="C68" s="143"/>
      <c r="D68" s="144" t="s">
        <v>139</v>
      </c>
      <c r="E68" s="145"/>
      <c r="F68" s="145"/>
      <c r="G68" s="145"/>
      <c r="H68" s="145"/>
      <c r="I68" s="145"/>
      <c r="J68" s="146">
        <f>J520</f>
        <v>0</v>
      </c>
      <c r="K68" s="143"/>
      <c r="L68" s="147"/>
    </row>
    <row r="69" spans="1:31" s="9" customFormat="1" ht="24.9" customHeight="1">
      <c r="B69" s="136"/>
      <c r="C69" s="137"/>
      <c r="D69" s="138" t="s">
        <v>414</v>
      </c>
      <c r="E69" s="139"/>
      <c r="F69" s="139"/>
      <c r="G69" s="139"/>
      <c r="H69" s="139"/>
      <c r="I69" s="139"/>
      <c r="J69" s="140">
        <f>J523</f>
        <v>0</v>
      </c>
      <c r="K69" s="137"/>
      <c r="L69" s="141"/>
    </row>
    <row r="70" spans="1:31" s="10" customFormat="1" ht="19.95" customHeight="1">
      <c r="B70" s="142"/>
      <c r="C70" s="143"/>
      <c r="D70" s="144" t="s">
        <v>415</v>
      </c>
      <c r="E70" s="145"/>
      <c r="F70" s="145"/>
      <c r="G70" s="145"/>
      <c r="H70" s="145"/>
      <c r="I70" s="145"/>
      <c r="J70" s="146">
        <f>J524</f>
        <v>0</v>
      </c>
      <c r="K70" s="143"/>
      <c r="L70" s="147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" customHeight="1">
      <c r="A77" s="36"/>
      <c r="B77" s="37"/>
      <c r="C77" s="25" t="s">
        <v>140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90" t="str">
        <f>E7</f>
        <v>006 - Revitalizace Švarcavy</v>
      </c>
      <c r="F80" s="391"/>
      <c r="G80" s="391"/>
      <c r="H80" s="391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127</v>
      </c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47" t="str">
        <f>E9</f>
        <v>SO 01.2 - Rekonstrukce mostku, ř. km 0.410</v>
      </c>
      <c r="F82" s="392"/>
      <c r="G82" s="392"/>
      <c r="H82" s="392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21</v>
      </c>
      <c r="D84" s="38"/>
      <c r="E84" s="38"/>
      <c r="F84" s="29" t="str">
        <f>F12</f>
        <v>Přelouč</v>
      </c>
      <c r="G84" s="38"/>
      <c r="H84" s="38"/>
      <c r="I84" s="31" t="s">
        <v>23</v>
      </c>
      <c r="J84" s="61" t="str">
        <f>IF(J12="","",J12)</f>
        <v>1. 11. 2021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25.65" customHeight="1">
      <c r="A86" s="36"/>
      <c r="B86" s="37"/>
      <c r="C86" s="31" t="s">
        <v>25</v>
      </c>
      <c r="D86" s="38"/>
      <c r="E86" s="38"/>
      <c r="F86" s="29" t="str">
        <f>E15</f>
        <v>Město Přelouč</v>
      </c>
      <c r="G86" s="38"/>
      <c r="H86" s="38"/>
      <c r="I86" s="31" t="s">
        <v>33</v>
      </c>
      <c r="J86" s="34" t="str">
        <f>E21</f>
        <v>Vodohospodářský rozvoj a výstavba a.s.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25.65" customHeight="1">
      <c r="A87" s="36"/>
      <c r="B87" s="37"/>
      <c r="C87" s="31" t="s">
        <v>31</v>
      </c>
      <c r="D87" s="38"/>
      <c r="E87" s="38"/>
      <c r="F87" s="29" t="str">
        <f>IF(E18="","",E18)</f>
        <v>Vyplň údaj</v>
      </c>
      <c r="G87" s="38"/>
      <c r="H87" s="38"/>
      <c r="I87" s="31" t="s">
        <v>38</v>
      </c>
      <c r="J87" s="34" t="str">
        <f>E24</f>
        <v>Vodohospodářský rozvoj a výstavba a.s.</v>
      </c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48"/>
      <c r="B89" s="149"/>
      <c r="C89" s="150" t="s">
        <v>141</v>
      </c>
      <c r="D89" s="151" t="s">
        <v>60</v>
      </c>
      <c r="E89" s="151" t="s">
        <v>56</v>
      </c>
      <c r="F89" s="151" t="s">
        <v>57</v>
      </c>
      <c r="G89" s="151" t="s">
        <v>142</v>
      </c>
      <c r="H89" s="151" t="s">
        <v>143</v>
      </c>
      <c r="I89" s="151" t="s">
        <v>144</v>
      </c>
      <c r="J89" s="151" t="s">
        <v>131</v>
      </c>
      <c r="K89" s="152" t="s">
        <v>145</v>
      </c>
      <c r="L89" s="153"/>
      <c r="M89" s="70" t="s">
        <v>19</v>
      </c>
      <c r="N89" s="71" t="s">
        <v>45</v>
      </c>
      <c r="O89" s="71" t="s">
        <v>146</v>
      </c>
      <c r="P89" s="71" t="s">
        <v>147</v>
      </c>
      <c r="Q89" s="71" t="s">
        <v>148</v>
      </c>
      <c r="R89" s="71" t="s">
        <v>149</v>
      </c>
      <c r="S89" s="71" t="s">
        <v>150</v>
      </c>
      <c r="T89" s="72" t="s">
        <v>151</v>
      </c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</row>
    <row r="90" spans="1:65" s="2" customFormat="1" ht="22.8" customHeight="1">
      <c r="A90" s="36"/>
      <c r="B90" s="37"/>
      <c r="C90" s="77" t="s">
        <v>152</v>
      </c>
      <c r="D90" s="38"/>
      <c r="E90" s="38"/>
      <c r="F90" s="38"/>
      <c r="G90" s="38"/>
      <c r="H90" s="38"/>
      <c r="I90" s="38"/>
      <c r="J90" s="154">
        <f>BK90</f>
        <v>0</v>
      </c>
      <c r="K90" s="38"/>
      <c r="L90" s="41"/>
      <c r="M90" s="73"/>
      <c r="N90" s="155"/>
      <c r="O90" s="74"/>
      <c r="P90" s="156">
        <f>P91+P523</f>
        <v>0</v>
      </c>
      <c r="Q90" s="74"/>
      <c r="R90" s="156">
        <f>R91+R523</f>
        <v>302.65686948387804</v>
      </c>
      <c r="S90" s="74"/>
      <c r="T90" s="157">
        <f>T91+T523</f>
        <v>143.87858999999997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74</v>
      </c>
      <c r="AU90" s="19" t="s">
        <v>132</v>
      </c>
      <c r="BK90" s="158">
        <f>BK91+BK523</f>
        <v>0</v>
      </c>
    </row>
    <row r="91" spans="1:65" s="12" customFormat="1" ht="25.95" customHeight="1">
      <c r="B91" s="159"/>
      <c r="C91" s="160"/>
      <c r="D91" s="161" t="s">
        <v>74</v>
      </c>
      <c r="E91" s="162" t="s">
        <v>153</v>
      </c>
      <c r="F91" s="162" t="s">
        <v>154</v>
      </c>
      <c r="G91" s="160"/>
      <c r="H91" s="160"/>
      <c r="I91" s="163"/>
      <c r="J91" s="164">
        <f>BK91</f>
        <v>0</v>
      </c>
      <c r="K91" s="160"/>
      <c r="L91" s="165"/>
      <c r="M91" s="166"/>
      <c r="N91" s="167"/>
      <c r="O91" s="167"/>
      <c r="P91" s="168">
        <f>P92+P225+P262+P317+P389+P441+P498+P520</f>
        <v>0</v>
      </c>
      <c r="Q91" s="167"/>
      <c r="R91" s="168">
        <f>R92+R225+R262+R317+R389+R441+R498+R520</f>
        <v>302.20291123387801</v>
      </c>
      <c r="S91" s="167"/>
      <c r="T91" s="169">
        <f>T92+T225+T262+T317+T389+T441+T498+T520</f>
        <v>143.87858999999997</v>
      </c>
      <c r="AR91" s="170" t="s">
        <v>83</v>
      </c>
      <c r="AT91" s="171" t="s">
        <v>74</v>
      </c>
      <c r="AU91" s="171" t="s">
        <v>75</v>
      </c>
      <c r="AY91" s="170" t="s">
        <v>155</v>
      </c>
      <c r="BK91" s="172">
        <f>BK92+BK225+BK262+BK317+BK389+BK441+BK498+BK520</f>
        <v>0</v>
      </c>
    </row>
    <row r="92" spans="1:65" s="12" customFormat="1" ht="22.8" customHeight="1">
      <c r="B92" s="159"/>
      <c r="C92" s="160"/>
      <c r="D92" s="161" t="s">
        <v>74</v>
      </c>
      <c r="E92" s="173" t="s">
        <v>83</v>
      </c>
      <c r="F92" s="173" t="s">
        <v>156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SUM(P93:P224)</f>
        <v>0</v>
      </c>
      <c r="Q92" s="167"/>
      <c r="R92" s="168">
        <f>SUM(R93:R224)</f>
        <v>221.74968006680999</v>
      </c>
      <c r="S92" s="167"/>
      <c r="T92" s="169">
        <f>SUM(T93:T224)</f>
        <v>100.27819</v>
      </c>
      <c r="AR92" s="170" t="s">
        <v>83</v>
      </c>
      <c r="AT92" s="171" t="s">
        <v>74</v>
      </c>
      <c r="AU92" s="171" t="s">
        <v>83</v>
      </c>
      <c r="AY92" s="170" t="s">
        <v>155</v>
      </c>
      <c r="BK92" s="172">
        <f>SUM(BK93:BK224)</f>
        <v>0</v>
      </c>
    </row>
    <row r="93" spans="1:65" s="2" customFormat="1" ht="24.15" customHeight="1">
      <c r="A93" s="36"/>
      <c r="B93" s="37"/>
      <c r="C93" s="175" t="s">
        <v>83</v>
      </c>
      <c r="D93" s="175" t="s">
        <v>157</v>
      </c>
      <c r="E93" s="176" t="s">
        <v>416</v>
      </c>
      <c r="F93" s="177" t="s">
        <v>417</v>
      </c>
      <c r="G93" s="178" t="s">
        <v>169</v>
      </c>
      <c r="H93" s="179">
        <v>24</v>
      </c>
      <c r="I93" s="180"/>
      <c r="J93" s="181">
        <f>ROUND(I93*H93,2)</f>
        <v>0</v>
      </c>
      <c r="K93" s="177" t="s">
        <v>170</v>
      </c>
      <c r="L93" s="41"/>
      <c r="M93" s="182" t="s">
        <v>19</v>
      </c>
      <c r="N93" s="183" t="s">
        <v>46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161</v>
      </c>
      <c r="AT93" s="186" t="s">
        <v>157</v>
      </c>
      <c r="AU93" s="186" t="s">
        <v>85</v>
      </c>
      <c r="AY93" s="19" t="s">
        <v>155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83</v>
      </c>
      <c r="BK93" s="187">
        <f>ROUND(I93*H93,2)</f>
        <v>0</v>
      </c>
      <c r="BL93" s="19" t="s">
        <v>161</v>
      </c>
      <c r="BM93" s="186" t="s">
        <v>418</v>
      </c>
    </row>
    <row r="94" spans="1:65" s="2" customFormat="1" ht="10.199999999999999">
      <c r="A94" s="36"/>
      <c r="B94" s="37"/>
      <c r="C94" s="38"/>
      <c r="D94" s="204" t="s">
        <v>172</v>
      </c>
      <c r="E94" s="38"/>
      <c r="F94" s="205" t="s">
        <v>419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172</v>
      </c>
      <c r="AU94" s="19" t="s">
        <v>85</v>
      </c>
    </row>
    <row r="95" spans="1:65" s="13" customFormat="1" ht="10.199999999999999">
      <c r="B95" s="193"/>
      <c r="C95" s="194"/>
      <c r="D95" s="188" t="s">
        <v>165</v>
      </c>
      <c r="E95" s="195" t="s">
        <v>19</v>
      </c>
      <c r="F95" s="196" t="s">
        <v>420</v>
      </c>
      <c r="G95" s="194"/>
      <c r="H95" s="197">
        <v>12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165</v>
      </c>
      <c r="AU95" s="203" t="s">
        <v>85</v>
      </c>
      <c r="AV95" s="13" t="s">
        <v>85</v>
      </c>
      <c r="AW95" s="13" t="s">
        <v>37</v>
      </c>
      <c r="AX95" s="13" t="s">
        <v>75</v>
      </c>
      <c r="AY95" s="203" t="s">
        <v>155</v>
      </c>
    </row>
    <row r="96" spans="1:65" s="13" customFormat="1" ht="10.199999999999999">
      <c r="B96" s="193"/>
      <c r="C96" s="194"/>
      <c r="D96" s="188" t="s">
        <v>165</v>
      </c>
      <c r="E96" s="195" t="s">
        <v>19</v>
      </c>
      <c r="F96" s="196" t="s">
        <v>420</v>
      </c>
      <c r="G96" s="194"/>
      <c r="H96" s="197">
        <v>12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165</v>
      </c>
      <c r="AU96" s="203" t="s">
        <v>85</v>
      </c>
      <c r="AV96" s="13" t="s">
        <v>85</v>
      </c>
      <c r="AW96" s="13" t="s">
        <v>37</v>
      </c>
      <c r="AX96" s="13" t="s">
        <v>75</v>
      </c>
      <c r="AY96" s="203" t="s">
        <v>155</v>
      </c>
    </row>
    <row r="97" spans="1:65" s="14" customFormat="1" ht="10.199999999999999">
      <c r="B97" s="206"/>
      <c r="C97" s="207"/>
      <c r="D97" s="188" t="s">
        <v>165</v>
      </c>
      <c r="E97" s="208" t="s">
        <v>19</v>
      </c>
      <c r="F97" s="209" t="s">
        <v>206</v>
      </c>
      <c r="G97" s="207"/>
      <c r="H97" s="210">
        <v>24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165</v>
      </c>
      <c r="AU97" s="216" t="s">
        <v>85</v>
      </c>
      <c r="AV97" s="14" t="s">
        <v>161</v>
      </c>
      <c r="AW97" s="14" t="s">
        <v>37</v>
      </c>
      <c r="AX97" s="14" t="s">
        <v>83</v>
      </c>
      <c r="AY97" s="216" t="s">
        <v>155</v>
      </c>
    </row>
    <row r="98" spans="1:65" s="2" customFormat="1" ht="24.15" customHeight="1">
      <c r="A98" s="36"/>
      <c r="B98" s="37"/>
      <c r="C98" s="175" t="s">
        <v>85</v>
      </c>
      <c r="D98" s="175" t="s">
        <v>157</v>
      </c>
      <c r="E98" s="176" t="s">
        <v>421</v>
      </c>
      <c r="F98" s="177" t="s">
        <v>422</v>
      </c>
      <c r="G98" s="178" t="s">
        <v>183</v>
      </c>
      <c r="H98" s="179">
        <v>0.72</v>
      </c>
      <c r="I98" s="180"/>
      <c r="J98" s="181">
        <f>ROUND(I98*H98,2)</f>
        <v>0</v>
      </c>
      <c r="K98" s="177" t="s">
        <v>19</v>
      </c>
      <c r="L98" s="41"/>
      <c r="M98" s="182" t="s">
        <v>19</v>
      </c>
      <c r="N98" s="183" t="s">
        <v>46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161</v>
      </c>
      <c r="AT98" s="186" t="s">
        <v>157</v>
      </c>
      <c r="AU98" s="186" t="s">
        <v>85</v>
      </c>
      <c r="AY98" s="19" t="s">
        <v>155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83</v>
      </c>
      <c r="BK98" s="187">
        <f>ROUND(I98*H98,2)</f>
        <v>0</v>
      </c>
      <c r="BL98" s="19" t="s">
        <v>161</v>
      </c>
      <c r="BM98" s="186" t="s">
        <v>423</v>
      </c>
    </row>
    <row r="99" spans="1:65" s="13" customFormat="1" ht="10.199999999999999">
      <c r="B99" s="193"/>
      <c r="C99" s="194"/>
      <c r="D99" s="188" t="s">
        <v>165</v>
      </c>
      <c r="E99" s="195" t="s">
        <v>19</v>
      </c>
      <c r="F99" s="196" t="s">
        <v>424</v>
      </c>
      <c r="G99" s="194"/>
      <c r="H99" s="197">
        <v>0.72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165</v>
      </c>
      <c r="AU99" s="203" t="s">
        <v>85</v>
      </c>
      <c r="AV99" s="13" t="s">
        <v>85</v>
      </c>
      <c r="AW99" s="13" t="s">
        <v>37</v>
      </c>
      <c r="AX99" s="13" t="s">
        <v>83</v>
      </c>
      <c r="AY99" s="203" t="s">
        <v>155</v>
      </c>
    </row>
    <row r="100" spans="1:65" s="2" customFormat="1" ht="37.799999999999997" customHeight="1">
      <c r="A100" s="36"/>
      <c r="B100" s="37"/>
      <c r="C100" s="175" t="s">
        <v>175</v>
      </c>
      <c r="D100" s="175" t="s">
        <v>157</v>
      </c>
      <c r="E100" s="176" t="s">
        <v>425</v>
      </c>
      <c r="F100" s="177" t="s">
        <v>426</v>
      </c>
      <c r="G100" s="178" t="s">
        <v>169</v>
      </c>
      <c r="H100" s="179">
        <v>141</v>
      </c>
      <c r="I100" s="180"/>
      <c r="J100" s="181">
        <f>ROUND(I100*H100,2)</f>
        <v>0</v>
      </c>
      <c r="K100" s="177" t="s">
        <v>170</v>
      </c>
      <c r="L100" s="41"/>
      <c r="M100" s="182" t="s">
        <v>19</v>
      </c>
      <c r="N100" s="183" t="s">
        <v>46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0.44</v>
      </c>
      <c r="T100" s="185">
        <f>S100*H100</f>
        <v>62.04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161</v>
      </c>
      <c r="AT100" s="186" t="s">
        <v>157</v>
      </c>
      <c r="AU100" s="186" t="s">
        <v>85</v>
      </c>
      <c r="AY100" s="19" t="s">
        <v>155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83</v>
      </c>
      <c r="BK100" s="187">
        <f>ROUND(I100*H100,2)</f>
        <v>0</v>
      </c>
      <c r="BL100" s="19" t="s">
        <v>161</v>
      </c>
      <c r="BM100" s="186" t="s">
        <v>427</v>
      </c>
    </row>
    <row r="101" spans="1:65" s="2" customFormat="1" ht="10.199999999999999">
      <c r="A101" s="36"/>
      <c r="B101" s="37"/>
      <c r="C101" s="38"/>
      <c r="D101" s="204" t="s">
        <v>172</v>
      </c>
      <c r="E101" s="38"/>
      <c r="F101" s="205" t="s">
        <v>428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172</v>
      </c>
      <c r="AU101" s="19" t="s">
        <v>85</v>
      </c>
    </row>
    <row r="102" spans="1:65" s="15" customFormat="1" ht="10.199999999999999">
      <c r="B102" s="227"/>
      <c r="C102" s="228"/>
      <c r="D102" s="188" t="s">
        <v>165</v>
      </c>
      <c r="E102" s="229" t="s">
        <v>19</v>
      </c>
      <c r="F102" s="230" t="s">
        <v>429</v>
      </c>
      <c r="G102" s="228"/>
      <c r="H102" s="229" t="s">
        <v>19</v>
      </c>
      <c r="I102" s="231"/>
      <c r="J102" s="228"/>
      <c r="K102" s="228"/>
      <c r="L102" s="232"/>
      <c r="M102" s="233"/>
      <c r="N102" s="234"/>
      <c r="O102" s="234"/>
      <c r="P102" s="234"/>
      <c r="Q102" s="234"/>
      <c r="R102" s="234"/>
      <c r="S102" s="234"/>
      <c r="T102" s="235"/>
      <c r="AT102" s="236" t="s">
        <v>165</v>
      </c>
      <c r="AU102" s="236" t="s">
        <v>85</v>
      </c>
      <c r="AV102" s="15" t="s">
        <v>83</v>
      </c>
      <c r="AW102" s="15" t="s">
        <v>37</v>
      </c>
      <c r="AX102" s="15" t="s">
        <v>75</v>
      </c>
      <c r="AY102" s="236" t="s">
        <v>155</v>
      </c>
    </row>
    <row r="103" spans="1:65" s="13" customFormat="1" ht="10.199999999999999">
      <c r="B103" s="193"/>
      <c r="C103" s="194"/>
      <c r="D103" s="188" t="s">
        <v>165</v>
      </c>
      <c r="E103" s="195" t="s">
        <v>19</v>
      </c>
      <c r="F103" s="196" t="s">
        <v>430</v>
      </c>
      <c r="G103" s="194"/>
      <c r="H103" s="197">
        <v>82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165</v>
      </c>
      <c r="AU103" s="203" t="s">
        <v>85</v>
      </c>
      <c r="AV103" s="13" t="s">
        <v>85</v>
      </c>
      <c r="AW103" s="13" t="s">
        <v>37</v>
      </c>
      <c r="AX103" s="13" t="s">
        <v>75</v>
      </c>
      <c r="AY103" s="203" t="s">
        <v>155</v>
      </c>
    </row>
    <row r="104" spans="1:65" s="15" customFormat="1" ht="10.199999999999999">
      <c r="B104" s="227"/>
      <c r="C104" s="228"/>
      <c r="D104" s="188" t="s">
        <v>165</v>
      </c>
      <c r="E104" s="229" t="s">
        <v>19</v>
      </c>
      <c r="F104" s="230" t="s">
        <v>429</v>
      </c>
      <c r="G104" s="228"/>
      <c r="H104" s="229" t="s">
        <v>19</v>
      </c>
      <c r="I104" s="231"/>
      <c r="J104" s="228"/>
      <c r="K104" s="228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165</v>
      </c>
      <c r="AU104" s="236" t="s">
        <v>85</v>
      </c>
      <c r="AV104" s="15" t="s">
        <v>83</v>
      </c>
      <c r="AW104" s="15" t="s">
        <v>37</v>
      </c>
      <c r="AX104" s="15" t="s">
        <v>75</v>
      </c>
      <c r="AY104" s="236" t="s">
        <v>155</v>
      </c>
    </row>
    <row r="105" spans="1:65" s="13" customFormat="1" ht="10.199999999999999">
      <c r="B105" s="193"/>
      <c r="C105" s="194"/>
      <c r="D105" s="188" t="s">
        <v>165</v>
      </c>
      <c r="E105" s="195" t="s">
        <v>19</v>
      </c>
      <c r="F105" s="196" t="s">
        <v>431</v>
      </c>
      <c r="G105" s="194"/>
      <c r="H105" s="197">
        <v>59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165</v>
      </c>
      <c r="AU105" s="203" t="s">
        <v>85</v>
      </c>
      <c r="AV105" s="13" t="s">
        <v>85</v>
      </c>
      <c r="AW105" s="13" t="s">
        <v>37</v>
      </c>
      <c r="AX105" s="13" t="s">
        <v>75</v>
      </c>
      <c r="AY105" s="203" t="s">
        <v>155</v>
      </c>
    </row>
    <row r="106" spans="1:65" s="14" customFormat="1" ht="10.199999999999999">
      <c r="B106" s="206"/>
      <c r="C106" s="207"/>
      <c r="D106" s="188" t="s">
        <v>165</v>
      </c>
      <c r="E106" s="208" t="s">
        <v>19</v>
      </c>
      <c r="F106" s="209" t="s">
        <v>206</v>
      </c>
      <c r="G106" s="207"/>
      <c r="H106" s="210">
        <v>141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165</v>
      </c>
      <c r="AU106" s="216" t="s">
        <v>85</v>
      </c>
      <c r="AV106" s="14" t="s">
        <v>161</v>
      </c>
      <c r="AW106" s="14" t="s">
        <v>37</v>
      </c>
      <c r="AX106" s="14" t="s">
        <v>83</v>
      </c>
      <c r="AY106" s="216" t="s">
        <v>155</v>
      </c>
    </row>
    <row r="107" spans="1:65" s="2" customFormat="1" ht="24.15" customHeight="1">
      <c r="A107" s="36"/>
      <c r="B107" s="37"/>
      <c r="C107" s="175" t="s">
        <v>161</v>
      </c>
      <c r="D107" s="175" t="s">
        <v>157</v>
      </c>
      <c r="E107" s="176" t="s">
        <v>432</v>
      </c>
      <c r="F107" s="177" t="s">
        <v>433</v>
      </c>
      <c r="G107" s="178" t="s">
        <v>169</v>
      </c>
      <c r="H107" s="179">
        <v>166.25299999999999</v>
      </c>
      <c r="I107" s="180"/>
      <c r="J107" s="181">
        <f>ROUND(I107*H107,2)</f>
        <v>0</v>
      </c>
      <c r="K107" s="177" t="s">
        <v>170</v>
      </c>
      <c r="L107" s="41"/>
      <c r="M107" s="182" t="s">
        <v>19</v>
      </c>
      <c r="N107" s="183" t="s">
        <v>46</v>
      </c>
      <c r="O107" s="66"/>
      <c r="P107" s="184">
        <f>O107*H107</f>
        <v>0</v>
      </c>
      <c r="Q107" s="184">
        <v>1.5677000000000001E-4</v>
      </c>
      <c r="R107" s="184">
        <f>Q107*H107</f>
        <v>2.606348281E-2</v>
      </c>
      <c r="S107" s="184">
        <v>0.23</v>
      </c>
      <c r="T107" s="185">
        <f>S107*H107</f>
        <v>38.238189999999996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161</v>
      </c>
      <c r="AT107" s="186" t="s">
        <v>157</v>
      </c>
      <c r="AU107" s="186" t="s">
        <v>85</v>
      </c>
      <c r="AY107" s="19" t="s">
        <v>155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83</v>
      </c>
      <c r="BK107" s="187">
        <f>ROUND(I107*H107,2)</f>
        <v>0</v>
      </c>
      <c r="BL107" s="19" t="s">
        <v>161</v>
      </c>
      <c r="BM107" s="186" t="s">
        <v>434</v>
      </c>
    </row>
    <row r="108" spans="1:65" s="2" customFormat="1" ht="10.199999999999999">
      <c r="A108" s="36"/>
      <c r="B108" s="37"/>
      <c r="C108" s="38"/>
      <c r="D108" s="204" t="s">
        <v>172</v>
      </c>
      <c r="E108" s="38"/>
      <c r="F108" s="205" t="s">
        <v>435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172</v>
      </c>
      <c r="AU108" s="19" t="s">
        <v>85</v>
      </c>
    </row>
    <row r="109" spans="1:65" s="15" customFormat="1" ht="10.199999999999999">
      <c r="B109" s="227"/>
      <c r="C109" s="228"/>
      <c r="D109" s="188" t="s">
        <v>165</v>
      </c>
      <c r="E109" s="229" t="s">
        <v>19</v>
      </c>
      <c r="F109" s="230" t="s">
        <v>429</v>
      </c>
      <c r="G109" s="228"/>
      <c r="H109" s="229" t="s">
        <v>19</v>
      </c>
      <c r="I109" s="231"/>
      <c r="J109" s="228"/>
      <c r="K109" s="228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165</v>
      </c>
      <c r="AU109" s="236" t="s">
        <v>85</v>
      </c>
      <c r="AV109" s="15" t="s">
        <v>83</v>
      </c>
      <c r="AW109" s="15" t="s">
        <v>37</v>
      </c>
      <c r="AX109" s="15" t="s">
        <v>75</v>
      </c>
      <c r="AY109" s="236" t="s">
        <v>155</v>
      </c>
    </row>
    <row r="110" spans="1:65" s="13" customFormat="1" ht="10.199999999999999">
      <c r="B110" s="193"/>
      <c r="C110" s="194"/>
      <c r="D110" s="188" t="s">
        <v>165</v>
      </c>
      <c r="E110" s="195" t="s">
        <v>19</v>
      </c>
      <c r="F110" s="196" t="s">
        <v>430</v>
      </c>
      <c r="G110" s="194"/>
      <c r="H110" s="197">
        <v>82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165</v>
      </c>
      <c r="AU110" s="203" t="s">
        <v>85</v>
      </c>
      <c r="AV110" s="13" t="s">
        <v>85</v>
      </c>
      <c r="AW110" s="13" t="s">
        <v>37</v>
      </c>
      <c r="AX110" s="13" t="s">
        <v>75</v>
      </c>
      <c r="AY110" s="203" t="s">
        <v>155</v>
      </c>
    </row>
    <row r="111" spans="1:65" s="15" customFormat="1" ht="10.199999999999999">
      <c r="B111" s="227"/>
      <c r="C111" s="228"/>
      <c r="D111" s="188" t="s">
        <v>165</v>
      </c>
      <c r="E111" s="229" t="s">
        <v>19</v>
      </c>
      <c r="F111" s="230" t="s">
        <v>429</v>
      </c>
      <c r="G111" s="228"/>
      <c r="H111" s="229" t="s">
        <v>19</v>
      </c>
      <c r="I111" s="231"/>
      <c r="J111" s="228"/>
      <c r="K111" s="228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165</v>
      </c>
      <c r="AU111" s="236" t="s">
        <v>85</v>
      </c>
      <c r="AV111" s="15" t="s">
        <v>83</v>
      </c>
      <c r="AW111" s="15" t="s">
        <v>37</v>
      </c>
      <c r="AX111" s="15" t="s">
        <v>75</v>
      </c>
      <c r="AY111" s="236" t="s">
        <v>155</v>
      </c>
    </row>
    <row r="112" spans="1:65" s="13" customFormat="1" ht="10.199999999999999">
      <c r="B112" s="193"/>
      <c r="C112" s="194"/>
      <c r="D112" s="188" t="s">
        <v>165</v>
      </c>
      <c r="E112" s="195" t="s">
        <v>19</v>
      </c>
      <c r="F112" s="196" t="s">
        <v>431</v>
      </c>
      <c r="G112" s="194"/>
      <c r="H112" s="197">
        <v>59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165</v>
      </c>
      <c r="AU112" s="203" t="s">
        <v>85</v>
      </c>
      <c r="AV112" s="13" t="s">
        <v>85</v>
      </c>
      <c r="AW112" s="13" t="s">
        <v>37</v>
      </c>
      <c r="AX112" s="13" t="s">
        <v>75</v>
      </c>
      <c r="AY112" s="203" t="s">
        <v>155</v>
      </c>
    </row>
    <row r="113" spans="1:65" s="15" customFormat="1" ht="10.199999999999999">
      <c r="B113" s="227"/>
      <c r="C113" s="228"/>
      <c r="D113" s="188" t="s">
        <v>165</v>
      </c>
      <c r="E113" s="229" t="s">
        <v>19</v>
      </c>
      <c r="F113" s="230" t="s">
        <v>436</v>
      </c>
      <c r="G113" s="228"/>
      <c r="H113" s="229" t="s">
        <v>19</v>
      </c>
      <c r="I113" s="231"/>
      <c r="J113" s="228"/>
      <c r="K113" s="228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165</v>
      </c>
      <c r="AU113" s="236" t="s">
        <v>85</v>
      </c>
      <c r="AV113" s="15" t="s">
        <v>83</v>
      </c>
      <c r="AW113" s="15" t="s">
        <v>37</v>
      </c>
      <c r="AX113" s="15" t="s">
        <v>75</v>
      </c>
      <c r="AY113" s="236" t="s">
        <v>155</v>
      </c>
    </row>
    <row r="114" spans="1:65" s="13" customFormat="1" ht="10.199999999999999">
      <c r="B114" s="193"/>
      <c r="C114" s="194"/>
      <c r="D114" s="188" t="s">
        <v>165</v>
      </c>
      <c r="E114" s="195" t="s">
        <v>19</v>
      </c>
      <c r="F114" s="196" t="s">
        <v>437</v>
      </c>
      <c r="G114" s="194"/>
      <c r="H114" s="197">
        <v>25.253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165</v>
      </c>
      <c r="AU114" s="203" t="s">
        <v>85</v>
      </c>
      <c r="AV114" s="13" t="s">
        <v>85</v>
      </c>
      <c r="AW114" s="13" t="s">
        <v>37</v>
      </c>
      <c r="AX114" s="13" t="s">
        <v>75</v>
      </c>
      <c r="AY114" s="203" t="s">
        <v>155</v>
      </c>
    </row>
    <row r="115" spans="1:65" s="14" customFormat="1" ht="10.199999999999999">
      <c r="B115" s="206"/>
      <c r="C115" s="207"/>
      <c r="D115" s="188" t="s">
        <v>165</v>
      </c>
      <c r="E115" s="208" t="s">
        <v>19</v>
      </c>
      <c r="F115" s="209" t="s">
        <v>206</v>
      </c>
      <c r="G115" s="207"/>
      <c r="H115" s="210">
        <v>166.25299999999999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165</v>
      </c>
      <c r="AU115" s="216" t="s">
        <v>85</v>
      </c>
      <c r="AV115" s="14" t="s">
        <v>161</v>
      </c>
      <c r="AW115" s="14" t="s">
        <v>37</v>
      </c>
      <c r="AX115" s="14" t="s">
        <v>83</v>
      </c>
      <c r="AY115" s="216" t="s">
        <v>155</v>
      </c>
    </row>
    <row r="116" spans="1:65" s="2" customFormat="1" ht="16.5" customHeight="1">
      <c r="A116" s="36"/>
      <c r="B116" s="37"/>
      <c r="C116" s="175" t="s">
        <v>187</v>
      </c>
      <c r="D116" s="175" t="s">
        <v>157</v>
      </c>
      <c r="E116" s="176" t="s">
        <v>438</v>
      </c>
      <c r="F116" s="177" t="s">
        <v>439</v>
      </c>
      <c r="G116" s="178" t="s">
        <v>160</v>
      </c>
      <c r="H116" s="179">
        <v>10</v>
      </c>
      <c r="I116" s="180"/>
      <c r="J116" s="181">
        <f>ROUND(I116*H116,2)</f>
        <v>0</v>
      </c>
      <c r="K116" s="177" t="s">
        <v>170</v>
      </c>
      <c r="L116" s="41"/>
      <c r="M116" s="182" t="s">
        <v>19</v>
      </c>
      <c r="N116" s="183" t="s">
        <v>46</v>
      </c>
      <c r="O116" s="66"/>
      <c r="P116" s="184">
        <f>O116*H116</f>
        <v>0</v>
      </c>
      <c r="Q116" s="184">
        <v>2.6981213399999999E-2</v>
      </c>
      <c r="R116" s="184">
        <f>Q116*H116</f>
        <v>0.26981213399999998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161</v>
      </c>
      <c r="AT116" s="186" t="s">
        <v>157</v>
      </c>
      <c r="AU116" s="186" t="s">
        <v>85</v>
      </c>
      <c r="AY116" s="19" t="s">
        <v>155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83</v>
      </c>
      <c r="BK116" s="187">
        <f>ROUND(I116*H116,2)</f>
        <v>0</v>
      </c>
      <c r="BL116" s="19" t="s">
        <v>161</v>
      </c>
      <c r="BM116" s="186" t="s">
        <v>440</v>
      </c>
    </row>
    <row r="117" spans="1:65" s="2" customFormat="1" ht="10.199999999999999">
      <c r="A117" s="36"/>
      <c r="B117" s="37"/>
      <c r="C117" s="38"/>
      <c r="D117" s="204" t="s">
        <v>172</v>
      </c>
      <c r="E117" s="38"/>
      <c r="F117" s="205" t="s">
        <v>441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172</v>
      </c>
      <c r="AU117" s="19" t="s">
        <v>85</v>
      </c>
    </row>
    <row r="118" spans="1:65" s="13" customFormat="1" ht="10.199999999999999">
      <c r="B118" s="193"/>
      <c r="C118" s="194"/>
      <c r="D118" s="188" t="s">
        <v>165</v>
      </c>
      <c r="E118" s="195" t="s">
        <v>19</v>
      </c>
      <c r="F118" s="196" t="s">
        <v>220</v>
      </c>
      <c r="G118" s="194"/>
      <c r="H118" s="197">
        <v>10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165</v>
      </c>
      <c r="AU118" s="203" t="s">
        <v>85</v>
      </c>
      <c r="AV118" s="13" t="s">
        <v>85</v>
      </c>
      <c r="AW118" s="13" t="s">
        <v>37</v>
      </c>
      <c r="AX118" s="13" t="s">
        <v>75</v>
      </c>
      <c r="AY118" s="203" t="s">
        <v>155</v>
      </c>
    </row>
    <row r="119" spans="1:65" s="14" customFormat="1" ht="10.199999999999999">
      <c r="B119" s="206"/>
      <c r="C119" s="207"/>
      <c r="D119" s="188" t="s">
        <v>165</v>
      </c>
      <c r="E119" s="208" t="s">
        <v>19</v>
      </c>
      <c r="F119" s="209" t="s">
        <v>206</v>
      </c>
      <c r="G119" s="207"/>
      <c r="H119" s="210">
        <v>10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165</v>
      </c>
      <c r="AU119" s="216" t="s">
        <v>85</v>
      </c>
      <c r="AV119" s="14" t="s">
        <v>161</v>
      </c>
      <c r="AW119" s="14" t="s">
        <v>37</v>
      </c>
      <c r="AX119" s="14" t="s">
        <v>83</v>
      </c>
      <c r="AY119" s="216" t="s">
        <v>155</v>
      </c>
    </row>
    <row r="120" spans="1:65" s="2" customFormat="1" ht="21.75" customHeight="1">
      <c r="A120" s="36"/>
      <c r="B120" s="37"/>
      <c r="C120" s="175" t="s">
        <v>193</v>
      </c>
      <c r="D120" s="175" t="s">
        <v>157</v>
      </c>
      <c r="E120" s="176" t="s">
        <v>442</v>
      </c>
      <c r="F120" s="177" t="s">
        <v>443</v>
      </c>
      <c r="G120" s="178" t="s">
        <v>444</v>
      </c>
      <c r="H120" s="179">
        <v>300</v>
      </c>
      <c r="I120" s="180"/>
      <c r="J120" s="181">
        <f>ROUND(I120*H120,2)</f>
        <v>0</v>
      </c>
      <c r="K120" s="177" t="s">
        <v>170</v>
      </c>
      <c r="L120" s="41"/>
      <c r="M120" s="182" t="s">
        <v>19</v>
      </c>
      <c r="N120" s="183" t="s">
        <v>46</v>
      </c>
      <c r="O120" s="66"/>
      <c r="P120" s="184">
        <f>O120*H120</f>
        <v>0</v>
      </c>
      <c r="Q120" s="184">
        <v>4.0792499999999999E-5</v>
      </c>
      <c r="R120" s="184">
        <f>Q120*H120</f>
        <v>1.223775E-2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161</v>
      </c>
      <c r="AT120" s="186" t="s">
        <v>157</v>
      </c>
      <c r="AU120" s="186" t="s">
        <v>85</v>
      </c>
      <c r="AY120" s="19" t="s">
        <v>155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83</v>
      </c>
      <c r="BK120" s="187">
        <f>ROUND(I120*H120,2)</f>
        <v>0</v>
      </c>
      <c r="BL120" s="19" t="s">
        <v>161</v>
      </c>
      <c r="BM120" s="186" t="s">
        <v>445</v>
      </c>
    </row>
    <row r="121" spans="1:65" s="2" customFormat="1" ht="10.199999999999999">
      <c r="A121" s="36"/>
      <c r="B121" s="37"/>
      <c r="C121" s="38"/>
      <c r="D121" s="204" t="s">
        <v>172</v>
      </c>
      <c r="E121" s="38"/>
      <c r="F121" s="205" t="s">
        <v>446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172</v>
      </c>
      <c r="AU121" s="19" t="s">
        <v>85</v>
      </c>
    </row>
    <row r="122" spans="1:65" s="15" customFormat="1" ht="10.199999999999999">
      <c r="B122" s="227"/>
      <c r="C122" s="228"/>
      <c r="D122" s="188" t="s">
        <v>165</v>
      </c>
      <c r="E122" s="229" t="s">
        <v>19</v>
      </c>
      <c r="F122" s="230" t="s">
        <v>447</v>
      </c>
      <c r="G122" s="228"/>
      <c r="H122" s="229" t="s">
        <v>19</v>
      </c>
      <c r="I122" s="231"/>
      <c r="J122" s="228"/>
      <c r="K122" s="228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165</v>
      </c>
      <c r="AU122" s="236" t="s">
        <v>85</v>
      </c>
      <c r="AV122" s="15" t="s">
        <v>83</v>
      </c>
      <c r="AW122" s="15" t="s">
        <v>37</v>
      </c>
      <c r="AX122" s="15" t="s">
        <v>75</v>
      </c>
      <c r="AY122" s="236" t="s">
        <v>155</v>
      </c>
    </row>
    <row r="123" spans="1:65" s="13" customFormat="1" ht="10.199999999999999">
      <c r="B123" s="193"/>
      <c r="C123" s="194"/>
      <c r="D123" s="188" t="s">
        <v>165</v>
      </c>
      <c r="E123" s="195" t="s">
        <v>19</v>
      </c>
      <c r="F123" s="196" t="s">
        <v>448</v>
      </c>
      <c r="G123" s="194"/>
      <c r="H123" s="197">
        <v>300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165</v>
      </c>
      <c r="AU123" s="203" t="s">
        <v>85</v>
      </c>
      <c r="AV123" s="13" t="s">
        <v>85</v>
      </c>
      <c r="AW123" s="13" t="s">
        <v>37</v>
      </c>
      <c r="AX123" s="13" t="s">
        <v>83</v>
      </c>
      <c r="AY123" s="203" t="s">
        <v>155</v>
      </c>
    </row>
    <row r="124" spans="1:65" s="2" customFormat="1" ht="24.15" customHeight="1">
      <c r="A124" s="36"/>
      <c r="B124" s="37"/>
      <c r="C124" s="175" t="s">
        <v>199</v>
      </c>
      <c r="D124" s="175" t="s">
        <v>157</v>
      </c>
      <c r="E124" s="176" t="s">
        <v>449</v>
      </c>
      <c r="F124" s="177" t="s">
        <v>450</v>
      </c>
      <c r="G124" s="178" t="s">
        <v>451</v>
      </c>
      <c r="H124" s="179">
        <v>60</v>
      </c>
      <c r="I124" s="180"/>
      <c r="J124" s="181">
        <f>ROUND(I124*H124,2)</f>
        <v>0</v>
      </c>
      <c r="K124" s="177" t="s">
        <v>170</v>
      </c>
      <c r="L124" s="41"/>
      <c r="M124" s="182" t="s">
        <v>19</v>
      </c>
      <c r="N124" s="183" t="s">
        <v>46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161</v>
      </c>
      <c r="AT124" s="186" t="s">
        <v>157</v>
      </c>
      <c r="AU124" s="186" t="s">
        <v>85</v>
      </c>
      <c r="AY124" s="19" t="s">
        <v>155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83</v>
      </c>
      <c r="BK124" s="187">
        <f>ROUND(I124*H124,2)</f>
        <v>0</v>
      </c>
      <c r="BL124" s="19" t="s">
        <v>161</v>
      </c>
      <c r="BM124" s="186" t="s">
        <v>452</v>
      </c>
    </row>
    <row r="125" spans="1:65" s="2" customFormat="1" ht="10.199999999999999">
      <c r="A125" s="36"/>
      <c r="B125" s="37"/>
      <c r="C125" s="38"/>
      <c r="D125" s="204" t="s">
        <v>172</v>
      </c>
      <c r="E125" s="38"/>
      <c r="F125" s="205" t="s">
        <v>453</v>
      </c>
      <c r="G125" s="38"/>
      <c r="H125" s="38"/>
      <c r="I125" s="190"/>
      <c r="J125" s="38"/>
      <c r="K125" s="38"/>
      <c r="L125" s="41"/>
      <c r="M125" s="191"/>
      <c r="N125" s="192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172</v>
      </c>
      <c r="AU125" s="19" t="s">
        <v>85</v>
      </c>
    </row>
    <row r="126" spans="1:65" s="2" customFormat="1" ht="49.05" customHeight="1">
      <c r="A126" s="36"/>
      <c r="B126" s="37"/>
      <c r="C126" s="175" t="s">
        <v>207</v>
      </c>
      <c r="D126" s="175" t="s">
        <v>157</v>
      </c>
      <c r="E126" s="176" t="s">
        <v>454</v>
      </c>
      <c r="F126" s="177" t="s">
        <v>455</v>
      </c>
      <c r="G126" s="178" t="s">
        <v>160</v>
      </c>
      <c r="H126" s="179">
        <v>10</v>
      </c>
      <c r="I126" s="180"/>
      <c r="J126" s="181">
        <f>ROUND(I126*H126,2)</f>
        <v>0</v>
      </c>
      <c r="K126" s="177" t="s">
        <v>170</v>
      </c>
      <c r="L126" s="41"/>
      <c r="M126" s="182" t="s">
        <v>19</v>
      </c>
      <c r="N126" s="183" t="s">
        <v>46</v>
      </c>
      <c r="O126" s="66"/>
      <c r="P126" s="184">
        <f>O126*H126</f>
        <v>0</v>
      </c>
      <c r="Q126" s="184">
        <v>8.6767000000000007E-3</v>
      </c>
      <c r="R126" s="184">
        <f>Q126*H126</f>
        <v>8.6767000000000011E-2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161</v>
      </c>
      <c r="AT126" s="186" t="s">
        <v>157</v>
      </c>
      <c r="AU126" s="186" t="s">
        <v>85</v>
      </c>
      <c r="AY126" s="19" t="s">
        <v>155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83</v>
      </c>
      <c r="BK126" s="187">
        <f>ROUND(I126*H126,2)</f>
        <v>0</v>
      </c>
      <c r="BL126" s="19" t="s">
        <v>161</v>
      </c>
      <c r="BM126" s="186" t="s">
        <v>456</v>
      </c>
    </row>
    <row r="127" spans="1:65" s="2" customFormat="1" ht="10.199999999999999">
      <c r="A127" s="36"/>
      <c r="B127" s="37"/>
      <c r="C127" s="38"/>
      <c r="D127" s="204" t="s">
        <v>172</v>
      </c>
      <c r="E127" s="38"/>
      <c r="F127" s="205" t="s">
        <v>457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172</v>
      </c>
      <c r="AU127" s="19" t="s">
        <v>85</v>
      </c>
    </row>
    <row r="128" spans="1:65" s="15" customFormat="1" ht="10.199999999999999">
      <c r="B128" s="227"/>
      <c r="C128" s="228"/>
      <c r="D128" s="188" t="s">
        <v>165</v>
      </c>
      <c r="E128" s="229" t="s">
        <v>19</v>
      </c>
      <c r="F128" s="230" t="s">
        <v>458</v>
      </c>
      <c r="G128" s="228"/>
      <c r="H128" s="229" t="s">
        <v>19</v>
      </c>
      <c r="I128" s="231"/>
      <c r="J128" s="228"/>
      <c r="K128" s="228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165</v>
      </c>
      <c r="AU128" s="236" t="s">
        <v>85</v>
      </c>
      <c r="AV128" s="15" t="s">
        <v>83</v>
      </c>
      <c r="AW128" s="15" t="s">
        <v>37</v>
      </c>
      <c r="AX128" s="15" t="s">
        <v>75</v>
      </c>
      <c r="AY128" s="236" t="s">
        <v>155</v>
      </c>
    </row>
    <row r="129" spans="1:65" s="13" customFormat="1" ht="10.199999999999999">
      <c r="B129" s="193"/>
      <c r="C129" s="194"/>
      <c r="D129" s="188" t="s">
        <v>165</v>
      </c>
      <c r="E129" s="195" t="s">
        <v>19</v>
      </c>
      <c r="F129" s="196" t="s">
        <v>220</v>
      </c>
      <c r="G129" s="194"/>
      <c r="H129" s="197">
        <v>10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165</v>
      </c>
      <c r="AU129" s="203" t="s">
        <v>85</v>
      </c>
      <c r="AV129" s="13" t="s">
        <v>85</v>
      </c>
      <c r="AW129" s="13" t="s">
        <v>37</v>
      </c>
      <c r="AX129" s="13" t="s">
        <v>83</v>
      </c>
      <c r="AY129" s="203" t="s">
        <v>155</v>
      </c>
    </row>
    <row r="130" spans="1:65" s="2" customFormat="1" ht="49.05" customHeight="1">
      <c r="A130" s="36"/>
      <c r="B130" s="37"/>
      <c r="C130" s="175" t="s">
        <v>214</v>
      </c>
      <c r="D130" s="175" t="s">
        <v>157</v>
      </c>
      <c r="E130" s="176" t="s">
        <v>459</v>
      </c>
      <c r="F130" s="177" t="s">
        <v>460</v>
      </c>
      <c r="G130" s="178" t="s">
        <v>160</v>
      </c>
      <c r="H130" s="179">
        <v>19</v>
      </c>
      <c r="I130" s="180"/>
      <c r="J130" s="181">
        <f>ROUND(I130*H130,2)</f>
        <v>0</v>
      </c>
      <c r="K130" s="177" t="s">
        <v>170</v>
      </c>
      <c r="L130" s="41"/>
      <c r="M130" s="182" t="s">
        <v>19</v>
      </c>
      <c r="N130" s="183" t="s">
        <v>46</v>
      </c>
      <c r="O130" s="66"/>
      <c r="P130" s="184">
        <f>O130*H130</f>
        <v>0</v>
      </c>
      <c r="Q130" s="184">
        <v>3.6904300000000001E-2</v>
      </c>
      <c r="R130" s="184">
        <f>Q130*H130</f>
        <v>0.70118170000000002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161</v>
      </c>
      <c r="AT130" s="186" t="s">
        <v>157</v>
      </c>
      <c r="AU130" s="186" t="s">
        <v>85</v>
      </c>
      <c r="AY130" s="19" t="s">
        <v>155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83</v>
      </c>
      <c r="BK130" s="187">
        <f>ROUND(I130*H130,2)</f>
        <v>0</v>
      </c>
      <c r="BL130" s="19" t="s">
        <v>161</v>
      </c>
      <c r="BM130" s="186" t="s">
        <v>461</v>
      </c>
    </row>
    <row r="131" spans="1:65" s="2" customFormat="1" ht="10.199999999999999">
      <c r="A131" s="36"/>
      <c r="B131" s="37"/>
      <c r="C131" s="38"/>
      <c r="D131" s="204" t="s">
        <v>172</v>
      </c>
      <c r="E131" s="38"/>
      <c r="F131" s="205" t="s">
        <v>462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172</v>
      </c>
      <c r="AU131" s="19" t="s">
        <v>85</v>
      </c>
    </row>
    <row r="132" spans="1:65" s="15" customFormat="1" ht="10.199999999999999">
      <c r="B132" s="227"/>
      <c r="C132" s="228"/>
      <c r="D132" s="188" t="s">
        <v>165</v>
      </c>
      <c r="E132" s="229" t="s">
        <v>19</v>
      </c>
      <c r="F132" s="230" t="s">
        <v>463</v>
      </c>
      <c r="G132" s="228"/>
      <c r="H132" s="229" t="s">
        <v>19</v>
      </c>
      <c r="I132" s="231"/>
      <c r="J132" s="228"/>
      <c r="K132" s="228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165</v>
      </c>
      <c r="AU132" s="236" t="s">
        <v>85</v>
      </c>
      <c r="AV132" s="15" t="s">
        <v>83</v>
      </c>
      <c r="AW132" s="15" t="s">
        <v>37</v>
      </c>
      <c r="AX132" s="15" t="s">
        <v>75</v>
      </c>
      <c r="AY132" s="236" t="s">
        <v>155</v>
      </c>
    </row>
    <row r="133" spans="1:65" s="13" customFormat="1" ht="10.199999999999999">
      <c r="B133" s="193"/>
      <c r="C133" s="194"/>
      <c r="D133" s="188" t="s">
        <v>165</v>
      </c>
      <c r="E133" s="195" t="s">
        <v>19</v>
      </c>
      <c r="F133" s="196" t="s">
        <v>272</v>
      </c>
      <c r="G133" s="194"/>
      <c r="H133" s="197">
        <v>19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165</v>
      </c>
      <c r="AU133" s="203" t="s">
        <v>85</v>
      </c>
      <c r="AV133" s="13" t="s">
        <v>85</v>
      </c>
      <c r="AW133" s="13" t="s">
        <v>37</v>
      </c>
      <c r="AX133" s="13" t="s">
        <v>75</v>
      </c>
      <c r="AY133" s="203" t="s">
        <v>155</v>
      </c>
    </row>
    <row r="134" spans="1:65" s="14" customFormat="1" ht="10.199999999999999">
      <c r="B134" s="206"/>
      <c r="C134" s="207"/>
      <c r="D134" s="188" t="s">
        <v>165</v>
      </c>
      <c r="E134" s="208" t="s">
        <v>19</v>
      </c>
      <c r="F134" s="209" t="s">
        <v>206</v>
      </c>
      <c r="G134" s="207"/>
      <c r="H134" s="210">
        <v>19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165</v>
      </c>
      <c r="AU134" s="216" t="s">
        <v>85</v>
      </c>
      <c r="AV134" s="14" t="s">
        <v>161</v>
      </c>
      <c r="AW134" s="14" t="s">
        <v>37</v>
      </c>
      <c r="AX134" s="14" t="s">
        <v>83</v>
      </c>
      <c r="AY134" s="216" t="s">
        <v>155</v>
      </c>
    </row>
    <row r="135" spans="1:65" s="2" customFormat="1" ht="16.5" customHeight="1">
      <c r="A135" s="36"/>
      <c r="B135" s="37"/>
      <c r="C135" s="175" t="s">
        <v>220</v>
      </c>
      <c r="D135" s="175" t="s">
        <v>157</v>
      </c>
      <c r="E135" s="176" t="s">
        <v>464</v>
      </c>
      <c r="F135" s="177" t="s">
        <v>465</v>
      </c>
      <c r="G135" s="178" t="s">
        <v>169</v>
      </c>
      <c r="H135" s="179">
        <v>20.608000000000001</v>
      </c>
      <c r="I135" s="180"/>
      <c r="J135" s="181">
        <f>ROUND(I135*H135,2)</f>
        <v>0</v>
      </c>
      <c r="K135" s="177" t="s">
        <v>170</v>
      </c>
      <c r="L135" s="41"/>
      <c r="M135" s="182" t="s">
        <v>19</v>
      </c>
      <c r="N135" s="183" t="s">
        <v>46</v>
      </c>
      <c r="O135" s="66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161</v>
      </c>
      <c r="AT135" s="186" t="s">
        <v>157</v>
      </c>
      <c r="AU135" s="186" t="s">
        <v>85</v>
      </c>
      <c r="AY135" s="19" t="s">
        <v>155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83</v>
      </c>
      <c r="BK135" s="187">
        <f>ROUND(I135*H135,2)</f>
        <v>0</v>
      </c>
      <c r="BL135" s="19" t="s">
        <v>161</v>
      </c>
      <c r="BM135" s="186" t="s">
        <v>466</v>
      </c>
    </row>
    <row r="136" spans="1:65" s="2" customFormat="1" ht="10.199999999999999">
      <c r="A136" s="36"/>
      <c r="B136" s="37"/>
      <c r="C136" s="38"/>
      <c r="D136" s="204" t="s">
        <v>172</v>
      </c>
      <c r="E136" s="38"/>
      <c r="F136" s="205" t="s">
        <v>467</v>
      </c>
      <c r="G136" s="38"/>
      <c r="H136" s="38"/>
      <c r="I136" s="190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172</v>
      </c>
      <c r="AU136" s="19" t="s">
        <v>85</v>
      </c>
    </row>
    <row r="137" spans="1:65" s="15" customFormat="1" ht="10.199999999999999">
      <c r="B137" s="227"/>
      <c r="C137" s="228"/>
      <c r="D137" s="188" t="s">
        <v>165</v>
      </c>
      <c r="E137" s="229" t="s">
        <v>19</v>
      </c>
      <c r="F137" s="230" t="s">
        <v>468</v>
      </c>
      <c r="G137" s="228"/>
      <c r="H137" s="229" t="s">
        <v>19</v>
      </c>
      <c r="I137" s="231"/>
      <c r="J137" s="228"/>
      <c r="K137" s="228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165</v>
      </c>
      <c r="AU137" s="236" t="s">
        <v>85</v>
      </c>
      <c r="AV137" s="15" t="s">
        <v>83</v>
      </c>
      <c r="AW137" s="15" t="s">
        <v>37</v>
      </c>
      <c r="AX137" s="15" t="s">
        <v>75</v>
      </c>
      <c r="AY137" s="236" t="s">
        <v>155</v>
      </c>
    </row>
    <row r="138" spans="1:65" s="13" customFormat="1" ht="10.199999999999999">
      <c r="B138" s="193"/>
      <c r="C138" s="194"/>
      <c r="D138" s="188" t="s">
        <v>165</v>
      </c>
      <c r="E138" s="195" t="s">
        <v>19</v>
      </c>
      <c r="F138" s="196" t="s">
        <v>469</v>
      </c>
      <c r="G138" s="194"/>
      <c r="H138" s="197">
        <v>6.7850000000000001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165</v>
      </c>
      <c r="AU138" s="203" t="s">
        <v>85</v>
      </c>
      <c r="AV138" s="13" t="s">
        <v>85</v>
      </c>
      <c r="AW138" s="13" t="s">
        <v>37</v>
      </c>
      <c r="AX138" s="13" t="s">
        <v>75</v>
      </c>
      <c r="AY138" s="203" t="s">
        <v>155</v>
      </c>
    </row>
    <row r="139" spans="1:65" s="13" customFormat="1" ht="10.199999999999999">
      <c r="B139" s="193"/>
      <c r="C139" s="194"/>
      <c r="D139" s="188" t="s">
        <v>165</v>
      </c>
      <c r="E139" s="195" t="s">
        <v>19</v>
      </c>
      <c r="F139" s="196" t="s">
        <v>470</v>
      </c>
      <c r="G139" s="194"/>
      <c r="H139" s="197">
        <v>5.75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165</v>
      </c>
      <c r="AU139" s="203" t="s">
        <v>85</v>
      </c>
      <c r="AV139" s="13" t="s">
        <v>85</v>
      </c>
      <c r="AW139" s="13" t="s">
        <v>37</v>
      </c>
      <c r="AX139" s="13" t="s">
        <v>75</v>
      </c>
      <c r="AY139" s="203" t="s">
        <v>155</v>
      </c>
    </row>
    <row r="140" spans="1:65" s="13" customFormat="1" ht="10.199999999999999">
      <c r="B140" s="193"/>
      <c r="C140" s="194"/>
      <c r="D140" s="188" t="s">
        <v>165</v>
      </c>
      <c r="E140" s="195" t="s">
        <v>19</v>
      </c>
      <c r="F140" s="196" t="s">
        <v>471</v>
      </c>
      <c r="G140" s="194"/>
      <c r="H140" s="197">
        <v>4.37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165</v>
      </c>
      <c r="AU140" s="203" t="s">
        <v>85</v>
      </c>
      <c r="AV140" s="13" t="s">
        <v>85</v>
      </c>
      <c r="AW140" s="13" t="s">
        <v>37</v>
      </c>
      <c r="AX140" s="13" t="s">
        <v>75</v>
      </c>
      <c r="AY140" s="203" t="s">
        <v>155</v>
      </c>
    </row>
    <row r="141" spans="1:65" s="13" customFormat="1" ht="10.199999999999999">
      <c r="B141" s="193"/>
      <c r="C141" s="194"/>
      <c r="D141" s="188" t="s">
        <v>165</v>
      </c>
      <c r="E141" s="195" t="s">
        <v>19</v>
      </c>
      <c r="F141" s="196" t="s">
        <v>472</v>
      </c>
      <c r="G141" s="194"/>
      <c r="H141" s="197">
        <v>3.7029999999999998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165</v>
      </c>
      <c r="AU141" s="203" t="s">
        <v>85</v>
      </c>
      <c r="AV141" s="13" t="s">
        <v>85</v>
      </c>
      <c r="AW141" s="13" t="s">
        <v>37</v>
      </c>
      <c r="AX141" s="13" t="s">
        <v>75</v>
      </c>
      <c r="AY141" s="203" t="s">
        <v>155</v>
      </c>
    </row>
    <row r="142" spans="1:65" s="14" customFormat="1" ht="10.199999999999999">
      <c r="B142" s="206"/>
      <c r="C142" s="207"/>
      <c r="D142" s="188" t="s">
        <v>165</v>
      </c>
      <c r="E142" s="208" t="s">
        <v>19</v>
      </c>
      <c r="F142" s="209" t="s">
        <v>206</v>
      </c>
      <c r="G142" s="207"/>
      <c r="H142" s="210">
        <v>20.608000000000001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165</v>
      </c>
      <c r="AU142" s="216" t="s">
        <v>85</v>
      </c>
      <c r="AV142" s="14" t="s">
        <v>161</v>
      </c>
      <c r="AW142" s="14" t="s">
        <v>37</v>
      </c>
      <c r="AX142" s="14" t="s">
        <v>83</v>
      </c>
      <c r="AY142" s="216" t="s">
        <v>155</v>
      </c>
    </row>
    <row r="143" spans="1:65" s="2" customFormat="1" ht="21.75" customHeight="1">
      <c r="A143" s="36"/>
      <c r="B143" s="37"/>
      <c r="C143" s="175" t="s">
        <v>226</v>
      </c>
      <c r="D143" s="175" t="s">
        <v>157</v>
      </c>
      <c r="E143" s="176" t="s">
        <v>473</v>
      </c>
      <c r="F143" s="177" t="s">
        <v>474</v>
      </c>
      <c r="G143" s="178" t="s">
        <v>183</v>
      </c>
      <c r="H143" s="179">
        <v>176.1</v>
      </c>
      <c r="I143" s="180"/>
      <c r="J143" s="181">
        <f>ROUND(I143*H143,2)</f>
        <v>0</v>
      </c>
      <c r="K143" s="177" t="s">
        <v>170</v>
      </c>
      <c r="L143" s="41"/>
      <c r="M143" s="182" t="s">
        <v>19</v>
      </c>
      <c r="N143" s="183" t="s">
        <v>46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161</v>
      </c>
      <c r="AT143" s="186" t="s">
        <v>157</v>
      </c>
      <c r="AU143" s="186" t="s">
        <v>85</v>
      </c>
      <c r="AY143" s="19" t="s">
        <v>155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83</v>
      </c>
      <c r="BK143" s="187">
        <f>ROUND(I143*H143,2)</f>
        <v>0</v>
      </c>
      <c r="BL143" s="19" t="s">
        <v>161</v>
      </c>
      <c r="BM143" s="186" t="s">
        <v>475</v>
      </c>
    </row>
    <row r="144" spans="1:65" s="2" customFormat="1" ht="10.199999999999999">
      <c r="A144" s="36"/>
      <c r="B144" s="37"/>
      <c r="C144" s="38"/>
      <c r="D144" s="204" t="s">
        <v>172</v>
      </c>
      <c r="E144" s="38"/>
      <c r="F144" s="205" t="s">
        <v>476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172</v>
      </c>
      <c r="AU144" s="19" t="s">
        <v>85</v>
      </c>
    </row>
    <row r="145" spans="1:65" s="15" customFormat="1" ht="10.199999999999999">
      <c r="B145" s="227"/>
      <c r="C145" s="228"/>
      <c r="D145" s="188" t="s">
        <v>165</v>
      </c>
      <c r="E145" s="229" t="s">
        <v>19</v>
      </c>
      <c r="F145" s="230" t="s">
        <v>477</v>
      </c>
      <c r="G145" s="228"/>
      <c r="H145" s="229" t="s">
        <v>19</v>
      </c>
      <c r="I145" s="231"/>
      <c r="J145" s="228"/>
      <c r="K145" s="228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165</v>
      </c>
      <c r="AU145" s="236" t="s">
        <v>85</v>
      </c>
      <c r="AV145" s="15" t="s">
        <v>83</v>
      </c>
      <c r="AW145" s="15" t="s">
        <v>37</v>
      </c>
      <c r="AX145" s="15" t="s">
        <v>75</v>
      </c>
      <c r="AY145" s="236" t="s">
        <v>155</v>
      </c>
    </row>
    <row r="146" spans="1:65" s="13" customFormat="1" ht="10.199999999999999">
      <c r="B146" s="193"/>
      <c r="C146" s="194"/>
      <c r="D146" s="188" t="s">
        <v>165</v>
      </c>
      <c r="E146" s="195" t="s">
        <v>19</v>
      </c>
      <c r="F146" s="196" t="s">
        <v>478</v>
      </c>
      <c r="G146" s="194"/>
      <c r="H146" s="197">
        <v>176.1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165</v>
      </c>
      <c r="AU146" s="203" t="s">
        <v>85</v>
      </c>
      <c r="AV146" s="13" t="s">
        <v>85</v>
      </c>
      <c r="AW146" s="13" t="s">
        <v>37</v>
      </c>
      <c r="AX146" s="13" t="s">
        <v>75</v>
      </c>
      <c r="AY146" s="203" t="s">
        <v>155</v>
      </c>
    </row>
    <row r="147" spans="1:65" s="14" customFormat="1" ht="10.199999999999999">
      <c r="B147" s="206"/>
      <c r="C147" s="207"/>
      <c r="D147" s="188" t="s">
        <v>165</v>
      </c>
      <c r="E147" s="208" t="s">
        <v>19</v>
      </c>
      <c r="F147" s="209" t="s">
        <v>206</v>
      </c>
      <c r="G147" s="207"/>
      <c r="H147" s="210">
        <v>176.1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165</v>
      </c>
      <c r="AU147" s="216" t="s">
        <v>85</v>
      </c>
      <c r="AV147" s="14" t="s">
        <v>161</v>
      </c>
      <c r="AW147" s="14" t="s">
        <v>37</v>
      </c>
      <c r="AX147" s="14" t="s">
        <v>83</v>
      </c>
      <c r="AY147" s="216" t="s">
        <v>155</v>
      </c>
    </row>
    <row r="148" spans="1:65" s="2" customFormat="1" ht="24.15" customHeight="1">
      <c r="A148" s="36"/>
      <c r="B148" s="37"/>
      <c r="C148" s="175" t="s">
        <v>234</v>
      </c>
      <c r="D148" s="175" t="s">
        <v>157</v>
      </c>
      <c r="E148" s="176" t="s">
        <v>479</v>
      </c>
      <c r="F148" s="177" t="s">
        <v>480</v>
      </c>
      <c r="G148" s="178" t="s">
        <v>183</v>
      </c>
      <c r="H148" s="179">
        <v>176.1</v>
      </c>
      <c r="I148" s="180"/>
      <c r="J148" s="181">
        <f>ROUND(I148*H148,2)</f>
        <v>0</v>
      </c>
      <c r="K148" s="177" t="s">
        <v>170</v>
      </c>
      <c r="L148" s="41"/>
      <c r="M148" s="182" t="s">
        <v>19</v>
      </c>
      <c r="N148" s="183" t="s">
        <v>46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161</v>
      </c>
      <c r="AT148" s="186" t="s">
        <v>157</v>
      </c>
      <c r="AU148" s="186" t="s">
        <v>85</v>
      </c>
      <c r="AY148" s="19" t="s">
        <v>155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83</v>
      </c>
      <c r="BK148" s="187">
        <f>ROUND(I148*H148,2)</f>
        <v>0</v>
      </c>
      <c r="BL148" s="19" t="s">
        <v>161</v>
      </c>
      <c r="BM148" s="186" t="s">
        <v>481</v>
      </c>
    </row>
    <row r="149" spans="1:65" s="2" customFormat="1" ht="10.199999999999999">
      <c r="A149" s="36"/>
      <c r="B149" s="37"/>
      <c r="C149" s="38"/>
      <c r="D149" s="204" t="s">
        <v>172</v>
      </c>
      <c r="E149" s="38"/>
      <c r="F149" s="205" t="s">
        <v>482</v>
      </c>
      <c r="G149" s="38"/>
      <c r="H149" s="38"/>
      <c r="I149" s="190"/>
      <c r="J149" s="38"/>
      <c r="K149" s="38"/>
      <c r="L149" s="41"/>
      <c r="M149" s="191"/>
      <c r="N149" s="192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172</v>
      </c>
      <c r="AU149" s="19" t="s">
        <v>85</v>
      </c>
    </row>
    <row r="150" spans="1:65" s="2" customFormat="1" ht="24.15" customHeight="1">
      <c r="A150" s="36"/>
      <c r="B150" s="37"/>
      <c r="C150" s="175" t="s">
        <v>241</v>
      </c>
      <c r="D150" s="175" t="s">
        <v>157</v>
      </c>
      <c r="E150" s="176" t="s">
        <v>483</v>
      </c>
      <c r="F150" s="177" t="s">
        <v>484</v>
      </c>
      <c r="G150" s="178" t="s">
        <v>183</v>
      </c>
      <c r="H150" s="179">
        <v>9.25</v>
      </c>
      <c r="I150" s="180"/>
      <c r="J150" s="181">
        <f>ROUND(I150*H150,2)</f>
        <v>0</v>
      </c>
      <c r="K150" s="177" t="s">
        <v>170</v>
      </c>
      <c r="L150" s="41"/>
      <c r="M150" s="182" t="s">
        <v>19</v>
      </c>
      <c r="N150" s="183" t="s">
        <v>46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161</v>
      </c>
      <c r="AT150" s="186" t="s">
        <v>157</v>
      </c>
      <c r="AU150" s="186" t="s">
        <v>85</v>
      </c>
      <c r="AY150" s="19" t="s">
        <v>155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83</v>
      </c>
      <c r="BK150" s="187">
        <f>ROUND(I150*H150,2)</f>
        <v>0</v>
      </c>
      <c r="BL150" s="19" t="s">
        <v>161</v>
      </c>
      <c r="BM150" s="186" t="s">
        <v>485</v>
      </c>
    </row>
    <row r="151" spans="1:65" s="2" customFormat="1" ht="10.199999999999999">
      <c r="A151" s="36"/>
      <c r="B151" s="37"/>
      <c r="C151" s="38"/>
      <c r="D151" s="204" t="s">
        <v>172</v>
      </c>
      <c r="E151" s="38"/>
      <c r="F151" s="205" t="s">
        <v>486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172</v>
      </c>
      <c r="AU151" s="19" t="s">
        <v>85</v>
      </c>
    </row>
    <row r="152" spans="1:65" s="15" customFormat="1" ht="10.199999999999999">
      <c r="B152" s="227"/>
      <c r="C152" s="228"/>
      <c r="D152" s="188" t="s">
        <v>165</v>
      </c>
      <c r="E152" s="229" t="s">
        <v>19</v>
      </c>
      <c r="F152" s="230" t="s">
        <v>463</v>
      </c>
      <c r="G152" s="228"/>
      <c r="H152" s="229" t="s">
        <v>19</v>
      </c>
      <c r="I152" s="231"/>
      <c r="J152" s="228"/>
      <c r="K152" s="228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165</v>
      </c>
      <c r="AU152" s="236" t="s">
        <v>85</v>
      </c>
      <c r="AV152" s="15" t="s">
        <v>83</v>
      </c>
      <c r="AW152" s="15" t="s">
        <v>37</v>
      </c>
      <c r="AX152" s="15" t="s">
        <v>75</v>
      </c>
      <c r="AY152" s="236" t="s">
        <v>155</v>
      </c>
    </row>
    <row r="153" spans="1:65" s="13" customFormat="1" ht="10.199999999999999">
      <c r="B153" s="193"/>
      <c r="C153" s="194"/>
      <c r="D153" s="188" t="s">
        <v>165</v>
      </c>
      <c r="E153" s="195" t="s">
        <v>19</v>
      </c>
      <c r="F153" s="196" t="s">
        <v>487</v>
      </c>
      <c r="G153" s="194"/>
      <c r="H153" s="197">
        <v>2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165</v>
      </c>
      <c r="AU153" s="203" t="s">
        <v>85</v>
      </c>
      <c r="AV153" s="13" t="s">
        <v>85</v>
      </c>
      <c r="AW153" s="13" t="s">
        <v>37</v>
      </c>
      <c r="AX153" s="13" t="s">
        <v>75</v>
      </c>
      <c r="AY153" s="203" t="s">
        <v>155</v>
      </c>
    </row>
    <row r="154" spans="1:65" s="13" customFormat="1" ht="10.199999999999999">
      <c r="B154" s="193"/>
      <c r="C154" s="194"/>
      <c r="D154" s="188" t="s">
        <v>165</v>
      </c>
      <c r="E154" s="195" t="s">
        <v>19</v>
      </c>
      <c r="F154" s="196" t="s">
        <v>488</v>
      </c>
      <c r="G154" s="194"/>
      <c r="H154" s="197">
        <v>3</v>
      </c>
      <c r="I154" s="198"/>
      <c r="J154" s="194"/>
      <c r="K154" s="194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165</v>
      </c>
      <c r="AU154" s="203" t="s">
        <v>85</v>
      </c>
      <c r="AV154" s="13" t="s">
        <v>85</v>
      </c>
      <c r="AW154" s="13" t="s">
        <v>37</v>
      </c>
      <c r="AX154" s="13" t="s">
        <v>75</v>
      </c>
      <c r="AY154" s="203" t="s">
        <v>155</v>
      </c>
    </row>
    <row r="155" spans="1:65" s="15" customFormat="1" ht="10.199999999999999">
      <c r="B155" s="227"/>
      <c r="C155" s="228"/>
      <c r="D155" s="188" t="s">
        <v>165</v>
      </c>
      <c r="E155" s="229" t="s">
        <v>19</v>
      </c>
      <c r="F155" s="230" t="s">
        <v>458</v>
      </c>
      <c r="G155" s="228"/>
      <c r="H155" s="229" t="s">
        <v>19</v>
      </c>
      <c r="I155" s="231"/>
      <c r="J155" s="228"/>
      <c r="K155" s="228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165</v>
      </c>
      <c r="AU155" s="236" t="s">
        <v>85</v>
      </c>
      <c r="AV155" s="15" t="s">
        <v>83</v>
      </c>
      <c r="AW155" s="15" t="s">
        <v>37</v>
      </c>
      <c r="AX155" s="15" t="s">
        <v>75</v>
      </c>
      <c r="AY155" s="236" t="s">
        <v>155</v>
      </c>
    </row>
    <row r="156" spans="1:65" s="13" customFormat="1" ht="10.199999999999999">
      <c r="B156" s="193"/>
      <c r="C156" s="194"/>
      <c r="D156" s="188" t="s">
        <v>165</v>
      </c>
      <c r="E156" s="195" t="s">
        <v>19</v>
      </c>
      <c r="F156" s="196" t="s">
        <v>489</v>
      </c>
      <c r="G156" s="194"/>
      <c r="H156" s="197">
        <v>4.25</v>
      </c>
      <c r="I156" s="198"/>
      <c r="J156" s="194"/>
      <c r="K156" s="194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165</v>
      </c>
      <c r="AU156" s="203" t="s">
        <v>85</v>
      </c>
      <c r="AV156" s="13" t="s">
        <v>85</v>
      </c>
      <c r="AW156" s="13" t="s">
        <v>37</v>
      </c>
      <c r="AX156" s="13" t="s">
        <v>75</v>
      </c>
      <c r="AY156" s="203" t="s">
        <v>155</v>
      </c>
    </row>
    <row r="157" spans="1:65" s="14" customFormat="1" ht="10.199999999999999">
      <c r="B157" s="206"/>
      <c r="C157" s="207"/>
      <c r="D157" s="188" t="s">
        <v>165</v>
      </c>
      <c r="E157" s="208" t="s">
        <v>19</v>
      </c>
      <c r="F157" s="209" t="s">
        <v>206</v>
      </c>
      <c r="G157" s="207"/>
      <c r="H157" s="210">
        <v>9.25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165</v>
      </c>
      <c r="AU157" s="216" t="s">
        <v>85</v>
      </c>
      <c r="AV157" s="14" t="s">
        <v>161</v>
      </c>
      <c r="AW157" s="14" t="s">
        <v>37</v>
      </c>
      <c r="AX157" s="14" t="s">
        <v>83</v>
      </c>
      <c r="AY157" s="216" t="s">
        <v>155</v>
      </c>
    </row>
    <row r="158" spans="1:65" s="2" customFormat="1" ht="24.15" customHeight="1">
      <c r="A158" s="36"/>
      <c r="B158" s="37"/>
      <c r="C158" s="175" t="s">
        <v>248</v>
      </c>
      <c r="D158" s="175" t="s">
        <v>157</v>
      </c>
      <c r="E158" s="176" t="s">
        <v>490</v>
      </c>
      <c r="F158" s="177" t="s">
        <v>491</v>
      </c>
      <c r="G158" s="178" t="s">
        <v>169</v>
      </c>
      <c r="H158" s="179">
        <v>56</v>
      </c>
      <c r="I158" s="180"/>
      <c r="J158" s="181">
        <f>ROUND(I158*H158,2)</f>
        <v>0</v>
      </c>
      <c r="K158" s="177" t="s">
        <v>170</v>
      </c>
      <c r="L158" s="41"/>
      <c r="M158" s="182" t="s">
        <v>19</v>
      </c>
      <c r="N158" s="183" t="s">
        <v>46</v>
      </c>
      <c r="O158" s="66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161</v>
      </c>
      <c r="AT158" s="186" t="s">
        <v>157</v>
      </c>
      <c r="AU158" s="186" t="s">
        <v>85</v>
      </c>
      <c r="AY158" s="19" t="s">
        <v>155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9" t="s">
        <v>83</v>
      </c>
      <c r="BK158" s="187">
        <f>ROUND(I158*H158,2)</f>
        <v>0</v>
      </c>
      <c r="BL158" s="19" t="s">
        <v>161</v>
      </c>
      <c r="BM158" s="186" t="s">
        <v>492</v>
      </c>
    </row>
    <row r="159" spans="1:65" s="2" customFormat="1" ht="10.199999999999999">
      <c r="A159" s="36"/>
      <c r="B159" s="37"/>
      <c r="C159" s="38"/>
      <c r="D159" s="204" t="s">
        <v>172</v>
      </c>
      <c r="E159" s="38"/>
      <c r="F159" s="205" t="s">
        <v>493</v>
      </c>
      <c r="G159" s="38"/>
      <c r="H159" s="38"/>
      <c r="I159" s="190"/>
      <c r="J159" s="38"/>
      <c r="K159" s="38"/>
      <c r="L159" s="41"/>
      <c r="M159" s="191"/>
      <c r="N159" s="192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172</v>
      </c>
      <c r="AU159" s="19" t="s">
        <v>85</v>
      </c>
    </row>
    <row r="160" spans="1:65" s="15" customFormat="1" ht="10.199999999999999">
      <c r="B160" s="227"/>
      <c r="C160" s="228"/>
      <c r="D160" s="188" t="s">
        <v>165</v>
      </c>
      <c r="E160" s="229" t="s">
        <v>19</v>
      </c>
      <c r="F160" s="230" t="s">
        <v>494</v>
      </c>
      <c r="G160" s="228"/>
      <c r="H160" s="229" t="s">
        <v>19</v>
      </c>
      <c r="I160" s="231"/>
      <c r="J160" s="228"/>
      <c r="K160" s="228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165</v>
      </c>
      <c r="AU160" s="236" t="s">
        <v>85</v>
      </c>
      <c r="AV160" s="15" t="s">
        <v>83</v>
      </c>
      <c r="AW160" s="15" t="s">
        <v>37</v>
      </c>
      <c r="AX160" s="15" t="s">
        <v>75</v>
      </c>
      <c r="AY160" s="236" t="s">
        <v>155</v>
      </c>
    </row>
    <row r="161" spans="1:65" s="13" customFormat="1" ht="10.199999999999999">
      <c r="B161" s="193"/>
      <c r="C161" s="194"/>
      <c r="D161" s="188" t="s">
        <v>165</v>
      </c>
      <c r="E161" s="195" t="s">
        <v>19</v>
      </c>
      <c r="F161" s="196" t="s">
        <v>495</v>
      </c>
      <c r="G161" s="194"/>
      <c r="H161" s="197">
        <v>56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165</v>
      </c>
      <c r="AU161" s="203" t="s">
        <v>85</v>
      </c>
      <c r="AV161" s="13" t="s">
        <v>85</v>
      </c>
      <c r="AW161" s="13" t="s">
        <v>37</v>
      </c>
      <c r="AX161" s="13" t="s">
        <v>83</v>
      </c>
      <c r="AY161" s="203" t="s">
        <v>155</v>
      </c>
    </row>
    <row r="162" spans="1:65" s="2" customFormat="1" ht="24.15" customHeight="1">
      <c r="A162" s="36"/>
      <c r="B162" s="37"/>
      <c r="C162" s="175" t="s">
        <v>8</v>
      </c>
      <c r="D162" s="175" t="s">
        <v>157</v>
      </c>
      <c r="E162" s="176" t="s">
        <v>496</v>
      </c>
      <c r="F162" s="177" t="s">
        <v>497</v>
      </c>
      <c r="G162" s="178" t="s">
        <v>169</v>
      </c>
      <c r="H162" s="179">
        <v>56</v>
      </c>
      <c r="I162" s="180"/>
      <c r="J162" s="181">
        <f>ROUND(I162*H162,2)</f>
        <v>0</v>
      </c>
      <c r="K162" s="177" t="s">
        <v>170</v>
      </c>
      <c r="L162" s="41"/>
      <c r="M162" s="182" t="s">
        <v>19</v>
      </c>
      <c r="N162" s="183" t="s">
        <v>46</v>
      </c>
      <c r="O162" s="66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161</v>
      </c>
      <c r="AT162" s="186" t="s">
        <v>157</v>
      </c>
      <c r="AU162" s="186" t="s">
        <v>85</v>
      </c>
      <c r="AY162" s="19" t="s">
        <v>155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83</v>
      </c>
      <c r="BK162" s="187">
        <f>ROUND(I162*H162,2)</f>
        <v>0</v>
      </c>
      <c r="BL162" s="19" t="s">
        <v>161</v>
      </c>
      <c r="BM162" s="186" t="s">
        <v>498</v>
      </c>
    </row>
    <row r="163" spans="1:65" s="2" customFormat="1" ht="10.199999999999999">
      <c r="A163" s="36"/>
      <c r="B163" s="37"/>
      <c r="C163" s="38"/>
      <c r="D163" s="204" t="s">
        <v>172</v>
      </c>
      <c r="E163" s="38"/>
      <c r="F163" s="205" t="s">
        <v>499</v>
      </c>
      <c r="G163" s="38"/>
      <c r="H163" s="38"/>
      <c r="I163" s="190"/>
      <c r="J163" s="38"/>
      <c r="K163" s="38"/>
      <c r="L163" s="41"/>
      <c r="M163" s="191"/>
      <c r="N163" s="192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172</v>
      </c>
      <c r="AU163" s="19" t="s">
        <v>85</v>
      </c>
    </row>
    <row r="164" spans="1:65" s="15" customFormat="1" ht="10.199999999999999">
      <c r="B164" s="227"/>
      <c r="C164" s="228"/>
      <c r="D164" s="188" t="s">
        <v>165</v>
      </c>
      <c r="E164" s="229" t="s">
        <v>19</v>
      </c>
      <c r="F164" s="230" t="s">
        <v>494</v>
      </c>
      <c r="G164" s="228"/>
      <c r="H164" s="229" t="s">
        <v>19</v>
      </c>
      <c r="I164" s="231"/>
      <c r="J164" s="228"/>
      <c r="K164" s="228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165</v>
      </c>
      <c r="AU164" s="236" t="s">
        <v>85</v>
      </c>
      <c r="AV164" s="15" t="s">
        <v>83</v>
      </c>
      <c r="AW164" s="15" t="s">
        <v>37</v>
      </c>
      <c r="AX164" s="15" t="s">
        <v>75</v>
      </c>
      <c r="AY164" s="236" t="s">
        <v>155</v>
      </c>
    </row>
    <row r="165" spans="1:65" s="13" customFormat="1" ht="10.199999999999999">
      <c r="B165" s="193"/>
      <c r="C165" s="194"/>
      <c r="D165" s="188" t="s">
        <v>165</v>
      </c>
      <c r="E165" s="195" t="s">
        <v>19</v>
      </c>
      <c r="F165" s="196" t="s">
        <v>495</v>
      </c>
      <c r="G165" s="194"/>
      <c r="H165" s="197">
        <v>56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165</v>
      </c>
      <c r="AU165" s="203" t="s">
        <v>85</v>
      </c>
      <c r="AV165" s="13" t="s">
        <v>85</v>
      </c>
      <c r="AW165" s="13" t="s">
        <v>37</v>
      </c>
      <c r="AX165" s="13" t="s">
        <v>83</v>
      </c>
      <c r="AY165" s="203" t="s">
        <v>155</v>
      </c>
    </row>
    <row r="166" spans="1:65" s="2" customFormat="1" ht="16.5" customHeight="1">
      <c r="A166" s="36"/>
      <c r="B166" s="37"/>
      <c r="C166" s="217" t="s">
        <v>257</v>
      </c>
      <c r="D166" s="217" t="s">
        <v>227</v>
      </c>
      <c r="E166" s="218" t="s">
        <v>500</v>
      </c>
      <c r="F166" s="219" t="s">
        <v>501</v>
      </c>
      <c r="G166" s="220" t="s">
        <v>298</v>
      </c>
      <c r="H166" s="221">
        <v>2.8929999999999998</v>
      </c>
      <c r="I166" s="222"/>
      <c r="J166" s="223">
        <f>ROUND(I166*H166,2)</f>
        <v>0</v>
      </c>
      <c r="K166" s="219" t="s">
        <v>170</v>
      </c>
      <c r="L166" s="224"/>
      <c r="M166" s="225" t="s">
        <v>19</v>
      </c>
      <c r="N166" s="226" t="s">
        <v>46</v>
      </c>
      <c r="O166" s="66"/>
      <c r="P166" s="184">
        <f>O166*H166</f>
        <v>0</v>
      </c>
      <c r="Q166" s="184">
        <v>1</v>
      </c>
      <c r="R166" s="184">
        <f>Q166*H166</f>
        <v>2.8929999999999998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207</v>
      </c>
      <c r="AT166" s="186" t="s">
        <v>227</v>
      </c>
      <c r="AU166" s="186" t="s">
        <v>85</v>
      </c>
      <c r="AY166" s="19" t="s">
        <v>155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83</v>
      </c>
      <c r="BK166" s="187">
        <f>ROUND(I166*H166,2)</f>
        <v>0</v>
      </c>
      <c r="BL166" s="19" t="s">
        <v>161</v>
      </c>
      <c r="BM166" s="186" t="s">
        <v>502</v>
      </c>
    </row>
    <row r="167" spans="1:65" s="15" customFormat="1" ht="10.199999999999999">
      <c r="B167" s="227"/>
      <c r="C167" s="228"/>
      <c r="D167" s="188" t="s">
        <v>165</v>
      </c>
      <c r="E167" s="229" t="s">
        <v>19</v>
      </c>
      <c r="F167" s="230" t="s">
        <v>503</v>
      </c>
      <c r="G167" s="228"/>
      <c r="H167" s="229" t="s">
        <v>19</v>
      </c>
      <c r="I167" s="231"/>
      <c r="J167" s="228"/>
      <c r="K167" s="228"/>
      <c r="L167" s="232"/>
      <c r="M167" s="233"/>
      <c r="N167" s="234"/>
      <c r="O167" s="234"/>
      <c r="P167" s="234"/>
      <c r="Q167" s="234"/>
      <c r="R167" s="234"/>
      <c r="S167" s="234"/>
      <c r="T167" s="235"/>
      <c r="AT167" s="236" t="s">
        <v>165</v>
      </c>
      <c r="AU167" s="236" t="s">
        <v>85</v>
      </c>
      <c r="AV167" s="15" t="s">
        <v>83</v>
      </c>
      <c r="AW167" s="15" t="s">
        <v>37</v>
      </c>
      <c r="AX167" s="15" t="s">
        <v>75</v>
      </c>
      <c r="AY167" s="236" t="s">
        <v>155</v>
      </c>
    </row>
    <row r="168" spans="1:65" s="13" customFormat="1" ht="10.199999999999999">
      <c r="B168" s="193"/>
      <c r="C168" s="194"/>
      <c r="D168" s="188" t="s">
        <v>165</v>
      </c>
      <c r="E168" s="195" t="s">
        <v>19</v>
      </c>
      <c r="F168" s="196" t="s">
        <v>504</v>
      </c>
      <c r="G168" s="194"/>
      <c r="H168" s="197">
        <v>2.8929999999999998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165</v>
      </c>
      <c r="AU168" s="203" t="s">
        <v>85</v>
      </c>
      <c r="AV168" s="13" t="s">
        <v>85</v>
      </c>
      <c r="AW168" s="13" t="s">
        <v>37</v>
      </c>
      <c r="AX168" s="13" t="s">
        <v>75</v>
      </c>
      <c r="AY168" s="203" t="s">
        <v>155</v>
      </c>
    </row>
    <row r="169" spans="1:65" s="14" customFormat="1" ht="10.199999999999999">
      <c r="B169" s="206"/>
      <c r="C169" s="207"/>
      <c r="D169" s="188" t="s">
        <v>165</v>
      </c>
      <c r="E169" s="208" t="s">
        <v>19</v>
      </c>
      <c r="F169" s="209" t="s">
        <v>206</v>
      </c>
      <c r="G169" s="207"/>
      <c r="H169" s="210">
        <v>2.8929999999999998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165</v>
      </c>
      <c r="AU169" s="216" t="s">
        <v>85</v>
      </c>
      <c r="AV169" s="14" t="s">
        <v>161</v>
      </c>
      <c r="AW169" s="14" t="s">
        <v>37</v>
      </c>
      <c r="AX169" s="14" t="s">
        <v>83</v>
      </c>
      <c r="AY169" s="216" t="s">
        <v>155</v>
      </c>
    </row>
    <row r="170" spans="1:65" s="2" customFormat="1" ht="37.799999999999997" customHeight="1">
      <c r="A170" s="36"/>
      <c r="B170" s="37"/>
      <c r="C170" s="175" t="s">
        <v>262</v>
      </c>
      <c r="D170" s="175" t="s">
        <v>157</v>
      </c>
      <c r="E170" s="176" t="s">
        <v>279</v>
      </c>
      <c r="F170" s="177" t="s">
        <v>280</v>
      </c>
      <c r="G170" s="178" t="s">
        <v>183</v>
      </c>
      <c r="H170" s="179">
        <v>176.1</v>
      </c>
      <c r="I170" s="180"/>
      <c r="J170" s="181">
        <f>ROUND(I170*H170,2)</f>
        <v>0</v>
      </c>
      <c r="K170" s="177" t="s">
        <v>170</v>
      </c>
      <c r="L170" s="41"/>
      <c r="M170" s="182" t="s">
        <v>19</v>
      </c>
      <c r="N170" s="183" t="s">
        <v>46</v>
      </c>
      <c r="O170" s="66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161</v>
      </c>
      <c r="AT170" s="186" t="s">
        <v>157</v>
      </c>
      <c r="AU170" s="186" t="s">
        <v>85</v>
      </c>
      <c r="AY170" s="19" t="s">
        <v>155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83</v>
      </c>
      <c r="BK170" s="187">
        <f>ROUND(I170*H170,2)</f>
        <v>0</v>
      </c>
      <c r="BL170" s="19" t="s">
        <v>161</v>
      </c>
      <c r="BM170" s="186" t="s">
        <v>505</v>
      </c>
    </row>
    <row r="171" spans="1:65" s="2" customFormat="1" ht="10.199999999999999">
      <c r="A171" s="36"/>
      <c r="B171" s="37"/>
      <c r="C171" s="38"/>
      <c r="D171" s="204" t="s">
        <v>172</v>
      </c>
      <c r="E171" s="38"/>
      <c r="F171" s="205" t="s">
        <v>282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172</v>
      </c>
      <c r="AU171" s="19" t="s">
        <v>85</v>
      </c>
    </row>
    <row r="172" spans="1:65" s="13" customFormat="1" ht="10.199999999999999">
      <c r="B172" s="193"/>
      <c r="C172" s="194"/>
      <c r="D172" s="188" t="s">
        <v>165</v>
      </c>
      <c r="E172" s="195" t="s">
        <v>19</v>
      </c>
      <c r="F172" s="196" t="s">
        <v>506</v>
      </c>
      <c r="G172" s="194"/>
      <c r="H172" s="197">
        <v>176.1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165</v>
      </c>
      <c r="AU172" s="203" t="s">
        <v>85</v>
      </c>
      <c r="AV172" s="13" t="s">
        <v>85</v>
      </c>
      <c r="AW172" s="13" t="s">
        <v>37</v>
      </c>
      <c r="AX172" s="13" t="s">
        <v>75</v>
      </c>
      <c r="AY172" s="203" t="s">
        <v>155</v>
      </c>
    </row>
    <row r="173" spans="1:65" s="14" customFormat="1" ht="10.199999999999999">
      <c r="B173" s="206"/>
      <c r="C173" s="207"/>
      <c r="D173" s="188" t="s">
        <v>165</v>
      </c>
      <c r="E173" s="208" t="s">
        <v>19</v>
      </c>
      <c r="F173" s="209" t="s">
        <v>206</v>
      </c>
      <c r="G173" s="207"/>
      <c r="H173" s="210">
        <v>176.1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165</v>
      </c>
      <c r="AU173" s="216" t="s">
        <v>85</v>
      </c>
      <c r="AV173" s="14" t="s">
        <v>161</v>
      </c>
      <c r="AW173" s="14" t="s">
        <v>37</v>
      </c>
      <c r="AX173" s="14" t="s">
        <v>83</v>
      </c>
      <c r="AY173" s="216" t="s">
        <v>155</v>
      </c>
    </row>
    <row r="174" spans="1:65" s="2" customFormat="1" ht="37.799999999999997" customHeight="1">
      <c r="A174" s="36"/>
      <c r="B174" s="37"/>
      <c r="C174" s="175" t="s">
        <v>267</v>
      </c>
      <c r="D174" s="175" t="s">
        <v>157</v>
      </c>
      <c r="E174" s="176" t="s">
        <v>284</v>
      </c>
      <c r="F174" s="177" t="s">
        <v>285</v>
      </c>
      <c r="G174" s="178" t="s">
        <v>183</v>
      </c>
      <c r="H174" s="179">
        <v>2641.5</v>
      </c>
      <c r="I174" s="180"/>
      <c r="J174" s="181">
        <f>ROUND(I174*H174,2)</f>
        <v>0</v>
      </c>
      <c r="K174" s="177" t="s">
        <v>170</v>
      </c>
      <c r="L174" s="41"/>
      <c r="M174" s="182" t="s">
        <v>19</v>
      </c>
      <c r="N174" s="183" t="s">
        <v>46</v>
      </c>
      <c r="O174" s="66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6" t="s">
        <v>161</v>
      </c>
      <c r="AT174" s="186" t="s">
        <v>157</v>
      </c>
      <c r="AU174" s="186" t="s">
        <v>85</v>
      </c>
      <c r="AY174" s="19" t="s">
        <v>155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9" t="s">
        <v>83</v>
      </c>
      <c r="BK174" s="187">
        <f>ROUND(I174*H174,2)</f>
        <v>0</v>
      </c>
      <c r="BL174" s="19" t="s">
        <v>161</v>
      </c>
      <c r="BM174" s="186" t="s">
        <v>507</v>
      </c>
    </row>
    <row r="175" spans="1:65" s="2" customFormat="1" ht="10.199999999999999">
      <c r="A175" s="36"/>
      <c r="B175" s="37"/>
      <c r="C175" s="38"/>
      <c r="D175" s="204" t="s">
        <v>172</v>
      </c>
      <c r="E175" s="38"/>
      <c r="F175" s="205" t="s">
        <v>287</v>
      </c>
      <c r="G175" s="38"/>
      <c r="H175" s="38"/>
      <c r="I175" s="190"/>
      <c r="J175" s="38"/>
      <c r="K175" s="38"/>
      <c r="L175" s="41"/>
      <c r="M175" s="191"/>
      <c r="N175" s="192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172</v>
      </c>
      <c r="AU175" s="19" t="s">
        <v>85</v>
      </c>
    </row>
    <row r="176" spans="1:65" s="13" customFormat="1" ht="10.199999999999999">
      <c r="B176" s="193"/>
      <c r="C176" s="194"/>
      <c r="D176" s="188" t="s">
        <v>165</v>
      </c>
      <c r="E176" s="195" t="s">
        <v>19</v>
      </c>
      <c r="F176" s="196" t="s">
        <v>508</v>
      </c>
      <c r="G176" s="194"/>
      <c r="H176" s="197">
        <v>2641.5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165</v>
      </c>
      <c r="AU176" s="203" t="s">
        <v>85</v>
      </c>
      <c r="AV176" s="13" t="s">
        <v>85</v>
      </c>
      <c r="AW176" s="13" t="s">
        <v>37</v>
      </c>
      <c r="AX176" s="13" t="s">
        <v>75</v>
      </c>
      <c r="AY176" s="203" t="s">
        <v>155</v>
      </c>
    </row>
    <row r="177" spans="1:65" s="14" customFormat="1" ht="10.199999999999999">
      <c r="B177" s="206"/>
      <c r="C177" s="207"/>
      <c r="D177" s="188" t="s">
        <v>165</v>
      </c>
      <c r="E177" s="208" t="s">
        <v>19</v>
      </c>
      <c r="F177" s="209" t="s">
        <v>206</v>
      </c>
      <c r="G177" s="207"/>
      <c r="H177" s="210">
        <v>2641.5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165</v>
      </c>
      <c r="AU177" s="216" t="s">
        <v>85</v>
      </c>
      <c r="AV177" s="14" t="s">
        <v>161</v>
      </c>
      <c r="AW177" s="14" t="s">
        <v>37</v>
      </c>
      <c r="AX177" s="14" t="s">
        <v>83</v>
      </c>
      <c r="AY177" s="216" t="s">
        <v>155</v>
      </c>
    </row>
    <row r="178" spans="1:65" s="2" customFormat="1" ht="33" customHeight="1">
      <c r="A178" s="36"/>
      <c r="B178" s="37"/>
      <c r="C178" s="175" t="s">
        <v>272</v>
      </c>
      <c r="D178" s="175" t="s">
        <v>157</v>
      </c>
      <c r="E178" s="176" t="s">
        <v>509</v>
      </c>
      <c r="F178" s="177" t="s">
        <v>510</v>
      </c>
      <c r="G178" s="178" t="s">
        <v>183</v>
      </c>
      <c r="H178" s="179">
        <v>2</v>
      </c>
      <c r="I178" s="180"/>
      <c r="J178" s="181">
        <f>ROUND(I178*H178,2)</f>
        <v>0</v>
      </c>
      <c r="K178" s="177" t="s">
        <v>170</v>
      </c>
      <c r="L178" s="41"/>
      <c r="M178" s="182" t="s">
        <v>19</v>
      </c>
      <c r="N178" s="183" t="s">
        <v>46</v>
      </c>
      <c r="O178" s="66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161</v>
      </c>
      <c r="AT178" s="186" t="s">
        <v>157</v>
      </c>
      <c r="AU178" s="186" t="s">
        <v>85</v>
      </c>
      <c r="AY178" s="19" t="s">
        <v>155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83</v>
      </c>
      <c r="BK178" s="187">
        <f>ROUND(I178*H178,2)</f>
        <v>0</v>
      </c>
      <c r="BL178" s="19" t="s">
        <v>161</v>
      </c>
      <c r="BM178" s="186" t="s">
        <v>511</v>
      </c>
    </row>
    <row r="179" spans="1:65" s="2" customFormat="1" ht="10.199999999999999">
      <c r="A179" s="36"/>
      <c r="B179" s="37"/>
      <c r="C179" s="38"/>
      <c r="D179" s="204" t="s">
        <v>172</v>
      </c>
      <c r="E179" s="38"/>
      <c r="F179" s="205" t="s">
        <v>512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172</v>
      </c>
      <c r="AU179" s="19" t="s">
        <v>85</v>
      </c>
    </row>
    <row r="180" spans="1:65" s="13" customFormat="1" ht="10.199999999999999">
      <c r="B180" s="193"/>
      <c r="C180" s="194"/>
      <c r="D180" s="188" t="s">
        <v>165</v>
      </c>
      <c r="E180" s="195" t="s">
        <v>19</v>
      </c>
      <c r="F180" s="196" t="s">
        <v>85</v>
      </c>
      <c r="G180" s="194"/>
      <c r="H180" s="197">
        <v>2</v>
      </c>
      <c r="I180" s="198"/>
      <c r="J180" s="194"/>
      <c r="K180" s="194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165</v>
      </c>
      <c r="AU180" s="203" t="s">
        <v>85</v>
      </c>
      <c r="AV180" s="13" t="s">
        <v>85</v>
      </c>
      <c r="AW180" s="13" t="s">
        <v>37</v>
      </c>
      <c r="AX180" s="13" t="s">
        <v>75</v>
      </c>
      <c r="AY180" s="203" t="s">
        <v>155</v>
      </c>
    </row>
    <row r="181" spans="1:65" s="14" customFormat="1" ht="10.199999999999999">
      <c r="B181" s="206"/>
      <c r="C181" s="207"/>
      <c r="D181" s="188" t="s">
        <v>165</v>
      </c>
      <c r="E181" s="208" t="s">
        <v>19</v>
      </c>
      <c r="F181" s="209" t="s">
        <v>206</v>
      </c>
      <c r="G181" s="207"/>
      <c r="H181" s="210">
        <v>2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165</v>
      </c>
      <c r="AU181" s="216" t="s">
        <v>85</v>
      </c>
      <c r="AV181" s="14" t="s">
        <v>161</v>
      </c>
      <c r="AW181" s="14" t="s">
        <v>37</v>
      </c>
      <c r="AX181" s="14" t="s">
        <v>83</v>
      </c>
      <c r="AY181" s="216" t="s">
        <v>155</v>
      </c>
    </row>
    <row r="182" spans="1:65" s="2" customFormat="1" ht="16.5" customHeight="1">
      <c r="A182" s="36"/>
      <c r="B182" s="37"/>
      <c r="C182" s="217" t="s">
        <v>278</v>
      </c>
      <c r="D182" s="217" t="s">
        <v>227</v>
      </c>
      <c r="E182" s="218" t="s">
        <v>513</v>
      </c>
      <c r="F182" s="219" t="s">
        <v>514</v>
      </c>
      <c r="G182" s="220" t="s">
        <v>298</v>
      </c>
      <c r="H182" s="221">
        <v>4</v>
      </c>
      <c r="I182" s="222"/>
      <c r="J182" s="223">
        <f>ROUND(I182*H182,2)</f>
        <v>0</v>
      </c>
      <c r="K182" s="219" t="s">
        <v>170</v>
      </c>
      <c r="L182" s="224"/>
      <c r="M182" s="225" t="s">
        <v>19</v>
      </c>
      <c r="N182" s="226" t="s">
        <v>46</v>
      </c>
      <c r="O182" s="66"/>
      <c r="P182" s="184">
        <f>O182*H182</f>
        <v>0</v>
      </c>
      <c r="Q182" s="184">
        <v>1</v>
      </c>
      <c r="R182" s="184">
        <f>Q182*H182</f>
        <v>4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207</v>
      </c>
      <c r="AT182" s="186" t="s">
        <v>227</v>
      </c>
      <c r="AU182" s="186" t="s">
        <v>85</v>
      </c>
      <c r="AY182" s="19" t="s">
        <v>155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83</v>
      </c>
      <c r="BK182" s="187">
        <f>ROUND(I182*H182,2)</f>
        <v>0</v>
      </c>
      <c r="BL182" s="19" t="s">
        <v>161</v>
      </c>
      <c r="BM182" s="186" t="s">
        <v>515</v>
      </c>
    </row>
    <row r="183" spans="1:65" s="13" customFormat="1" ht="10.199999999999999">
      <c r="B183" s="193"/>
      <c r="C183" s="194"/>
      <c r="D183" s="188" t="s">
        <v>165</v>
      </c>
      <c r="E183" s="195" t="s">
        <v>19</v>
      </c>
      <c r="F183" s="196" t="s">
        <v>516</v>
      </c>
      <c r="G183" s="194"/>
      <c r="H183" s="197">
        <v>4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165</v>
      </c>
      <c r="AU183" s="203" t="s">
        <v>85</v>
      </c>
      <c r="AV183" s="13" t="s">
        <v>85</v>
      </c>
      <c r="AW183" s="13" t="s">
        <v>37</v>
      </c>
      <c r="AX183" s="13" t="s">
        <v>83</v>
      </c>
      <c r="AY183" s="203" t="s">
        <v>155</v>
      </c>
    </row>
    <row r="184" spans="1:65" s="2" customFormat="1" ht="24.15" customHeight="1">
      <c r="A184" s="36"/>
      <c r="B184" s="37"/>
      <c r="C184" s="175" t="s">
        <v>7</v>
      </c>
      <c r="D184" s="175" t="s">
        <v>157</v>
      </c>
      <c r="E184" s="176" t="s">
        <v>517</v>
      </c>
      <c r="F184" s="177" t="s">
        <v>518</v>
      </c>
      <c r="G184" s="178" t="s">
        <v>298</v>
      </c>
      <c r="H184" s="179">
        <v>352.2</v>
      </c>
      <c r="I184" s="180"/>
      <c r="J184" s="181">
        <f>ROUND(I184*H184,2)</f>
        <v>0</v>
      </c>
      <c r="K184" s="177" t="s">
        <v>170</v>
      </c>
      <c r="L184" s="41"/>
      <c r="M184" s="182" t="s">
        <v>19</v>
      </c>
      <c r="N184" s="183" t="s">
        <v>46</v>
      </c>
      <c r="O184" s="66"/>
      <c r="P184" s="184">
        <f>O184*H184</f>
        <v>0</v>
      </c>
      <c r="Q184" s="184">
        <v>0</v>
      </c>
      <c r="R184" s="184">
        <f>Q184*H184</f>
        <v>0</v>
      </c>
      <c r="S184" s="184">
        <v>0</v>
      </c>
      <c r="T184" s="18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6" t="s">
        <v>161</v>
      </c>
      <c r="AT184" s="186" t="s">
        <v>157</v>
      </c>
      <c r="AU184" s="186" t="s">
        <v>85</v>
      </c>
      <c r="AY184" s="19" t="s">
        <v>155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9" t="s">
        <v>83</v>
      </c>
      <c r="BK184" s="187">
        <f>ROUND(I184*H184,2)</f>
        <v>0</v>
      </c>
      <c r="BL184" s="19" t="s">
        <v>161</v>
      </c>
      <c r="BM184" s="186" t="s">
        <v>519</v>
      </c>
    </row>
    <row r="185" spans="1:65" s="2" customFormat="1" ht="10.199999999999999">
      <c r="A185" s="36"/>
      <c r="B185" s="37"/>
      <c r="C185" s="38"/>
      <c r="D185" s="204" t="s">
        <v>172</v>
      </c>
      <c r="E185" s="38"/>
      <c r="F185" s="205" t="s">
        <v>520</v>
      </c>
      <c r="G185" s="38"/>
      <c r="H185" s="38"/>
      <c r="I185" s="190"/>
      <c r="J185" s="38"/>
      <c r="K185" s="38"/>
      <c r="L185" s="41"/>
      <c r="M185" s="191"/>
      <c r="N185" s="192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172</v>
      </c>
      <c r="AU185" s="19" t="s">
        <v>85</v>
      </c>
    </row>
    <row r="186" spans="1:65" s="13" customFormat="1" ht="10.199999999999999">
      <c r="B186" s="193"/>
      <c r="C186" s="194"/>
      <c r="D186" s="188" t="s">
        <v>165</v>
      </c>
      <c r="E186" s="195" t="s">
        <v>19</v>
      </c>
      <c r="F186" s="196" t="s">
        <v>521</v>
      </c>
      <c r="G186" s="194"/>
      <c r="H186" s="197">
        <v>352.2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165</v>
      </c>
      <c r="AU186" s="203" t="s">
        <v>85</v>
      </c>
      <c r="AV186" s="13" t="s">
        <v>85</v>
      </c>
      <c r="AW186" s="13" t="s">
        <v>37</v>
      </c>
      <c r="AX186" s="13" t="s">
        <v>83</v>
      </c>
      <c r="AY186" s="203" t="s">
        <v>155</v>
      </c>
    </row>
    <row r="187" spans="1:65" s="2" customFormat="1" ht="24.15" customHeight="1">
      <c r="A187" s="36"/>
      <c r="B187" s="37"/>
      <c r="C187" s="175" t="s">
        <v>289</v>
      </c>
      <c r="D187" s="175" t="s">
        <v>157</v>
      </c>
      <c r="E187" s="176" t="s">
        <v>522</v>
      </c>
      <c r="F187" s="177" t="s">
        <v>523</v>
      </c>
      <c r="G187" s="178" t="s">
        <v>183</v>
      </c>
      <c r="H187" s="179">
        <v>133.6</v>
      </c>
      <c r="I187" s="180"/>
      <c r="J187" s="181">
        <f>ROUND(I187*H187,2)</f>
        <v>0</v>
      </c>
      <c r="K187" s="177" t="s">
        <v>170</v>
      </c>
      <c r="L187" s="41"/>
      <c r="M187" s="182" t="s">
        <v>19</v>
      </c>
      <c r="N187" s="183" t="s">
        <v>46</v>
      </c>
      <c r="O187" s="66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161</v>
      </c>
      <c r="AT187" s="186" t="s">
        <v>157</v>
      </c>
      <c r="AU187" s="186" t="s">
        <v>85</v>
      </c>
      <c r="AY187" s="19" t="s">
        <v>155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83</v>
      </c>
      <c r="BK187" s="187">
        <f>ROUND(I187*H187,2)</f>
        <v>0</v>
      </c>
      <c r="BL187" s="19" t="s">
        <v>161</v>
      </c>
      <c r="BM187" s="186" t="s">
        <v>524</v>
      </c>
    </row>
    <row r="188" spans="1:65" s="2" customFormat="1" ht="10.199999999999999">
      <c r="A188" s="36"/>
      <c r="B188" s="37"/>
      <c r="C188" s="38"/>
      <c r="D188" s="204" t="s">
        <v>172</v>
      </c>
      <c r="E188" s="38"/>
      <c r="F188" s="205" t="s">
        <v>525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172</v>
      </c>
      <c r="AU188" s="19" t="s">
        <v>85</v>
      </c>
    </row>
    <row r="189" spans="1:65" s="15" customFormat="1" ht="10.199999999999999">
      <c r="B189" s="227"/>
      <c r="C189" s="228"/>
      <c r="D189" s="188" t="s">
        <v>165</v>
      </c>
      <c r="E189" s="229" t="s">
        <v>19</v>
      </c>
      <c r="F189" s="230" t="s">
        <v>526</v>
      </c>
      <c r="G189" s="228"/>
      <c r="H189" s="229" t="s">
        <v>19</v>
      </c>
      <c r="I189" s="231"/>
      <c r="J189" s="228"/>
      <c r="K189" s="228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165</v>
      </c>
      <c r="AU189" s="236" t="s">
        <v>85</v>
      </c>
      <c r="AV189" s="15" t="s">
        <v>83</v>
      </c>
      <c r="AW189" s="15" t="s">
        <v>37</v>
      </c>
      <c r="AX189" s="15" t="s">
        <v>75</v>
      </c>
      <c r="AY189" s="236" t="s">
        <v>155</v>
      </c>
    </row>
    <row r="190" spans="1:65" s="13" customFormat="1" ht="10.199999999999999">
      <c r="B190" s="193"/>
      <c r="C190" s="194"/>
      <c r="D190" s="188" t="s">
        <v>165</v>
      </c>
      <c r="E190" s="195" t="s">
        <v>19</v>
      </c>
      <c r="F190" s="196" t="s">
        <v>527</v>
      </c>
      <c r="G190" s="194"/>
      <c r="H190" s="197">
        <v>85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165</v>
      </c>
      <c r="AU190" s="203" t="s">
        <v>85</v>
      </c>
      <c r="AV190" s="13" t="s">
        <v>85</v>
      </c>
      <c r="AW190" s="13" t="s">
        <v>37</v>
      </c>
      <c r="AX190" s="13" t="s">
        <v>75</v>
      </c>
      <c r="AY190" s="203" t="s">
        <v>155</v>
      </c>
    </row>
    <row r="191" spans="1:65" s="15" customFormat="1" ht="10.199999999999999">
      <c r="B191" s="227"/>
      <c r="C191" s="228"/>
      <c r="D191" s="188" t="s">
        <v>165</v>
      </c>
      <c r="E191" s="229" t="s">
        <v>19</v>
      </c>
      <c r="F191" s="230" t="s">
        <v>528</v>
      </c>
      <c r="G191" s="228"/>
      <c r="H191" s="229" t="s">
        <v>19</v>
      </c>
      <c r="I191" s="231"/>
      <c r="J191" s="228"/>
      <c r="K191" s="228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165</v>
      </c>
      <c r="AU191" s="236" t="s">
        <v>85</v>
      </c>
      <c r="AV191" s="15" t="s">
        <v>83</v>
      </c>
      <c r="AW191" s="15" t="s">
        <v>37</v>
      </c>
      <c r="AX191" s="15" t="s">
        <v>75</v>
      </c>
      <c r="AY191" s="236" t="s">
        <v>155</v>
      </c>
    </row>
    <row r="192" spans="1:65" s="13" customFormat="1" ht="10.199999999999999">
      <c r="B192" s="193"/>
      <c r="C192" s="194"/>
      <c r="D192" s="188" t="s">
        <v>165</v>
      </c>
      <c r="E192" s="195" t="s">
        <v>19</v>
      </c>
      <c r="F192" s="196" t="s">
        <v>529</v>
      </c>
      <c r="G192" s="194"/>
      <c r="H192" s="197">
        <v>33.5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165</v>
      </c>
      <c r="AU192" s="203" t="s">
        <v>85</v>
      </c>
      <c r="AV192" s="13" t="s">
        <v>85</v>
      </c>
      <c r="AW192" s="13" t="s">
        <v>37</v>
      </c>
      <c r="AX192" s="13" t="s">
        <v>75</v>
      </c>
      <c r="AY192" s="203" t="s">
        <v>155</v>
      </c>
    </row>
    <row r="193" spans="1:65" s="13" customFormat="1" ht="10.199999999999999">
      <c r="B193" s="193"/>
      <c r="C193" s="194"/>
      <c r="D193" s="188" t="s">
        <v>165</v>
      </c>
      <c r="E193" s="195" t="s">
        <v>19</v>
      </c>
      <c r="F193" s="196" t="s">
        <v>530</v>
      </c>
      <c r="G193" s="194"/>
      <c r="H193" s="197">
        <v>15.1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165</v>
      </c>
      <c r="AU193" s="203" t="s">
        <v>85</v>
      </c>
      <c r="AV193" s="13" t="s">
        <v>85</v>
      </c>
      <c r="AW193" s="13" t="s">
        <v>37</v>
      </c>
      <c r="AX193" s="13" t="s">
        <v>75</v>
      </c>
      <c r="AY193" s="203" t="s">
        <v>155</v>
      </c>
    </row>
    <row r="194" spans="1:65" s="14" customFormat="1" ht="10.199999999999999">
      <c r="B194" s="206"/>
      <c r="C194" s="207"/>
      <c r="D194" s="188" t="s">
        <v>165</v>
      </c>
      <c r="E194" s="208" t="s">
        <v>19</v>
      </c>
      <c r="F194" s="209" t="s">
        <v>206</v>
      </c>
      <c r="G194" s="207"/>
      <c r="H194" s="210">
        <v>133.6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165</v>
      </c>
      <c r="AU194" s="216" t="s">
        <v>85</v>
      </c>
      <c r="AV194" s="14" t="s">
        <v>161</v>
      </c>
      <c r="AW194" s="14" t="s">
        <v>37</v>
      </c>
      <c r="AX194" s="14" t="s">
        <v>83</v>
      </c>
      <c r="AY194" s="216" t="s">
        <v>155</v>
      </c>
    </row>
    <row r="195" spans="1:65" s="2" customFormat="1" ht="16.5" customHeight="1">
      <c r="A195" s="36"/>
      <c r="B195" s="37"/>
      <c r="C195" s="217" t="s">
        <v>295</v>
      </c>
      <c r="D195" s="217" t="s">
        <v>227</v>
      </c>
      <c r="E195" s="218" t="s">
        <v>531</v>
      </c>
      <c r="F195" s="219" t="s">
        <v>532</v>
      </c>
      <c r="G195" s="220" t="s">
        <v>298</v>
      </c>
      <c r="H195" s="221">
        <v>213.76</v>
      </c>
      <c r="I195" s="222"/>
      <c r="J195" s="223">
        <f>ROUND(I195*H195,2)</f>
        <v>0</v>
      </c>
      <c r="K195" s="219" t="s">
        <v>170</v>
      </c>
      <c r="L195" s="224"/>
      <c r="M195" s="225" t="s">
        <v>19</v>
      </c>
      <c r="N195" s="226" t="s">
        <v>46</v>
      </c>
      <c r="O195" s="66"/>
      <c r="P195" s="184">
        <f>O195*H195</f>
        <v>0</v>
      </c>
      <c r="Q195" s="184">
        <v>1</v>
      </c>
      <c r="R195" s="184">
        <f>Q195*H195</f>
        <v>213.76</v>
      </c>
      <c r="S195" s="184">
        <v>0</v>
      </c>
      <c r="T195" s="18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207</v>
      </c>
      <c r="AT195" s="186" t="s">
        <v>227</v>
      </c>
      <c r="AU195" s="186" t="s">
        <v>85</v>
      </c>
      <c r="AY195" s="19" t="s">
        <v>155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83</v>
      </c>
      <c r="BK195" s="187">
        <f>ROUND(I195*H195,2)</f>
        <v>0</v>
      </c>
      <c r="BL195" s="19" t="s">
        <v>161</v>
      </c>
      <c r="BM195" s="186" t="s">
        <v>533</v>
      </c>
    </row>
    <row r="196" spans="1:65" s="13" customFormat="1" ht="10.199999999999999">
      <c r="B196" s="193"/>
      <c r="C196" s="194"/>
      <c r="D196" s="188" t="s">
        <v>165</v>
      </c>
      <c r="E196" s="195" t="s">
        <v>19</v>
      </c>
      <c r="F196" s="196" t="s">
        <v>534</v>
      </c>
      <c r="G196" s="194"/>
      <c r="H196" s="197">
        <v>213.76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165</v>
      </c>
      <c r="AU196" s="203" t="s">
        <v>85</v>
      </c>
      <c r="AV196" s="13" t="s">
        <v>85</v>
      </c>
      <c r="AW196" s="13" t="s">
        <v>37</v>
      </c>
      <c r="AX196" s="13" t="s">
        <v>83</v>
      </c>
      <c r="AY196" s="203" t="s">
        <v>155</v>
      </c>
    </row>
    <row r="197" spans="1:65" s="2" customFormat="1" ht="16.5" customHeight="1">
      <c r="A197" s="36"/>
      <c r="B197" s="37"/>
      <c r="C197" s="175" t="s">
        <v>302</v>
      </c>
      <c r="D197" s="175" t="s">
        <v>157</v>
      </c>
      <c r="E197" s="176" t="s">
        <v>535</v>
      </c>
      <c r="F197" s="177" t="s">
        <v>536</v>
      </c>
      <c r="G197" s="178" t="s">
        <v>169</v>
      </c>
      <c r="H197" s="179">
        <v>20.608000000000001</v>
      </c>
      <c r="I197" s="180"/>
      <c r="J197" s="181">
        <f>ROUND(I197*H197,2)</f>
        <v>0</v>
      </c>
      <c r="K197" s="177" t="s">
        <v>170</v>
      </c>
      <c r="L197" s="41"/>
      <c r="M197" s="182" t="s">
        <v>19</v>
      </c>
      <c r="N197" s="183" t="s">
        <v>46</v>
      </c>
      <c r="O197" s="66"/>
      <c r="P197" s="184">
        <f>O197*H197</f>
        <v>0</v>
      </c>
      <c r="Q197" s="184">
        <v>0</v>
      </c>
      <c r="R197" s="184">
        <f>Q197*H197</f>
        <v>0</v>
      </c>
      <c r="S197" s="184">
        <v>0</v>
      </c>
      <c r="T197" s="185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6" t="s">
        <v>161</v>
      </c>
      <c r="AT197" s="186" t="s">
        <v>157</v>
      </c>
      <c r="AU197" s="186" t="s">
        <v>85</v>
      </c>
      <c r="AY197" s="19" t="s">
        <v>155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9" t="s">
        <v>83</v>
      </c>
      <c r="BK197" s="187">
        <f>ROUND(I197*H197,2)</f>
        <v>0</v>
      </c>
      <c r="BL197" s="19" t="s">
        <v>161</v>
      </c>
      <c r="BM197" s="186" t="s">
        <v>537</v>
      </c>
    </row>
    <row r="198" spans="1:65" s="2" customFormat="1" ht="10.199999999999999">
      <c r="A198" s="36"/>
      <c r="B198" s="37"/>
      <c r="C198" s="38"/>
      <c r="D198" s="204" t="s">
        <v>172</v>
      </c>
      <c r="E198" s="38"/>
      <c r="F198" s="205" t="s">
        <v>538</v>
      </c>
      <c r="G198" s="38"/>
      <c r="H198" s="38"/>
      <c r="I198" s="190"/>
      <c r="J198" s="38"/>
      <c r="K198" s="38"/>
      <c r="L198" s="41"/>
      <c r="M198" s="191"/>
      <c r="N198" s="192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172</v>
      </c>
      <c r="AU198" s="19" t="s">
        <v>85</v>
      </c>
    </row>
    <row r="199" spans="1:65" s="15" customFormat="1" ht="10.199999999999999">
      <c r="B199" s="227"/>
      <c r="C199" s="228"/>
      <c r="D199" s="188" t="s">
        <v>165</v>
      </c>
      <c r="E199" s="229" t="s">
        <v>19</v>
      </c>
      <c r="F199" s="230" t="s">
        <v>468</v>
      </c>
      <c r="G199" s="228"/>
      <c r="H199" s="229" t="s">
        <v>19</v>
      </c>
      <c r="I199" s="231"/>
      <c r="J199" s="228"/>
      <c r="K199" s="228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165</v>
      </c>
      <c r="AU199" s="236" t="s">
        <v>85</v>
      </c>
      <c r="AV199" s="15" t="s">
        <v>83</v>
      </c>
      <c r="AW199" s="15" t="s">
        <v>37</v>
      </c>
      <c r="AX199" s="15" t="s">
        <v>75</v>
      </c>
      <c r="AY199" s="236" t="s">
        <v>155</v>
      </c>
    </row>
    <row r="200" spans="1:65" s="13" customFormat="1" ht="10.199999999999999">
      <c r="B200" s="193"/>
      <c r="C200" s="194"/>
      <c r="D200" s="188" t="s">
        <v>165</v>
      </c>
      <c r="E200" s="195" t="s">
        <v>19</v>
      </c>
      <c r="F200" s="196" t="s">
        <v>469</v>
      </c>
      <c r="G200" s="194"/>
      <c r="H200" s="197">
        <v>6.7850000000000001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165</v>
      </c>
      <c r="AU200" s="203" t="s">
        <v>85</v>
      </c>
      <c r="AV200" s="13" t="s">
        <v>85</v>
      </c>
      <c r="AW200" s="13" t="s">
        <v>37</v>
      </c>
      <c r="AX200" s="13" t="s">
        <v>75</v>
      </c>
      <c r="AY200" s="203" t="s">
        <v>155</v>
      </c>
    </row>
    <row r="201" spans="1:65" s="13" customFormat="1" ht="10.199999999999999">
      <c r="B201" s="193"/>
      <c r="C201" s="194"/>
      <c r="D201" s="188" t="s">
        <v>165</v>
      </c>
      <c r="E201" s="195" t="s">
        <v>19</v>
      </c>
      <c r="F201" s="196" t="s">
        <v>470</v>
      </c>
      <c r="G201" s="194"/>
      <c r="H201" s="197">
        <v>5.75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165</v>
      </c>
      <c r="AU201" s="203" t="s">
        <v>85</v>
      </c>
      <c r="AV201" s="13" t="s">
        <v>85</v>
      </c>
      <c r="AW201" s="13" t="s">
        <v>37</v>
      </c>
      <c r="AX201" s="13" t="s">
        <v>75</v>
      </c>
      <c r="AY201" s="203" t="s">
        <v>155</v>
      </c>
    </row>
    <row r="202" spans="1:65" s="13" customFormat="1" ht="10.199999999999999">
      <c r="B202" s="193"/>
      <c r="C202" s="194"/>
      <c r="D202" s="188" t="s">
        <v>165</v>
      </c>
      <c r="E202" s="195" t="s">
        <v>19</v>
      </c>
      <c r="F202" s="196" t="s">
        <v>471</v>
      </c>
      <c r="G202" s="194"/>
      <c r="H202" s="197">
        <v>4.37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165</v>
      </c>
      <c r="AU202" s="203" t="s">
        <v>85</v>
      </c>
      <c r="AV202" s="13" t="s">
        <v>85</v>
      </c>
      <c r="AW202" s="13" t="s">
        <v>37</v>
      </c>
      <c r="AX202" s="13" t="s">
        <v>75</v>
      </c>
      <c r="AY202" s="203" t="s">
        <v>155</v>
      </c>
    </row>
    <row r="203" spans="1:65" s="13" customFormat="1" ht="10.199999999999999">
      <c r="B203" s="193"/>
      <c r="C203" s="194"/>
      <c r="D203" s="188" t="s">
        <v>165</v>
      </c>
      <c r="E203" s="195" t="s">
        <v>19</v>
      </c>
      <c r="F203" s="196" t="s">
        <v>472</v>
      </c>
      <c r="G203" s="194"/>
      <c r="H203" s="197">
        <v>3.7029999999999998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165</v>
      </c>
      <c r="AU203" s="203" t="s">
        <v>85</v>
      </c>
      <c r="AV203" s="13" t="s">
        <v>85</v>
      </c>
      <c r="AW203" s="13" t="s">
        <v>37</v>
      </c>
      <c r="AX203" s="13" t="s">
        <v>75</v>
      </c>
      <c r="AY203" s="203" t="s">
        <v>155</v>
      </c>
    </row>
    <row r="204" spans="1:65" s="14" customFormat="1" ht="10.199999999999999">
      <c r="B204" s="206"/>
      <c r="C204" s="207"/>
      <c r="D204" s="188" t="s">
        <v>165</v>
      </c>
      <c r="E204" s="208" t="s">
        <v>19</v>
      </c>
      <c r="F204" s="209" t="s">
        <v>206</v>
      </c>
      <c r="G204" s="207"/>
      <c r="H204" s="210">
        <v>20.608000000000001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165</v>
      </c>
      <c r="AU204" s="216" t="s">
        <v>85</v>
      </c>
      <c r="AV204" s="14" t="s">
        <v>161</v>
      </c>
      <c r="AW204" s="14" t="s">
        <v>37</v>
      </c>
      <c r="AX204" s="14" t="s">
        <v>83</v>
      </c>
      <c r="AY204" s="216" t="s">
        <v>155</v>
      </c>
    </row>
    <row r="205" spans="1:65" s="2" customFormat="1" ht="24.15" customHeight="1">
      <c r="A205" s="36"/>
      <c r="B205" s="37"/>
      <c r="C205" s="175" t="s">
        <v>308</v>
      </c>
      <c r="D205" s="175" t="s">
        <v>157</v>
      </c>
      <c r="E205" s="176" t="s">
        <v>221</v>
      </c>
      <c r="F205" s="177" t="s">
        <v>222</v>
      </c>
      <c r="G205" s="178" t="s">
        <v>169</v>
      </c>
      <c r="H205" s="179">
        <v>20.608000000000001</v>
      </c>
      <c r="I205" s="180"/>
      <c r="J205" s="181">
        <f>ROUND(I205*H205,2)</f>
        <v>0</v>
      </c>
      <c r="K205" s="177" t="s">
        <v>170</v>
      </c>
      <c r="L205" s="41"/>
      <c r="M205" s="182" t="s">
        <v>19</v>
      </c>
      <c r="N205" s="183" t="s">
        <v>46</v>
      </c>
      <c r="O205" s="66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6" t="s">
        <v>161</v>
      </c>
      <c r="AT205" s="186" t="s">
        <v>157</v>
      </c>
      <c r="AU205" s="186" t="s">
        <v>85</v>
      </c>
      <c r="AY205" s="19" t="s">
        <v>155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9" t="s">
        <v>83</v>
      </c>
      <c r="BK205" s="187">
        <f>ROUND(I205*H205,2)</f>
        <v>0</v>
      </c>
      <c r="BL205" s="19" t="s">
        <v>161</v>
      </c>
      <c r="BM205" s="186" t="s">
        <v>539</v>
      </c>
    </row>
    <row r="206" spans="1:65" s="2" customFormat="1" ht="10.199999999999999">
      <c r="A206" s="36"/>
      <c r="B206" s="37"/>
      <c r="C206" s="38"/>
      <c r="D206" s="204" t="s">
        <v>172</v>
      </c>
      <c r="E206" s="38"/>
      <c r="F206" s="205" t="s">
        <v>224</v>
      </c>
      <c r="G206" s="38"/>
      <c r="H206" s="38"/>
      <c r="I206" s="190"/>
      <c r="J206" s="38"/>
      <c r="K206" s="38"/>
      <c r="L206" s="41"/>
      <c r="M206" s="191"/>
      <c r="N206" s="192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172</v>
      </c>
      <c r="AU206" s="19" t="s">
        <v>85</v>
      </c>
    </row>
    <row r="207" spans="1:65" s="15" customFormat="1" ht="10.199999999999999">
      <c r="B207" s="227"/>
      <c r="C207" s="228"/>
      <c r="D207" s="188" t="s">
        <v>165</v>
      </c>
      <c r="E207" s="229" t="s">
        <v>19</v>
      </c>
      <c r="F207" s="230" t="s">
        <v>468</v>
      </c>
      <c r="G207" s="228"/>
      <c r="H207" s="229" t="s">
        <v>19</v>
      </c>
      <c r="I207" s="231"/>
      <c r="J207" s="228"/>
      <c r="K207" s="228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165</v>
      </c>
      <c r="AU207" s="236" t="s">
        <v>85</v>
      </c>
      <c r="AV207" s="15" t="s">
        <v>83</v>
      </c>
      <c r="AW207" s="15" t="s">
        <v>37</v>
      </c>
      <c r="AX207" s="15" t="s">
        <v>75</v>
      </c>
      <c r="AY207" s="236" t="s">
        <v>155</v>
      </c>
    </row>
    <row r="208" spans="1:65" s="13" customFormat="1" ht="10.199999999999999">
      <c r="B208" s="193"/>
      <c r="C208" s="194"/>
      <c r="D208" s="188" t="s">
        <v>165</v>
      </c>
      <c r="E208" s="195" t="s">
        <v>19</v>
      </c>
      <c r="F208" s="196" t="s">
        <v>469</v>
      </c>
      <c r="G208" s="194"/>
      <c r="H208" s="197">
        <v>6.7850000000000001</v>
      </c>
      <c r="I208" s="198"/>
      <c r="J208" s="194"/>
      <c r="K208" s="194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165</v>
      </c>
      <c r="AU208" s="203" t="s">
        <v>85</v>
      </c>
      <c r="AV208" s="13" t="s">
        <v>85</v>
      </c>
      <c r="AW208" s="13" t="s">
        <v>37</v>
      </c>
      <c r="AX208" s="13" t="s">
        <v>75</v>
      </c>
      <c r="AY208" s="203" t="s">
        <v>155</v>
      </c>
    </row>
    <row r="209" spans="1:65" s="13" customFormat="1" ht="10.199999999999999">
      <c r="B209" s="193"/>
      <c r="C209" s="194"/>
      <c r="D209" s="188" t="s">
        <v>165</v>
      </c>
      <c r="E209" s="195" t="s">
        <v>19</v>
      </c>
      <c r="F209" s="196" t="s">
        <v>470</v>
      </c>
      <c r="G209" s="194"/>
      <c r="H209" s="197">
        <v>5.75</v>
      </c>
      <c r="I209" s="198"/>
      <c r="J209" s="194"/>
      <c r="K209" s="194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165</v>
      </c>
      <c r="AU209" s="203" t="s">
        <v>85</v>
      </c>
      <c r="AV209" s="13" t="s">
        <v>85</v>
      </c>
      <c r="AW209" s="13" t="s">
        <v>37</v>
      </c>
      <c r="AX209" s="13" t="s">
        <v>75</v>
      </c>
      <c r="AY209" s="203" t="s">
        <v>155</v>
      </c>
    </row>
    <row r="210" spans="1:65" s="13" customFormat="1" ht="10.199999999999999">
      <c r="B210" s="193"/>
      <c r="C210" s="194"/>
      <c r="D210" s="188" t="s">
        <v>165</v>
      </c>
      <c r="E210" s="195" t="s">
        <v>19</v>
      </c>
      <c r="F210" s="196" t="s">
        <v>471</v>
      </c>
      <c r="G210" s="194"/>
      <c r="H210" s="197">
        <v>4.37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165</v>
      </c>
      <c r="AU210" s="203" t="s">
        <v>85</v>
      </c>
      <c r="AV210" s="13" t="s">
        <v>85</v>
      </c>
      <c r="AW210" s="13" t="s">
        <v>37</v>
      </c>
      <c r="AX210" s="13" t="s">
        <v>75</v>
      </c>
      <c r="AY210" s="203" t="s">
        <v>155</v>
      </c>
    </row>
    <row r="211" spans="1:65" s="13" customFormat="1" ht="10.199999999999999">
      <c r="B211" s="193"/>
      <c r="C211" s="194"/>
      <c r="D211" s="188" t="s">
        <v>165</v>
      </c>
      <c r="E211" s="195" t="s">
        <v>19</v>
      </c>
      <c r="F211" s="196" t="s">
        <v>472</v>
      </c>
      <c r="G211" s="194"/>
      <c r="H211" s="197">
        <v>3.7029999999999998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165</v>
      </c>
      <c r="AU211" s="203" t="s">
        <v>85</v>
      </c>
      <c r="AV211" s="13" t="s">
        <v>85</v>
      </c>
      <c r="AW211" s="13" t="s">
        <v>37</v>
      </c>
      <c r="AX211" s="13" t="s">
        <v>75</v>
      </c>
      <c r="AY211" s="203" t="s">
        <v>155</v>
      </c>
    </row>
    <row r="212" spans="1:65" s="14" customFormat="1" ht="10.199999999999999">
      <c r="B212" s="206"/>
      <c r="C212" s="207"/>
      <c r="D212" s="188" t="s">
        <v>165</v>
      </c>
      <c r="E212" s="208" t="s">
        <v>19</v>
      </c>
      <c r="F212" s="209" t="s">
        <v>206</v>
      </c>
      <c r="G212" s="207"/>
      <c r="H212" s="210">
        <v>20.608000000000001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165</v>
      </c>
      <c r="AU212" s="216" t="s">
        <v>85</v>
      </c>
      <c r="AV212" s="14" t="s">
        <v>161</v>
      </c>
      <c r="AW212" s="14" t="s">
        <v>37</v>
      </c>
      <c r="AX212" s="14" t="s">
        <v>83</v>
      </c>
      <c r="AY212" s="216" t="s">
        <v>155</v>
      </c>
    </row>
    <row r="213" spans="1:65" s="2" customFormat="1" ht="16.5" customHeight="1">
      <c r="A213" s="36"/>
      <c r="B213" s="37"/>
      <c r="C213" s="217" t="s">
        <v>314</v>
      </c>
      <c r="D213" s="217" t="s">
        <v>227</v>
      </c>
      <c r="E213" s="218" t="s">
        <v>540</v>
      </c>
      <c r="F213" s="219" t="s">
        <v>541</v>
      </c>
      <c r="G213" s="220" t="s">
        <v>230</v>
      </c>
      <c r="H213" s="221">
        <v>0.61799999999999999</v>
      </c>
      <c r="I213" s="222"/>
      <c r="J213" s="223">
        <f>ROUND(I213*H213,2)</f>
        <v>0</v>
      </c>
      <c r="K213" s="219" t="s">
        <v>170</v>
      </c>
      <c r="L213" s="224"/>
      <c r="M213" s="225" t="s">
        <v>19</v>
      </c>
      <c r="N213" s="226" t="s">
        <v>46</v>
      </c>
      <c r="O213" s="66"/>
      <c r="P213" s="184">
        <f>O213*H213</f>
        <v>0</v>
      </c>
      <c r="Q213" s="184">
        <v>1E-3</v>
      </c>
      <c r="R213" s="184">
        <f>Q213*H213</f>
        <v>6.1800000000000006E-4</v>
      </c>
      <c r="S213" s="184">
        <v>0</v>
      </c>
      <c r="T213" s="18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207</v>
      </c>
      <c r="AT213" s="186" t="s">
        <v>227</v>
      </c>
      <c r="AU213" s="186" t="s">
        <v>85</v>
      </c>
      <c r="AY213" s="19" t="s">
        <v>155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9" t="s">
        <v>83</v>
      </c>
      <c r="BK213" s="187">
        <f>ROUND(I213*H213,2)</f>
        <v>0</v>
      </c>
      <c r="BL213" s="19" t="s">
        <v>161</v>
      </c>
      <c r="BM213" s="186" t="s">
        <v>542</v>
      </c>
    </row>
    <row r="214" spans="1:65" s="13" customFormat="1" ht="10.199999999999999">
      <c r="B214" s="193"/>
      <c r="C214" s="194"/>
      <c r="D214" s="188" t="s">
        <v>165</v>
      </c>
      <c r="E214" s="195" t="s">
        <v>19</v>
      </c>
      <c r="F214" s="196" t="s">
        <v>543</v>
      </c>
      <c r="G214" s="194"/>
      <c r="H214" s="197">
        <v>0.61799999999999999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165</v>
      </c>
      <c r="AU214" s="203" t="s">
        <v>85</v>
      </c>
      <c r="AV214" s="13" t="s">
        <v>85</v>
      </c>
      <c r="AW214" s="13" t="s">
        <v>37</v>
      </c>
      <c r="AX214" s="13" t="s">
        <v>75</v>
      </c>
      <c r="AY214" s="203" t="s">
        <v>155</v>
      </c>
    </row>
    <row r="215" spans="1:65" s="14" customFormat="1" ht="10.199999999999999">
      <c r="B215" s="206"/>
      <c r="C215" s="207"/>
      <c r="D215" s="188" t="s">
        <v>165</v>
      </c>
      <c r="E215" s="208" t="s">
        <v>19</v>
      </c>
      <c r="F215" s="209" t="s">
        <v>206</v>
      </c>
      <c r="G215" s="207"/>
      <c r="H215" s="210">
        <v>0.61799999999999999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165</v>
      </c>
      <c r="AU215" s="216" t="s">
        <v>85</v>
      </c>
      <c r="AV215" s="14" t="s">
        <v>161</v>
      </c>
      <c r="AW215" s="14" t="s">
        <v>37</v>
      </c>
      <c r="AX215" s="14" t="s">
        <v>83</v>
      </c>
      <c r="AY215" s="216" t="s">
        <v>155</v>
      </c>
    </row>
    <row r="216" spans="1:65" s="2" customFormat="1" ht="24.15" customHeight="1">
      <c r="A216" s="36"/>
      <c r="B216" s="37"/>
      <c r="C216" s="175" t="s">
        <v>328</v>
      </c>
      <c r="D216" s="175" t="s">
        <v>157</v>
      </c>
      <c r="E216" s="176" t="s">
        <v>544</v>
      </c>
      <c r="F216" s="177" t="s">
        <v>545</v>
      </c>
      <c r="G216" s="178" t="s">
        <v>169</v>
      </c>
      <c r="H216" s="179">
        <v>20.608000000000001</v>
      </c>
      <c r="I216" s="180"/>
      <c r="J216" s="181">
        <f>ROUND(I216*H216,2)</f>
        <v>0</v>
      </c>
      <c r="K216" s="177" t="s">
        <v>170</v>
      </c>
      <c r="L216" s="41"/>
      <c r="M216" s="182" t="s">
        <v>19</v>
      </c>
      <c r="N216" s="183" t="s">
        <v>46</v>
      </c>
      <c r="O216" s="66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161</v>
      </c>
      <c r="AT216" s="186" t="s">
        <v>157</v>
      </c>
      <c r="AU216" s="186" t="s">
        <v>85</v>
      </c>
      <c r="AY216" s="19" t="s">
        <v>155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83</v>
      </c>
      <c r="BK216" s="187">
        <f>ROUND(I216*H216,2)</f>
        <v>0</v>
      </c>
      <c r="BL216" s="19" t="s">
        <v>161</v>
      </c>
      <c r="BM216" s="186" t="s">
        <v>546</v>
      </c>
    </row>
    <row r="217" spans="1:65" s="2" customFormat="1" ht="10.199999999999999">
      <c r="A217" s="36"/>
      <c r="B217" s="37"/>
      <c r="C217" s="38"/>
      <c r="D217" s="204" t="s">
        <v>172</v>
      </c>
      <c r="E217" s="38"/>
      <c r="F217" s="205" t="s">
        <v>547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172</v>
      </c>
      <c r="AU217" s="19" t="s">
        <v>85</v>
      </c>
    </row>
    <row r="218" spans="1:65" s="15" customFormat="1" ht="10.199999999999999">
      <c r="B218" s="227"/>
      <c r="C218" s="228"/>
      <c r="D218" s="188" t="s">
        <v>165</v>
      </c>
      <c r="E218" s="229" t="s">
        <v>19</v>
      </c>
      <c r="F218" s="230" t="s">
        <v>548</v>
      </c>
      <c r="G218" s="228"/>
      <c r="H218" s="229" t="s">
        <v>19</v>
      </c>
      <c r="I218" s="231"/>
      <c r="J218" s="228"/>
      <c r="K218" s="228"/>
      <c r="L218" s="232"/>
      <c r="M218" s="233"/>
      <c r="N218" s="234"/>
      <c r="O218" s="234"/>
      <c r="P218" s="234"/>
      <c r="Q218" s="234"/>
      <c r="R218" s="234"/>
      <c r="S218" s="234"/>
      <c r="T218" s="235"/>
      <c r="AT218" s="236" t="s">
        <v>165</v>
      </c>
      <c r="AU218" s="236" t="s">
        <v>85</v>
      </c>
      <c r="AV218" s="15" t="s">
        <v>83</v>
      </c>
      <c r="AW218" s="15" t="s">
        <v>37</v>
      </c>
      <c r="AX218" s="15" t="s">
        <v>75</v>
      </c>
      <c r="AY218" s="236" t="s">
        <v>155</v>
      </c>
    </row>
    <row r="219" spans="1:65" s="15" customFormat="1" ht="10.199999999999999">
      <c r="B219" s="227"/>
      <c r="C219" s="228"/>
      <c r="D219" s="188" t="s">
        <v>165</v>
      </c>
      <c r="E219" s="229" t="s">
        <v>19</v>
      </c>
      <c r="F219" s="230" t="s">
        <v>468</v>
      </c>
      <c r="G219" s="228"/>
      <c r="H219" s="229" t="s">
        <v>19</v>
      </c>
      <c r="I219" s="231"/>
      <c r="J219" s="228"/>
      <c r="K219" s="228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165</v>
      </c>
      <c r="AU219" s="236" t="s">
        <v>85</v>
      </c>
      <c r="AV219" s="15" t="s">
        <v>83</v>
      </c>
      <c r="AW219" s="15" t="s">
        <v>37</v>
      </c>
      <c r="AX219" s="15" t="s">
        <v>75</v>
      </c>
      <c r="AY219" s="236" t="s">
        <v>155</v>
      </c>
    </row>
    <row r="220" spans="1:65" s="13" customFormat="1" ht="10.199999999999999">
      <c r="B220" s="193"/>
      <c r="C220" s="194"/>
      <c r="D220" s="188" t="s">
        <v>165</v>
      </c>
      <c r="E220" s="195" t="s">
        <v>19</v>
      </c>
      <c r="F220" s="196" t="s">
        <v>469</v>
      </c>
      <c r="G220" s="194"/>
      <c r="H220" s="197">
        <v>6.7850000000000001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165</v>
      </c>
      <c r="AU220" s="203" t="s">
        <v>85</v>
      </c>
      <c r="AV220" s="13" t="s">
        <v>85</v>
      </c>
      <c r="AW220" s="13" t="s">
        <v>37</v>
      </c>
      <c r="AX220" s="13" t="s">
        <v>75</v>
      </c>
      <c r="AY220" s="203" t="s">
        <v>155</v>
      </c>
    </row>
    <row r="221" spans="1:65" s="13" customFormat="1" ht="10.199999999999999">
      <c r="B221" s="193"/>
      <c r="C221" s="194"/>
      <c r="D221" s="188" t="s">
        <v>165</v>
      </c>
      <c r="E221" s="195" t="s">
        <v>19</v>
      </c>
      <c r="F221" s="196" t="s">
        <v>470</v>
      </c>
      <c r="G221" s="194"/>
      <c r="H221" s="197">
        <v>5.75</v>
      </c>
      <c r="I221" s="198"/>
      <c r="J221" s="194"/>
      <c r="K221" s="194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165</v>
      </c>
      <c r="AU221" s="203" t="s">
        <v>85</v>
      </c>
      <c r="AV221" s="13" t="s">
        <v>85</v>
      </c>
      <c r="AW221" s="13" t="s">
        <v>37</v>
      </c>
      <c r="AX221" s="13" t="s">
        <v>75</v>
      </c>
      <c r="AY221" s="203" t="s">
        <v>155</v>
      </c>
    </row>
    <row r="222" spans="1:65" s="13" customFormat="1" ht="10.199999999999999">
      <c r="B222" s="193"/>
      <c r="C222" s="194"/>
      <c r="D222" s="188" t="s">
        <v>165</v>
      </c>
      <c r="E222" s="195" t="s">
        <v>19</v>
      </c>
      <c r="F222" s="196" t="s">
        <v>471</v>
      </c>
      <c r="G222" s="194"/>
      <c r="H222" s="197">
        <v>4.37</v>
      </c>
      <c r="I222" s="198"/>
      <c r="J222" s="194"/>
      <c r="K222" s="194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165</v>
      </c>
      <c r="AU222" s="203" t="s">
        <v>85</v>
      </c>
      <c r="AV222" s="13" t="s">
        <v>85</v>
      </c>
      <c r="AW222" s="13" t="s">
        <v>37</v>
      </c>
      <c r="AX222" s="13" t="s">
        <v>75</v>
      </c>
      <c r="AY222" s="203" t="s">
        <v>155</v>
      </c>
    </row>
    <row r="223" spans="1:65" s="13" customFormat="1" ht="10.199999999999999">
      <c r="B223" s="193"/>
      <c r="C223" s="194"/>
      <c r="D223" s="188" t="s">
        <v>165</v>
      </c>
      <c r="E223" s="195" t="s">
        <v>19</v>
      </c>
      <c r="F223" s="196" t="s">
        <v>472</v>
      </c>
      <c r="G223" s="194"/>
      <c r="H223" s="197">
        <v>3.7029999999999998</v>
      </c>
      <c r="I223" s="198"/>
      <c r="J223" s="194"/>
      <c r="K223" s="194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165</v>
      </c>
      <c r="AU223" s="203" t="s">
        <v>85</v>
      </c>
      <c r="AV223" s="13" t="s">
        <v>85</v>
      </c>
      <c r="AW223" s="13" t="s">
        <v>37</v>
      </c>
      <c r="AX223" s="13" t="s">
        <v>75</v>
      </c>
      <c r="AY223" s="203" t="s">
        <v>155</v>
      </c>
    </row>
    <row r="224" spans="1:65" s="14" customFormat="1" ht="10.199999999999999">
      <c r="B224" s="206"/>
      <c r="C224" s="207"/>
      <c r="D224" s="188" t="s">
        <v>165</v>
      </c>
      <c r="E224" s="208" t="s">
        <v>19</v>
      </c>
      <c r="F224" s="209" t="s">
        <v>206</v>
      </c>
      <c r="G224" s="207"/>
      <c r="H224" s="210">
        <v>20.608000000000001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165</v>
      </c>
      <c r="AU224" s="216" t="s">
        <v>85</v>
      </c>
      <c r="AV224" s="14" t="s">
        <v>161</v>
      </c>
      <c r="AW224" s="14" t="s">
        <v>37</v>
      </c>
      <c r="AX224" s="14" t="s">
        <v>83</v>
      </c>
      <c r="AY224" s="216" t="s">
        <v>155</v>
      </c>
    </row>
    <row r="225" spans="1:65" s="12" customFormat="1" ht="22.8" customHeight="1">
      <c r="B225" s="159"/>
      <c r="C225" s="160"/>
      <c r="D225" s="161" t="s">
        <v>74</v>
      </c>
      <c r="E225" s="173" t="s">
        <v>85</v>
      </c>
      <c r="F225" s="173" t="s">
        <v>320</v>
      </c>
      <c r="G225" s="160"/>
      <c r="H225" s="160"/>
      <c r="I225" s="163"/>
      <c r="J225" s="174">
        <f>BK225</f>
        <v>0</v>
      </c>
      <c r="K225" s="160"/>
      <c r="L225" s="165"/>
      <c r="M225" s="166"/>
      <c r="N225" s="167"/>
      <c r="O225" s="167"/>
      <c r="P225" s="168">
        <f>SUM(P226:P261)</f>
        <v>0</v>
      </c>
      <c r="Q225" s="167"/>
      <c r="R225" s="168">
        <f>SUM(R226:R261)</f>
        <v>14.519688167799998</v>
      </c>
      <c r="S225" s="167"/>
      <c r="T225" s="169">
        <f>SUM(T226:T261)</f>
        <v>0</v>
      </c>
      <c r="AR225" s="170" t="s">
        <v>83</v>
      </c>
      <c r="AT225" s="171" t="s">
        <v>74</v>
      </c>
      <c r="AU225" s="171" t="s">
        <v>83</v>
      </c>
      <c r="AY225" s="170" t="s">
        <v>155</v>
      </c>
      <c r="BK225" s="172">
        <f>SUM(BK226:BK261)</f>
        <v>0</v>
      </c>
    </row>
    <row r="226" spans="1:65" s="2" customFormat="1" ht="24.15" customHeight="1">
      <c r="A226" s="36"/>
      <c r="B226" s="37"/>
      <c r="C226" s="175" t="s">
        <v>336</v>
      </c>
      <c r="D226" s="175" t="s">
        <v>157</v>
      </c>
      <c r="E226" s="176" t="s">
        <v>549</v>
      </c>
      <c r="F226" s="177" t="s">
        <v>550</v>
      </c>
      <c r="G226" s="178" t="s">
        <v>169</v>
      </c>
      <c r="H226" s="179">
        <v>86.674999999999997</v>
      </c>
      <c r="I226" s="180"/>
      <c r="J226" s="181">
        <f>ROUND(I226*H226,2)</f>
        <v>0</v>
      </c>
      <c r="K226" s="177" t="s">
        <v>170</v>
      </c>
      <c r="L226" s="41"/>
      <c r="M226" s="182" t="s">
        <v>19</v>
      </c>
      <c r="N226" s="183" t="s">
        <v>46</v>
      </c>
      <c r="O226" s="66"/>
      <c r="P226" s="184">
        <f>O226*H226</f>
        <v>0</v>
      </c>
      <c r="Q226" s="184">
        <v>1.6694E-4</v>
      </c>
      <c r="R226" s="184">
        <f>Q226*H226</f>
        <v>1.4469524499999999E-2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161</v>
      </c>
      <c r="AT226" s="186" t="s">
        <v>157</v>
      </c>
      <c r="AU226" s="186" t="s">
        <v>85</v>
      </c>
      <c r="AY226" s="19" t="s">
        <v>155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83</v>
      </c>
      <c r="BK226" s="187">
        <f>ROUND(I226*H226,2)</f>
        <v>0</v>
      </c>
      <c r="BL226" s="19" t="s">
        <v>161</v>
      </c>
      <c r="BM226" s="186" t="s">
        <v>551</v>
      </c>
    </row>
    <row r="227" spans="1:65" s="2" customFormat="1" ht="10.199999999999999">
      <c r="A227" s="36"/>
      <c r="B227" s="37"/>
      <c r="C227" s="38"/>
      <c r="D227" s="204" t="s">
        <v>172</v>
      </c>
      <c r="E227" s="38"/>
      <c r="F227" s="205" t="s">
        <v>552</v>
      </c>
      <c r="G227" s="38"/>
      <c r="H227" s="38"/>
      <c r="I227" s="190"/>
      <c r="J227" s="38"/>
      <c r="K227" s="38"/>
      <c r="L227" s="41"/>
      <c r="M227" s="191"/>
      <c r="N227" s="192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172</v>
      </c>
      <c r="AU227" s="19" t="s">
        <v>85</v>
      </c>
    </row>
    <row r="228" spans="1:65" s="15" customFormat="1" ht="10.199999999999999">
      <c r="B228" s="227"/>
      <c r="C228" s="228"/>
      <c r="D228" s="188" t="s">
        <v>165</v>
      </c>
      <c r="E228" s="229" t="s">
        <v>19</v>
      </c>
      <c r="F228" s="230" t="s">
        <v>553</v>
      </c>
      <c r="G228" s="228"/>
      <c r="H228" s="229" t="s">
        <v>19</v>
      </c>
      <c r="I228" s="231"/>
      <c r="J228" s="228"/>
      <c r="K228" s="228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165</v>
      </c>
      <c r="AU228" s="236" t="s">
        <v>85</v>
      </c>
      <c r="AV228" s="15" t="s">
        <v>83</v>
      </c>
      <c r="AW228" s="15" t="s">
        <v>37</v>
      </c>
      <c r="AX228" s="15" t="s">
        <v>75</v>
      </c>
      <c r="AY228" s="236" t="s">
        <v>155</v>
      </c>
    </row>
    <row r="229" spans="1:65" s="15" customFormat="1" ht="10.199999999999999">
      <c r="B229" s="227"/>
      <c r="C229" s="228"/>
      <c r="D229" s="188" t="s">
        <v>165</v>
      </c>
      <c r="E229" s="229" t="s">
        <v>19</v>
      </c>
      <c r="F229" s="230" t="s">
        <v>554</v>
      </c>
      <c r="G229" s="228"/>
      <c r="H229" s="229" t="s">
        <v>19</v>
      </c>
      <c r="I229" s="231"/>
      <c r="J229" s="228"/>
      <c r="K229" s="228"/>
      <c r="L229" s="232"/>
      <c r="M229" s="233"/>
      <c r="N229" s="234"/>
      <c r="O229" s="234"/>
      <c r="P229" s="234"/>
      <c r="Q229" s="234"/>
      <c r="R229" s="234"/>
      <c r="S229" s="234"/>
      <c r="T229" s="235"/>
      <c r="AT229" s="236" t="s">
        <v>165</v>
      </c>
      <c r="AU229" s="236" t="s">
        <v>85</v>
      </c>
      <c r="AV229" s="15" t="s">
        <v>83</v>
      </c>
      <c r="AW229" s="15" t="s">
        <v>37</v>
      </c>
      <c r="AX229" s="15" t="s">
        <v>75</v>
      </c>
      <c r="AY229" s="236" t="s">
        <v>155</v>
      </c>
    </row>
    <row r="230" spans="1:65" s="13" customFormat="1" ht="10.199999999999999">
      <c r="B230" s="193"/>
      <c r="C230" s="194"/>
      <c r="D230" s="188" t="s">
        <v>165</v>
      </c>
      <c r="E230" s="195" t="s">
        <v>19</v>
      </c>
      <c r="F230" s="196" t="s">
        <v>555</v>
      </c>
      <c r="G230" s="194"/>
      <c r="H230" s="197">
        <v>22.324999999999999</v>
      </c>
      <c r="I230" s="198"/>
      <c r="J230" s="194"/>
      <c r="K230" s="194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165</v>
      </c>
      <c r="AU230" s="203" t="s">
        <v>85</v>
      </c>
      <c r="AV230" s="13" t="s">
        <v>85</v>
      </c>
      <c r="AW230" s="13" t="s">
        <v>37</v>
      </c>
      <c r="AX230" s="13" t="s">
        <v>75</v>
      </c>
      <c r="AY230" s="203" t="s">
        <v>155</v>
      </c>
    </row>
    <row r="231" spans="1:65" s="15" customFormat="1" ht="10.199999999999999">
      <c r="B231" s="227"/>
      <c r="C231" s="228"/>
      <c r="D231" s="188" t="s">
        <v>165</v>
      </c>
      <c r="E231" s="229" t="s">
        <v>19</v>
      </c>
      <c r="F231" s="230" t="s">
        <v>556</v>
      </c>
      <c r="G231" s="228"/>
      <c r="H231" s="229" t="s">
        <v>19</v>
      </c>
      <c r="I231" s="231"/>
      <c r="J231" s="228"/>
      <c r="K231" s="228"/>
      <c r="L231" s="232"/>
      <c r="M231" s="233"/>
      <c r="N231" s="234"/>
      <c r="O231" s="234"/>
      <c r="P231" s="234"/>
      <c r="Q231" s="234"/>
      <c r="R231" s="234"/>
      <c r="S231" s="234"/>
      <c r="T231" s="235"/>
      <c r="AT231" s="236" t="s">
        <v>165</v>
      </c>
      <c r="AU231" s="236" t="s">
        <v>85</v>
      </c>
      <c r="AV231" s="15" t="s">
        <v>83</v>
      </c>
      <c r="AW231" s="15" t="s">
        <v>37</v>
      </c>
      <c r="AX231" s="15" t="s">
        <v>75</v>
      </c>
      <c r="AY231" s="236" t="s">
        <v>155</v>
      </c>
    </row>
    <row r="232" spans="1:65" s="13" customFormat="1" ht="10.199999999999999">
      <c r="B232" s="193"/>
      <c r="C232" s="194"/>
      <c r="D232" s="188" t="s">
        <v>165</v>
      </c>
      <c r="E232" s="195" t="s">
        <v>19</v>
      </c>
      <c r="F232" s="196" t="s">
        <v>557</v>
      </c>
      <c r="G232" s="194"/>
      <c r="H232" s="197">
        <v>23.75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165</v>
      </c>
      <c r="AU232" s="203" t="s">
        <v>85</v>
      </c>
      <c r="AV232" s="13" t="s">
        <v>85</v>
      </c>
      <c r="AW232" s="13" t="s">
        <v>37</v>
      </c>
      <c r="AX232" s="13" t="s">
        <v>75</v>
      </c>
      <c r="AY232" s="203" t="s">
        <v>155</v>
      </c>
    </row>
    <row r="233" spans="1:65" s="13" customFormat="1" ht="10.199999999999999">
      <c r="B233" s="193"/>
      <c r="C233" s="194"/>
      <c r="D233" s="188" t="s">
        <v>165</v>
      </c>
      <c r="E233" s="195" t="s">
        <v>19</v>
      </c>
      <c r="F233" s="196" t="s">
        <v>558</v>
      </c>
      <c r="G233" s="194"/>
      <c r="H233" s="197">
        <v>13.3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165</v>
      </c>
      <c r="AU233" s="203" t="s">
        <v>85</v>
      </c>
      <c r="AV233" s="13" t="s">
        <v>85</v>
      </c>
      <c r="AW233" s="13" t="s">
        <v>37</v>
      </c>
      <c r="AX233" s="13" t="s">
        <v>75</v>
      </c>
      <c r="AY233" s="203" t="s">
        <v>155</v>
      </c>
    </row>
    <row r="234" spans="1:65" s="15" customFormat="1" ht="10.199999999999999">
      <c r="B234" s="227"/>
      <c r="C234" s="228"/>
      <c r="D234" s="188" t="s">
        <v>165</v>
      </c>
      <c r="E234" s="229" t="s">
        <v>19</v>
      </c>
      <c r="F234" s="230" t="s">
        <v>559</v>
      </c>
      <c r="G234" s="228"/>
      <c r="H234" s="229" t="s">
        <v>19</v>
      </c>
      <c r="I234" s="231"/>
      <c r="J234" s="228"/>
      <c r="K234" s="228"/>
      <c r="L234" s="232"/>
      <c r="M234" s="233"/>
      <c r="N234" s="234"/>
      <c r="O234" s="234"/>
      <c r="P234" s="234"/>
      <c r="Q234" s="234"/>
      <c r="R234" s="234"/>
      <c r="S234" s="234"/>
      <c r="T234" s="235"/>
      <c r="AT234" s="236" t="s">
        <v>165</v>
      </c>
      <c r="AU234" s="236" t="s">
        <v>85</v>
      </c>
      <c r="AV234" s="15" t="s">
        <v>83</v>
      </c>
      <c r="AW234" s="15" t="s">
        <v>37</v>
      </c>
      <c r="AX234" s="15" t="s">
        <v>75</v>
      </c>
      <c r="AY234" s="236" t="s">
        <v>155</v>
      </c>
    </row>
    <row r="235" spans="1:65" s="13" customFormat="1" ht="10.199999999999999">
      <c r="B235" s="193"/>
      <c r="C235" s="194"/>
      <c r="D235" s="188" t="s">
        <v>165</v>
      </c>
      <c r="E235" s="195" t="s">
        <v>19</v>
      </c>
      <c r="F235" s="196" t="s">
        <v>560</v>
      </c>
      <c r="G235" s="194"/>
      <c r="H235" s="197">
        <v>14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165</v>
      </c>
      <c r="AU235" s="203" t="s">
        <v>85</v>
      </c>
      <c r="AV235" s="13" t="s">
        <v>85</v>
      </c>
      <c r="AW235" s="13" t="s">
        <v>37</v>
      </c>
      <c r="AX235" s="13" t="s">
        <v>75</v>
      </c>
      <c r="AY235" s="203" t="s">
        <v>155</v>
      </c>
    </row>
    <row r="236" spans="1:65" s="15" customFormat="1" ht="10.199999999999999">
      <c r="B236" s="227"/>
      <c r="C236" s="228"/>
      <c r="D236" s="188" t="s">
        <v>165</v>
      </c>
      <c r="E236" s="229" t="s">
        <v>19</v>
      </c>
      <c r="F236" s="230" t="s">
        <v>561</v>
      </c>
      <c r="G236" s="228"/>
      <c r="H236" s="229" t="s">
        <v>19</v>
      </c>
      <c r="I236" s="231"/>
      <c r="J236" s="228"/>
      <c r="K236" s="228"/>
      <c r="L236" s="232"/>
      <c r="M236" s="233"/>
      <c r="N236" s="234"/>
      <c r="O236" s="234"/>
      <c r="P236" s="234"/>
      <c r="Q236" s="234"/>
      <c r="R236" s="234"/>
      <c r="S236" s="234"/>
      <c r="T236" s="235"/>
      <c r="AT236" s="236" t="s">
        <v>165</v>
      </c>
      <c r="AU236" s="236" t="s">
        <v>85</v>
      </c>
      <c r="AV236" s="15" t="s">
        <v>83</v>
      </c>
      <c r="AW236" s="15" t="s">
        <v>37</v>
      </c>
      <c r="AX236" s="15" t="s">
        <v>75</v>
      </c>
      <c r="AY236" s="236" t="s">
        <v>155</v>
      </c>
    </row>
    <row r="237" spans="1:65" s="13" customFormat="1" ht="10.199999999999999">
      <c r="B237" s="193"/>
      <c r="C237" s="194"/>
      <c r="D237" s="188" t="s">
        <v>165</v>
      </c>
      <c r="E237" s="195" t="s">
        <v>19</v>
      </c>
      <c r="F237" s="196" t="s">
        <v>558</v>
      </c>
      <c r="G237" s="194"/>
      <c r="H237" s="197">
        <v>13.3</v>
      </c>
      <c r="I237" s="198"/>
      <c r="J237" s="194"/>
      <c r="K237" s="194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165</v>
      </c>
      <c r="AU237" s="203" t="s">
        <v>85</v>
      </c>
      <c r="AV237" s="13" t="s">
        <v>85</v>
      </c>
      <c r="AW237" s="13" t="s">
        <v>37</v>
      </c>
      <c r="AX237" s="13" t="s">
        <v>75</v>
      </c>
      <c r="AY237" s="203" t="s">
        <v>155</v>
      </c>
    </row>
    <row r="238" spans="1:65" s="14" customFormat="1" ht="10.199999999999999">
      <c r="B238" s="206"/>
      <c r="C238" s="207"/>
      <c r="D238" s="188" t="s">
        <v>165</v>
      </c>
      <c r="E238" s="208" t="s">
        <v>19</v>
      </c>
      <c r="F238" s="209" t="s">
        <v>206</v>
      </c>
      <c r="G238" s="207"/>
      <c r="H238" s="210">
        <v>86.674999999999997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165</v>
      </c>
      <c r="AU238" s="216" t="s">
        <v>85</v>
      </c>
      <c r="AV238" s="14" t="s">
        <v>161</v>
      </c>
      <c r="AW238" s="14" t="s">
        <v>37</v>
      </c>
      <c r="AX238" s="14" t="s">
        <v>83</v>
      </c>
      <c r="AY238" s="216" t="s">
        <v>155</v>
      </c>
    </row>
    <row r="239" spans="1:65" s="2" customFormat="1" ht="16.5" customHeight="1">
      <c r="A239" s="36"/>
      <c r="B239" s="37"/>
      <c r="C239" s="217" t="s">
        <v>348</v>
      </c>
      <c r="D239" s="217" t="s">
        <v>227</v>
      </c>
      <c r="E239" s="218" t="s">
        <v>562</v>
      </c>
      <c r="F239" s="219" t="s">
        <v>563</v>
      </c>
      <c r="G239" s="220" t="s">
        <v>169</v>
      </c>
      <c r="H239" s="221">
        <v>86.674999999999997</v>
      </c>
      <c r="I239" s="222"/>
      <c r="J239" s="223">
        <f>ROUND(I239*H239,2)</f>
        <v>0</v>
      </c>
      <c r="K239" s="219" t="s">
        <v>170</v>
      </c>
      <c r="L239" s="224"/>
      <c r="M239" s="225" t="s">
        <v>19</v>
      </c>
      <c r="N239" s="226" t="s">
        <v>46</v>
      </c>
      <c r="O239" s="66"/>
      <c r="P239" s="184">
        <f>O239*H239</f>
        <v>0</v>
      </c>
      <c r="Q239" s="184">
        <v>5.9999999999999995E-4</v>
      </c>
      <c r="R239" s="184">
        <f>Q239*H239</f>
        <v>5.2004999999999996E-2</v>
      </c>
      <c r="S239" s="184">
        <v>0</v>
      </c>
      <c r="T239" s="18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207</v>
      </c>
      <c r="AT239" s="186" t="s">
        <v>227</v>
      </c>
      <c r="AU239" s="186" t="s">
        <v>85</v>
      </c>
      <c r="AY239" s="19" t="s">
        <v>155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9" t="s">
        <v>83</v>
      </c>
      <c r="BK239" s="187">
        <f>ROUND(I239*H239,2)</f>
        <v>0</v>
      </c>
      <c r="BL239" s="19" t="s">
        <v>161</v>
      </c>
      <c r="BM239" s="186" t="s">
        <v>564</v>
      </c>
    </row>
    <row r="240" spans="1:65" s="2" customFormat="1" ht="16.5" customHeight="1">
      <c r="A240" s="36"/>
      <c r="B240" s="37"/>
      <c r="C240" s="175" t="s">
        <v>355</v>
      </c>
      <c r="D240" s="175" t="s">
        <v>157</v>
      </c>
      <c r="E240" s="176" t="s">
        <v>565</v>
      </c>
      <c r="F240" s="177" t="s">
        <v>566</v>
      </c>
      <c r="G240" s="178" t="s">
        <v>160</v>
      </c>
      <c r="H240" s="179">
        <v>8.76</v>
      </c>
      <c r="I240" s="180"/>
      <c r="J240" s="181">
        <f>ROUND(I240*H240,2)</f>
        <v>0</v>
      </c>
      <c r="K240" s="177" t="s">
        <v>170</v>
      </c>
      <c r="L240" s="41"/>
      <c r="M240" s="182" t="s">
        <v>19</v>
      </c>
      <c r="N240" s="183" t="s">
        <v>46</v>
      </c>
      <c r="O240" s="66"/>
      <c r="P240" s="184">
        <f>O240*H240</f>
        <v>0</v>
      </c>
      <c r="Q240" s="184">
        <v>1.5247660000000001</v>
      </c>
      <c r="R240" s="184">
        <f>Q240*H240</f>
        <v>13.35695016</v>
      </c>
      <c r="S240" s="184">
        <v>0</v>
      </c>
      <c r="T240" s="185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6" t="s">
        <v>161</v>
      </c>
      <c r="AT240" s="186" t="s">
        <v>157</v>
      </c>
      <c r="AU240" s="186" t="s">
        <v>85</v>
      </c>
      <c r="AY240" s="19" t="s">
        <v>155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9" t="s">
        <v>83</v>
      </c>
      <c r="BK240" s="187">
        <f>ROUND(I240*H240,2)</f>
        <v>0</v>
      </c>
      <c r="BL240" s="19" t="s">
        <v>161</v>
      </c>
      <c r="BM240" s="186" t="s">
        <v>567</v>
      </c>
    </row>
    <row r="241" spans="1:65" s="2" customFormat="1" ht="10.199999999999999">
      <c r="A241" s="36"/>
      <c r="B241" s="37"/>
      <c r="C241" s="38"/>
      <c r="D241" s="204" t="s">
        <v>172</v>
      </c>
      <c r="E241" s="38"/>
      <c r="F241" s="205" t="s">
        <v>568</v>
      </c>
      <c r="G241" s="38"/>
      <c r="H241" s="38"/>
      <c r="I241" s="190"/>
      <c r="J241" s="38"/>
      <c r="K241" s="38"/>
      <c r="L241" s="41"/>
      <c r="M241" s="191"/>
      <c r="N241" s="192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172</v>
      </c>
      <c r="AU241" s="19" t="s">
        <v>85</v>
      </c>
    </row>
    <row r="242" spans="1:65" s="15" customFormat="1" ht="10.199999999999999">
      <c r="B242" s="227"/>
      <c r="C242" s="228"/>
      <c r="D242" s="188" t="s">
        <v>165</v>
      </c>
      <c r="E242" s="229" t="s">
        <v>19</v>
      </c>
      <c r="F242" s="230" t="s">
        <v>569</v>
      </c>
      <c r="G242" s="228"/>
      <c r="H242" s="229" t="s">
        <v>19</v>
      </c>
      <c r="I242" s="231"/>
      <c r="J242" s="228"/>
      <c r="K242" s="228"/>
      <c r="L242" s="232"/>
      <c r="M242" s="233"/>
      <c r="N242" s="234"/>
      <c r="O242" s="234"/>
      <c r="P242" s="234"/>
      <c r="Q242" s="234"/>
      <c r="R242" s="234"/>
      <c r="S242" s="234"/>
      <c r="T242" s="235"/>
      <c r="AT242" s="236" t="s">
        <v>165</v>
      </c>
      <c r="AU242" s="236" t="s">
        <v>85</v>
      </c>
      <c r="AV242" s="15" t="s">
        <v>83</v>
      </c>
      <c r="AW242" s="15" t="s">
        <v>37</v>
      </c>
      <c r="AX242" s="15" t="s">
        <v>75</v>
      </c>
      <c r="AY242" s="236" t="s">
        <v>155</v>
      </c>
    </row>
    <row r="243" spans="1:65" s="13" customFormat="1" ht="10.199999999999999">
      <c r="B243" s="193"/>
      <c r="C243" s="194"/>
      <c r="D243" s="188" t="s">
        <v>165</v>
      </c>
      <c r="E243" s="195" t="s">
        <v>19</v>
      </c>
      <c r="F243" s="196" t="s">
        <v>570</v>
      </c>
      <c r="G243" s="194"/>
      <c r="H243" s="197">
        <v>8.76</v>
      </c>
      <c r="I243" s="198"/>
      <c r="J243" s="194"/>
      <c r="K243" s="194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165</v>
      </c>
      <c r="AU243" s="203" t="s">
        <v>85</v>
      </c>
      <c r="AV243" s="13" t="s">
        <v>85</v>
      </c>
      <c r="AW243" s="13" t="s">
        <v>37</v>
      </c>
      <c r="AX243" s="13" t="s">
        <v>75</v>
      </c>
      <c r="AY243" s="203" t="s">
        <v>155</v>
      </c>
    </row>
    <row r="244" spans="1:65" s="14" customFormat="1" ht="10.199999999999999">
      <c r="B244" s="206"/>
      <c r="C244" s="207"/>
      <c r="D244" s="188" t="s">
        <v>165</v>
      </c>
      <c r="E244" s="208" t="s">
        <v>19</v>
      </c>
      <c r="F244" s="209" t="s">
        <v>206</v>
      </c>
      <c r="G244" s="207"/>
      <c r="H244" s="210">
        <v>8.76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165</v>
      </c>
      <c r="AU244" s="216" t="s">
        <v>85</v>
      </c>
      <c r="AV244" s="14" t="s">
        <v>161</v>
      </c>
      <c r="AW244" s="14" t="s">
        <v>37</v>
      </c>
      <c r="AX244" s="14" t="s">
        <v>83</v>
      </c>
      <c r="AY244" s="216" t="s">
        <v>155</v>
      </c>
    </row>
    <row r="245" spans="1:65" s="2" customFormat="1" ht="24.15" customHeight="1">
      <c r="A245" s="36"/>
      <c r="B245" s="37"/>
      <c r="C245" s="175" t="s">
        <v>361</v>
      </c>
      <c r="D245" s="175" t="s">
        <v>157</v>
      </c>
      <c r="E245" s="176" t="s">
        <v>571</v>
      </c>
      <c r="F245" s="177" t="s">
        <v>572</v>
      </c>
      <c r="G245" s="178" t="s">
        <v>183</v>
      </c>
      <c r="H245" s="179">
        <v>13.7</v>
      </c>
      <c r="I245" s="180"/>
      <c r="J245" s="181">
        <f>ROUND(I245*H245,2)</f>
        <v>0</v>
      </c>
      <c r="K245" s="177" t="s">
        <v>170</v>
      </c>
      <c r="L245" s="41"/>
      <c r="M245" s="182" t="s">
        <v>19</v>
      </c>
      <c r="N245" s="183" t="s">
        <v>46</v>
      </c>
      <c r="O245" s="66"/>
      <c r="P245" s="184">
        <f>O245*H245</f>
        <v>0</v>
      </c>
      <c r="Q245" s="184">
        <v>0</v>
      </c>
      <c r="R245" s="184">
        <f>Q245*H245</f>
        <v>0</v>
      </c>
      <c r="S245" s="184">
        <v>0</v>
      </c>
      <c r="T245" s="185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6" t="s">
        <v>161</v>
      </c>
      <c r="AT245" s="186" t="s">
        <v>157</v>
      </c>
      <c r="AU245" s="186" t="s">
        <v>85</v>
      </c>
      <c r="AY245" s="19" t="s">
        <v>155</v>
      </c>
      <c r="BE245" s="187">
        <f>IF(N245="základní",J245,0)</f>
        <v>0</v>
      </c>
      <c r="BF245" s="187">
        <f>IF(N245="snížená",J245,0)</f>
        <v>0</v>
      </c>
      <c r="BG245" s="187">
        <f>IF(N245="zákl. přenesená",J245,0)</f>
        <v>0</v>
      </c>
      <c r="BH245" s="187">
        <f>IF(N245="sníž. přenesená",J245,0)</f>
        <v>0</v>
      </c>
      <c r="BI245" s="187">
        <f>IF(N245="nulová",J245,0)</f>
        <v>0</v>
      </c>
      <c r="BJ245" s="19" t="s">
        <v>83</v>
      </c>
      <c r="BK245" s="187">
        <f>ROUND(I245*H245,2)</f>
        <v>0</v>
      </c>
      <c r="BL245" s="19" t="s">
        <v>161</v>
      </c>
      <c r="BM245" s="186" t="s">
        <v>573</v>
      </c>
    </row>
    <row r="246" spans="1:65" s="2" customFormat="1" ht="10.199999999999999">
      <c r="A246" s="36"/>
      <c r="B246" s="37"/>
      <c r="C246" s="38"/>
      <c r="D246" s="204" t="s">
        <v>172</v>
      </c>
      <c r="E246" s="38"/>
      <c r="F246" s="205" t="s">
        <v>574</v>
      </c>
      <c r="G246" s="38"/>
      <c r="H246" s="38"/>
      <c r="I246" s="190"/>
      <c r="J246" s="38"/>
      <c r="K246" s="38"/>
      <c r="L246" s="41"/>
      <c r="M246" s="191"/>
      <c r="N246" s="192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172</v>
      </c>
      <c r="AU246" s="19" t="s">
        <v>85</v>
      </c>
    </row>
    <row r="247" spans="1:65" s="15" customFormat="1" ht="10.199999999999999">
      <c r="B247" s="227"/>
      <c r="C247" s="228"/>
      <c r="D247" s="188" t="s">
        <v>165</v>
      </c>
      <c r="E247" s="229" t="s">
        <v>19</v>
      </c>
      <c r="F247" s="230" t="s">
        <v>575</v>
      </c>
      <c r="G247" s="228"/>
      <c r="H247" s="229" t="s">
        <v>19</v>
      </c>
      <c r="I247" s="231"/>
      <c r="J247" s="228"/>
      <c r="K247" s="228"/>
      <c r="L247" s="232"/>
      <c r="M247" s="233"/>
      <c r="N247" s="234"/>
      <c r="O247" s="234"/>
      <c r="P247" s="234"/>
      <c r="Q247" s="234"/>
      <c r="R247" s="234"/>
      <c r="S247" s="234"/>
      <c r="T247" s="235"/>
      <c r="AT247" s="236" t="s">
        <v>165</v>
      </c>
      <c r="AU247" s="236" t="s">
        <v>85</v>
      </c>
      <c r="AV247" s="15" t="s">
        <v>83</v>
      </c>
      <c r="AW247" s="15" t="s">
        <v>37</v>
      </c>
      <c r="AX247" s="15" t="s">
        <v>75</v>
      </c>
      <c r="AY247" s="236" t="s">
        <v>155</v>
      </c>
    </row>
    <row r="248" spans="1:65" s="13" customFormat="1" ht="10.199999999999999">
      <c r="B248" s="193"/>
      <c r="C248" s="194"/>
      <c r="D248" s="188" t="s">
        <v>165</v>
      </c>
      <c r="E248" s="195" t="s">
        <v>19</v>
      </c>
      <c r="F248" s="196" t="s">
        <v>576</v>
      </c>
      <c r="G248" s="194"/>
      <c r="H248" s="197">
        <v>13.7</v>
      </c>
      <c r="I248" s="198"/>
      <c r="J248" s="194"/>
      <c r="K248" s="194"/>
      <c r="L248" s="199"/>
      <c r="M248" s="200"/>
      <c r="N248" s="201"/>
      <c r="O248" s="201"/>
      <c r="P248" s="201"/>
      <c r="Q248" s="201"/>
      <c r="R248" s="201"/>
      <c r="S248" s="201"/>
      <c r="T248" s="202"/>
      <c r="AT248" s="203" t="s">
        <v>165</v>
      </c>
      <c r="AU248" s="203" t="s">
        <v>85</v>
      </c>
      <c r="AV248" s="13" t="s">
        <v>85</v>
      </c>
      <c r="AW248" s="13" t="s">
        <v>37</v>
      </c>
      <c r="AX248" s="13" t="s">
        <v>75</v>
      </c>
      <c r="AY248" s="203" t="s">
        <v>155</v>
      </c>
    </row>
    <row r="249" spans="1:65" s="14" customFormat="1" ht="10.199999999999999">
      <c r="B249" s="206"/>
      <c r="C249" s="207"/>
      <c r="D249" s="188" t="s">
        <v>165</v>
      </c>
      <c r="E249" s="208" t="s">
        <v>19</v>
      </c>
      <c r="F249" s="209" t="s">
        <v>206</v>
      </c>
      <c r="G249" s="207"/>
      <c r="H249" s="210">
        <v>13.7</v>
      </c>
      <c r="I249" s="211"/>
      <c r="J249" s="207"/>
      <c r="K249" s="207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165</v>
      </c>
      <c r="AU249" s="216" t="s">
        <v>85</v>
      </c>
      <c r="AV249" s="14" t="s">
        <v>161</v>
      </c>
      <c r="AW249" s="14" t="s">
        <v>37</v>
      </c>
      <c r="AX249" s="14" t="s">
        <v>83</v>
      </c>
      <c r="AY249" s="216" t="s">
        <v>155</v>
      </c>
    </row>
    <row r="250" spans="1:65" s="2" customFormat="1" ht="16.5" customHeight="1">
      <c r="A250" s="36"/>
      <c r="B250" s="37"/>
      <c r="C250" s="175" t="s">
        <v>368</v>
      </c>
      <c r="D250" s="175" t="s">
        <v>157</v>
      </c>
      <c r="E250" s="176" t="s">
        <v>577</v>
      </c>
      <c r="F250" s="177" t="s">
        <v>578</v>
      </c>
      <c r="G250" s="178" t="s">
        <v>169</v>
      </c>
      <c r="H250" s="179">
        <v>19.629000000000001</v>
      </c>
      <c r="I250" s="180"/>
      <c r="J250" s="181">
        <f>ROUND(I250*H250,2)</f>
        <v>0</v>
      </c>
      <c r="K250" s="177" t="s">
        <v>170</v>
      </c>
      <c r="L250" s="41"/>
      <c r="M250" s="182" t="s">
        <v>19</v>
      </c>
      <c r="N250" s="183" t="s">
        <v>46</v>
      </c>
      <c r="O250" s="66"/>
      <c r="P250" s="184">
        <f>O250*H250</f>
        <v>0</v>
      </c>
      <c r="Q250" s="184">
        <v>1.4357E-3</v>
      </c>
      <c r="R250" s="184">
        <f>Q250*H250</f>
        <v>2.8181355300000002E-2</v>
      </c>
      <c r="S250" s="184">
        <v>0</v>
      </c>
      <c r="T250" s="185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6" t="s">
        <v>161</v>
      </c>
      <c r="AT250" s="186" t="s">
        <v>157</v>
      </c>
      <c r="AU250" s="186" t="s">
        <v>85</v>
      </c>
      <c r="AY250" s="19" t="s">
        <v>155</v>
      </c>
      <c r="BE250" s="187">
        <f>IF(N250="základní",J250,0)</f>
        <v>0</v>
      </c>
      <c r="BF250" s="187">
        <f>IF(N250="snížená",J250,0)</f>
        <v>0</v>
      </c>
      <c r="BG250" s="187">
        <f>IF(N250="zákl. přenesená",J250,0)</f>
        <v>0</v>
      </c>
      <c r="BH250" s="187">
        <f>IF(N250="sníž. přenesená",J250,0)</f>
        <v>0</v>
      </c>
      <c r="BI250" s="187">
        <f>IF(N250="nulová",J250,0)</f>
        <v>0</v>
      </c>
      <c r="BJ250" s="19" t="s">
        <v>83</v>
      </c>
      <c r="BK250" s="187">
        <f>ROUND(I250*H250,2)</f>
        <v>0</v>
      </c>
      <c r="BL250" s="19" t="s">
        <v>161</v>
      </c>
      <c r="BM250" s="186" t="s">
        <v>579</v>
      </c>
    </row>
    <row r="251" spans="1:65" s="2" customFormat="1" ht="10.199999999999999">
      <c r="A251" s="36"/>
      <c r="B251" s="37"/>
      <c r="C251" s="38"/>
      <c r="D251" s="204" t="s">
        <v>172</v>
      </c>
      <c r="E251" s="38"/>
      <c r="F251" s="205" t="s">
        <v>580</v>
      </c>
      <c r="G251" s="38"/>
      <c r="H251" s="38"/>
      <c r="I251" s="190"/>
      <c r="J251" s="38"/>
      <c r="K251" s="38"/>
      <c r="L251" s="41"/>
      <c r="M251" s="191"/>
      <c r="N251" s="192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172</v>
      </c>
      <c r="AU251" s="19" t="s">
        <v>85</v>
      </c>
    </row>
    <row r="252" spans="1:65" s="15" customFormat="1" ht="10.199999999999999">
      <c r="B252" s="227"/>
      <c r="C252" s="228"/>
      <c r="D252" s="188" t="s">
        <v>165</v>
      </c>
      <c r="E252" s="229" t="s">
        <v>19</v>
      </c>
      <c r="F252" s="230" t="s">
        <v>581</v>
      </c>
      <c r="G252" s="228"/>
      <c r="H252" s="229" t="s">
        <v>19</v>
      </c>
      <c r="I252" s="231"/>
      <c r="J252" s="228"/>
      <c r="K252" s="228"/>
      <c r="L252" s="232"/>
      <c r="M252" s="233"/>
      <c r="N252" s="234"/>
      <c r="O252" s="234"/>
      <c r="P252" s="234"/>
      <c r="Q252" s="234"/>
      <c r="R252" s="234"/>
      <c r="S252" s="234"/>
      <c r="T252" s="235"/>
      <c r="AT252" s="236" t="s">
        <v>165</v>
      </c>
      <c r="AU252" s="236" t="s">
        <v>85</v>
      </c>
      <c r="AV252" s="15" t="s">
        <v>83</v>
      </c>
      <c r="AW252" s="15" t="s">
        <v>37</v>
      </c>
      <c r="AX252" s="15" t="s">
        <v>75</v>
      </c>
      <c r="AY252" s="236" t="s">
        <v>155</v>
      </c>
    </row>
    <row r="253" spans="1:65" s="13" customFormat="1" ht="10.199999999999999">
      <c r="B253" s="193"/>
      <c r="C253" s="194"/>
      <c r="D253" s="188" t="s">
        <v>165</v>
      </c>
      <c r="E253" s="195" t="s">
        <v>19</v>
      </c>
      <c r="F253" s="196" t="s">
        <v>582</v>
      </c>
      <c r="G253" s="194"/>
      <c r="H253" s="197">
        <v>14.725</v>
      </c>
      <c r="I253" s="198"/>
      <c r="J253" s="194"/>
      <c r="K253" s="194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165</v>
      </c>
      <c r="AU253" s="203" t="s">
        <v>85</v>
      </c>
      <c r="AV253" s="13" t="s">
        <v>85</v>
      </c>
      <c r="AW253" s="13" t="s">
        <v>37</v>
      </c>
      <c r="AX253" s="13" t="s">
        <v>75</v>
      </c>
      <c r="AY253" s="203" t="s">
        <v>155</v>
      </c>
    </row>
    <row r="254" spans="1:65" s="13" customFormat="1" ht="10.199999999999999">
      <c r="B254" s="193"/>
      <c r="C254" s="194"/>
      <c r="D254" s="188" t="s">
        <v>165</v>
      </c>
      <c r="E254" s="195" t="s">
        <v>19</v>
      </c>
      <c r="F254" s="196" t="s">
        <v>583</v>
      </c>
      <c r="G254" s="194"/>
      <c r="H254" s="197">
        <v>4.9039999999999999</v>
      </c>
      <c r="I254" s="198"/>
      <c r="J254" s="194"/>
      <c r="K254" s="194"/>
      <c r="L254" s="199"/>
      <c r="M254" s="200"/>
      <c r="N254" s="201"/>
      <c r="O254" s="201"/>
      <c r="P254" s="201"/>
      <c r="Q254" s="201"/>
      <c r="R254" s="201"/>
      <c r="S254" s="201"/>
      <c r="T254" s="202"/>
      <c r="AT254" s="203" t="s">
        <v>165</v>
      </c>
      <c r="AU254" s="203" t="s">
        <v>85</v>
      </c>
      <c r="AV254" s="13" t="s">
        <v>85</v>
      </c>
      <c r="AW254" s="13" t="s">
        <v>37</v>
      </c>
      <c r="AX254" s="13" t="s">
        <v>75</v>
      </c>
      <c r="AY254" s="203" t="s">
        <v>155</v>
      </c>
    </row>
    <row r="255" spans="1:65" s="14" customFormat="1" ht="10.199999999999999">
      <c r="B255" s="206"/>
      <c r="C255" s="207"/>
      <c r="D255" s="188" t="s">
        <v>165</v>
      </c>
      <c r="E255" s="208" t="s">
        <v>19</v>
      </c>
      <c r="F255" s="209" t="s">
        <v>206</v>
      </c>
      <c r="G255" s="207"/>
      <c r="H255" s="210">
        <v>19.629000000000001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165</v>
      </c>
      <c r="AU255" s="216" t="s">
        <v>85</v>
      </c>
      <c r="AV255" s="14" t="s">
        <v>161</v>
      </c>
      <c r="AW255" s="14" t="s">
        <v>37</v>
      </c>
      <c r="AX255" s="14" t="s">
        <v>83</v>
      </c>
      <c r="AY255" s="216" t="s">
        <v>155</v>
      </c>
    </row>
    <row r="256" spans="1:65" s="2" customFormat="1" ht="16.5" customHeight="1">
      <c r="A256" s="36"/>
      <c r="B256" s="37"/>
      <c r="C256" s="175" t="s">
        <v>373</v>
      </c>
      <c r="D256" s="175" t="s">
        <v>157</v>
      </c>
      <c r="E256" s="176" t="s">
        <v>584</v>
      </c>
      <c r="F256" s="177" t="s">
        <v>585</v>
      </c>
      <c r="G256" s="178" t="s">
        <v>169</v>
      </c>
      <c r="H256" s="179">
        <v>19.629000000000001</v>
      </c>
      <c r="I256" s="180"/>
      <c r="J256" s="181">
        <f>ROUND(I256*H256,2)</f>
        <v>0</v>
      </c>
      <c r="K256" s="177" t="s">
        <v>170</v>
      </c>
      <c r="L256" s="41"/>
      <c r="M256" s="182" t="s">
        <v>19</v>
      </c>
      <c r="N256" s="183" t="s">
        <v>46</v>
      </c>
      <c r="O256" s="66"/>
      <c r="P256" s="184">
        <f>O256*H256</f>
        <v>0</v>
      </c>
      <c r="Q256" s="184">
        <v>3.6000000000000001E-5</v>
      </c>
      <c r="R256" s="184">
        <f>Q256*H256</f>
        <v>7.0664400000000009E-4</v>
      </c>
      <c r="S256" s="184">
        <v>0</v>
      </c>
      <c r="T256" s="185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6" t="s">
        <v>161</v>
      </c>
      <c r="AT256" s="186" t="s">
        <v>157</v>
      </c>
      <c r="AU256" s="186" t="s">
        <v>85</v>
      </c>
      <c r="AY256" s="19" t="s">
        <v>155</v>
      </c>
      <c r="BE256" s="187">
        <f>IF(N256="základní",J256,0)</f>
        <v>0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19" t="s">
        <v>83</v>
      </c>
      <c r="BK256" s="187">
        <f>ROUND(I256*H256,2)</f>
        <v>0</v>
      </c>
      <c r="BL256" s="19" t="s">
        <v>161</v>
      </c>
      <c r="BM256" s="186" t="s">
        <v>586</v>
      </c>
    </row>
    <row r="257" spans="1:65" s="2" customFormat="1" ht="10.199999999999999">
      <c r="A257" s="36"/>
      <c r="B257" s="37"/>
      <c r="C257" s="38"/>
      <c r="D257" s="204" t="s">
        <v>172</v>
      </c>
      <c r="E257" s="38"/>
      <c r="F257" s="205" t="s">
        <v>587</v>
      </c>
      <c r="G257" s="38"/>
      <c r="H257" s="38"/>
      <c r="I257" s="190"/>
      <c r="J257" s="38"/>
      <c r="K257" s="38"/>
      <c r="L257" s="41"/>
      <c r="M257" s="191"/>
      <c r="N257" s="192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172</v>
      </c>
      <c r="AU257" s="19" t="s">
        <v>85</v>
      </c>
    </row>
    <row r="258" spans="1:65" s="2" customFormat="1" ht="21.75" customHeight="1">
      <c r="A258" s="36"/>
      <c r="B258" s="37"/>
      <c r="C258" s="175" t="s">
        <v>379</v>
      </c>
      <c r="D258" s="175" t="s">
        <v>157</v>
      </c>
      <c r="E258" s="176" t="s">
        <v>588</v>
      </c>
      <c r="F258" s="177" t="s">
        <v>589</v>
      </c>
      <c r="G258" s="178" t="s">
        <v>298</v>
      </c>
      <c r="H258" s="179">
        <v>1.028</v>
      </c>
      <c r="I258" s="180"/>
      <c r="J258" s="181">
        <f>ROUND(I258*H258,2)</f>
        <v>0</v>
      </c>
      <c r="K258" s="177" t="s">
        <v>170</v>
      </c>
      <c r="L258" s="41"/>
      <c r="M258" s="182" t="s">
        <v>19</v>
      </c>
      <c r="N258" s="183" t="s">
        <v>46</v>
      </c>
      <c r="O258" s="66"/>
      <c r="P258" s="184">
        <f>O258*H258</f>
        <v>0</v>
      </c>
      <c r="Q258" s="184">
        <v>1.038303</v>
      </c>
      <c r="R258" s="184">
        <f>Q258*H258</f>
        <v>1.067375484</v>
      </c>
      <c r="S258" s="184">
        <v>0</v>
      </c>
      <c r="T258" s="185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6" t="s">
        <v>161</v>
      </c>
      <c r="AT258" s="186" t="s">
        <v>157</v>
      </c>
      <c r="AU258" s="186" t="s">
        <v>85</v>
      </c>
      <c r="AY258" s="19" t="s">
        <v>155</v>
      </c>
      <c r="BE258" s="187">
        <f>IF(N258="základní",J258,0)</f>
        <v>0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9" t="s">
        <v>83</v>
      </c>
      <c r="BK258" s="187">
        <f>ROUND(I258*H258,2)</f>
        <v>0</v>
      </c>
      <c r="BL258" s="19" t="s">
        <v>161</v>
      </c>
      <c r="BM258" s="186" t="s">
        <v>590</v>
      </c>
    </row>
    <row r="259" spans="1:65" s="2" customFormat="1" ht="10.199999999999999">
      <c r="A259" s="36"/>
      <c r="B259" s="37"/>
      <c r="C259" s="38"/>
      <c r="D259" s="204" t="s">
        <v>172</v>
      </c>
      <c r="E259" s="38"/>
      <c r="F259" s="205" t="s">
        <v>591</v>
      </c>
      <c r="G259" s="38"/>
      <c r="H259" s="38"/>
      <c r="I259" s="190"/>
      <c r="J259" s="38"/>
      <c r="K259" s="38"/>
      <c r="L259" s="41"/>
      <c r="M259" s="191"/>
      <c r="N259" s="192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172</v>
      </c>
      <c r="AU259" s="19" t="s">
        <v>85</v>
      </c>
    </row>
    <row r="260" spans="1:65" s="15" customFormat="1" ht="10.199999999999999">
      <c r="B260" s="227"/>
      <c r="C260" s="228"/>
      <c r="D260" s="188" t="s">
        <v>165</v>
      </c>
      <c r="E260" s="229" t="s">
        <v>19</v>
      </c>
      <c r="F260" s="230" t="s">
        <v>592</v>
      </c>
      <c r="G260" s="228"/>
      <c r="H260" s="229" t="s">
        <v>19</v>
      </c>
      <c r="I260" s="231"/>
      <c r="J260" s="228"/>
      <c r="K260" s="228"/>
      <c r="L260" s="232"/>
      <c r="M260" s="233"/>
      <c r="N260" s="234"/>
      <c r="O260" s="234"/>
      <c r="P260" s="234"/>
      <c r="Q260" s="234"/>
      <c r="R260" s="234"/>
      <c r="S260" s="234"/>
      <c r="T260" s="235"/>
      <c r="AT260" s="236" t="s">
        <v>165</v>
      </c>
      <c r="AU260" s="236" t="s">
        <v>85</v>
      </c>
      <c r="AV260" s="15" t="s">
        <v>83</v>
      </c>
      <c r="AW260" s="15" t="s">
        <v>37</v>
      </c>
      <c r="AX260" s="15" t="s">
        <v>75</v>
      </c>
      <c r="AY260" s="236" t="s">
        <v>155</v>
      </c>
    </row>
    <row r="261" spans="1:65" s="13" customFormat="1" ht="10.199999999999999">
      <c r="B261" s="193"/>
      <c r="C261" s="194"/>
      <c r="D261" s="188" t="s">
        <v>165</v>
      </c>
      <c r="E261" s="195" t="s">
        <v>19</v>
      </c>
      <c r="F261" s="196" t="s">
        <v>593</v>
      </c>
      <c r="G261" s="194"/>
      <c r="H261" s="197">
        <v>1.028</v>
      </c>
      <c r="I261" s="198"/>
      <c r="J261" s="194"/>
      <c r="K261" s="194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165</v>
      </c>
      <c r="AU261" s="203" t="s">
        <v>85</v>
      </c>
      <c r="AV261" s="13" t="s">
        <v>85</v>
      </c>
      <c r="AW261" s="13" t="s">
        <v>37</v>
      </c>
      <c r="AX261" s="13" t="s">
        <v>83</v>
      </c>
      <c r="AY261" s="203" t="s">
        <v>155</v>
      </c>
    </row>
    <row r="262" spans="1:65" s="12" customFormat="1" ht="22.8" customHeight="1">
      <c r="B262" s="159"/>
      <c r="C262" s="160"/>
      <c r="D262" s="161" t="s">
        <v>74</v>
      </c>
      <c r="E262" s="173" t="s">
        <v>175</v>
      </c>
      <c r="F262" s="173" t="s">
        <v>327</v>
      </c>
      <c r="G262" s="160"/>
      <c r="H262" s="160"/>
      <c r="I262" s="163"/>
      <c r="J262" s="174">
        <f>BK262</f>
        <v>0</v>
      </c>
      <c r="K262" s="160"/>
      <c r="L262" s="165"/>
      <c r="M262" s="166"/>
      <c r="N262" s="167"/>
      <c r="O262" s="167"/>
      <c r="P262" s="168">
        <f>SUM(P263:P316)</f>
        <v>0</v>
      </c>
      <c r="Q262" s="167"/>
      <c r="R262" s="168">
        <f>SUM(R263:R316)</f>
        <v>35.925280988999994</v>
      </c>
      <c r="S262" s="167"/>
      <c r="T262" s="169">
        <f>SUM(T263:T316)</f>
        <v>0</v>
      </c>
      <c r="AR262" s="170" t="s">
        <v>83</v>
      </c>
      <c r="AT262" s="171" t="s">
        <v>74</v>
      </c>
      <c r="AU262" s="171" t="s">
        <v>83</v>
      </c>
      <c r="AY262" s="170" t="s">
        <v>155</v>
      </c>
      <c r="BK262" s="172">
        <f>SUM(BK263:BK316)</f>
        <v>0</v>
      </c>
    </row>
    <row r="263" spans="1:65" s="2" customFormat="1" ht="16.5" customHeight="1">
      <c r="A263" s="36"/>
      <c r="B263" s="37"/>
      <c r="C263" s="175" t="s">
        <v>389</v>
      </c>
      <c r="D263" s="175" t="s">
        <v>157</v>
      </c>
      <c r="E263" s="176" t="s">
        <v>594</v>
      </c>
      <c r="F263" s="177" t="s">
        <v>595</v>
      </c>
      <c r="G263" s="178" t="s">
        <v>183</v>
      </c>
      <c r="H263" s="179">
        <v>3.0649999999999999</v>
      </c>
      <c r="I263" s="180"/>
      <c r="J263" s="181">
        <f>ROUND(I263*H263,2)</f>
        <v>0</v>
      </c>
      <c r="K263" s="177" t="s">
        <v>170</v>
      </c>
      <c r="L263" s="41"/>
      <c r="M263" s="182" t="s">
        <v>19</v>
      </c>
      <c r="N263" s="183" t="s">
        <v>46</v>
      </c>
      <c r="O263" s="66"/>
      <c r="P263" s="184">
        <f>O263*H263</f>
        <v>0</v>
      </c>
      <c r="Q263" s="184">
        <v>2.4778600000000002</v>
      </c>
      <c r="R263" s="184">
        <f>Q263*H263</f>
        <v>7.5946409000000008</v>
      </c>
      <c r="S263" s="184">
        <v>0</v>
      </c>
      <c r="T263" s="185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6" t="s">
        <v>161</v>
      </c>
      <c r="AT263" s="186" t="s">
        <v>157</v>
      </c>
      <c r="AU263" s="186" t="s">
        <v>85</v>
      </c>
      <c r="AY263" s="19" t="s">
        <v>155</v>
      </c>
      <c r="BE263" s="187">
        <f>IF(N263="základní",J263,0)</f>
        <v>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9" t="s">
        <v>83</v>
      </c>
      <c r="BK263" s="187">
        <f>ROUND(I263*H263,2)</f>
        <v>0</v>
      </c>
      <c r="BL263" s="19" t="s">
        <v>161</v>
      </c>
      <c r="BM263" s="186" t="s">
        <v>596</v>
      </c>
    </row>
    <row r="264" spans="1:65" s="2" customFormat="1" ht="10.199999999999999">
      <c r="A264" s="36"/>
      <c r="B264" s="37"/>
      <c r="C264" s="38"/>
      <c r="D264" s="204" t="s">
        <v>172</v>
      </c>
      <c r="E264" s="38"/>
      <c r="F264" s="205" t="s">
        <v>597</v>
      </c>
      <c r="G264" s="38"/>
      <c r="H264" s="38"/>
      <c r="I264" s="190"/>
      <c r="J264" s="38"/>
      <c r="K264" s="38"/>
      <c r="L264" s="41"/>
      <c r="M264" s="191"/>
      <c r="N264" s="192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172</v>
      </c>
      <c r="AU264" s="19" t="s">
        <v>85</v>
      </c>
    </row>
    <row r="265" spans="1:65" s="15" customFormat="1" ht="10.199999999999999">
      <c r="B265" s="227"/>
      <c r="C265" s="228"/>
      <c r="D265" s="188" t="s">
        <v>165</v>
      </c>
      <c r="E265" s="229" t="s">
        <v>19</v>
      </c>
      <c r="F265" s="230" t="s">
        <v>598</v>
      </c>
      <c r="G265" s="228"/>
      <c r="H265" s="229" t="s">
        <v>19</v>
      </c>
      <c r="I265" s="231"/>
      <c r="J265" s="228"/>
      <c r="K265" s="228"/>
      <c r="L265" s="232"/>
      <c r="M265" s="233"/>
      <c r="N265" s="234"/>
      <c r="O265" s="234"/>
      <c r="P265" s="234"/>
      <c r="Q265" s="234"/>
      <c r="R265" s="234"/>
      <c r="S265" s="234"/>
      <c r="T265" s="235"/>
      <c r="AT265" s="236" t="s">
        <v>165</v>
      </c>
      <c r="AU265" s="236" t="s">
        <v>85</v>
      </c>
      <c r="AV265" s="15" t="s">
        <v>83</v>
      </c>
      <c r="AW265" s="15" t="s">
        <v>37</v>
      </c>
      <c r="AX265" s="15" t="s">
        <v>75</v>
      </c>
      <c r="AY265" s="236" t="s">
        <v>155</v>
      </c>
    </row>
    <row r="266" spans="1:65" s="13" customFormat="1" ht="10.199999999999999">
      <c r="B266" s="193"/>
      <c r="C266" s="194"/>
      <c r="D266" s="188" t="s">
        <v>165</v>
      </c>
      <c r="E266" s="195" t="s">
        <v>19</v>
      </c>
      <c r="F266" s="196" t="s">
        <v>599</v>
      </c>
      <c r="G266" s="194"/>
      <c r="H266" s="197">
        <v>3.0649999999999999</v>
      </c>
      <c r="I266" s="198"/>
      <c r="J266" s="194"/>
      <c r="K266" s="194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165</v>
      </c>
      <c r="AU266" s="203" t="s">
        <v>85</v>
      </c>
      <c r="AV266" s="13" t="s">
        <v>85</v>
      </c>
      <c r="AW266" s="13" t="s">
        <v>37</v>
      </c>
      <c r="AX266" s="13" t="s">
        <v>83</v>
      </c>
      <c r="AY266" s="203" t="s">
        <v>155</v>
      </c>
    </row>
    <row r="267" spans="1:65" s="2" customFormat="1" ht="16.5" customHeight="1">
      <c r="A267" s="36"/>
      <c r="B267" s="37"/>
      <c r="C267" s="175" t="s">
        <v>397</v>
      </c>
      <c r="D267" s="175" t="s">
        <v>157</v>
      </c>
      <c r="E267" s="176" t="s">
        <v>600</v>
      </c>
      <c r="F267" s="177" t="s">
        <v>601</v>
      </c>
      <c r="G267" s="178" t="s">
        <v>169</v>
      </c>
      <c r="H267" s="179">
        <v>10.509</v>
      </c>
      <c r="I267" s="180"/>
      <c r="J267" s="181">
        <f>ROUND(I267*H267,2)</f>
        <v>0</v>
      </c>
      <c r="K267" s="177" t="s">
        <v>170</v>
      </c>
      <c r="L267" s="41"/>
      <c r="M267" s="182" t="s">
        <v>19</v>
      </c>
      <c r="N267" s="183" t="s">
        <v>46</v>
      </c>
      <c r="O267" s="66"/>
      <c r="P267" s="184">
        <f>O267*H267</f>
        <v>0</v>
      </c>
      <c r="Q267" s="184">
        <v>4.1744200000000002E-2</v>
      </c>
      <c r="R267" s="184">
        <f>Q267*H267</f>
        <v>0.43868979780000006</v>
      </c>
      <c r="S267" s="184">
        <v>0</v>
      </c>
      <c r="T267" s="185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6" t="s">
        <v>161</v>
      </c>
      <c r="AT267" s="186" t="s">
        <v>157</v>
      </c>
      <c r="AU267" s="186" t="s">
        <v>85</v>
      </c>
      <c r="AY267" s="19" t="s">
        <v>155</v>
      </c>
      <c r="BE267" s="187">
        <f>IF(N267="základní",J267,0)</f>
        <v>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9" t="s">
        <v>83</v>
      </c>
      <c r="BK267" s="187">
        <f>ROUND(I267*H267,2)</f>
        <v>0</v>
      </c>
      <c r="BL267" s="19" t="s">
        <v>161</v>
      </c>
      <c r="BM267" s="186" t="s">
        <v>602</v>
      </c>
    </row>
    <row r="268" spans="1:65" s="2" customFormat="1" ht="10.199999999999999">
      <c r="A268" s="36"/>
      <c r="B268" s="37"/>
      <c r="C268" s="38"/>
      <c r="D268" s="204" t="s">
        <v>172</v>
      </c>
      <c r="E268" s="38"/>
      <c r="F268" s="205" t="s">
        <v>603</v>
      </c>
      <c r="G268" s="38"/>
      <c r="H268" s="38"/>
      <c r="I268" s="190"/>
      <c r="J268" s="38"/>
      <c r="K268" s="38"/>
      <c r="L268" s="41"/>
      <c r="M268" s="191"/>
      <c r="N268" s="192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172</v>
      </c>
      <c r="AU268" s="19" t="s">
        <v>85</v>
      </c>
    </row>
    <row r="269" spans="1:65" s="15" customFormat="1" ht="10.199999999999999">
      <c r="B269" s="227"/>
      <c r="C269" s="228"/>
      <c r="D269" s="188" t="s">
        <v>165</v>
      </c>
      <c r="E269" s="229" t="s">
        <v>19</v>
      </c>
      <c r="F269" s="230" t="s">
        <v>604</v>
      </c>
      <c r="G269" s="228"/>
      <c r="H269" s="229" t="s">
        <v>19</v>
      </c>
      <c r="I269" s="231"/>
      <c r="J269" s="228"/>
      <c r="K269" s="228"/>
      <c r="L269" s="232"/>
      <c r="M269" s="233"/>
      <c r="N269" s="234"/>
      <c r="O269" s="234"/>
      <c r="P269" s="234"/>
      <c r="Q269" s="234"/>
      <c r="R269" s="234"/>
      <c r="S269" s="234"/>
      <c r="T269" s="235"/>
      <c r="AT269" s="236" t="s">
        <v>165</v>
      </c>
      <c r="AU269" s="236" t="s">
        <v>85</v>
      </c>
      <c r="AV269" s="15" t="s">
        <v>83</v>
      </c>
      <c r="AW269" s="15" t="s">
        <v>37</v>
      </c>
      <c r="AX269" s="15" t="s">
        <v>75</v>
      </c>
      <c r="AY269" s="236" t="s">
        <v>155</v>
      </c>
    </row>
    <row r="270" spans="1:65" s="13" customFormat="1" ht="10.199999999999999">
      <c r="B270" s="193"/>
      <c r="C270" s="194"/>
      <c r="D270" s="188" t="s">
        <v>165</v>
      </c>
      <c r="E270" s="195" t="s">
        <v>19</v>
      </c>
      <c r="F270" s="196" t="s">
        <v>605</v>
      </c>
      <c r="G270" s="194"/>
      <c r="H270" s="197">
        <v>9.9090000000000007</v>
      </c>
      <c r="I270" s="198"/>
      <c r="J270" s="194"/>
      <c r="K270" s="194"/>
      <c r="L270" s="199"/>
      <c r="M270" s="200"/>
      <c r="N270" s="201"/>
      <c r="O270" s="201"/>
      <c r="P270" s="201"/>
      <c r="Q270" s="201"/>
      <c r="R270" s="201"/>
      <c r="S270" s="201"/>
      <c r="T270" s="202"/>
      <c r="AT270" s="203" t="s">
        <v>165</v>
      </c>
      <c r="AU270" s="203" t="s">
        <v>85</v>
      </c>
      <c r="AV270" s="13" t="s">
        <v>85</v>
      </c>
      <c r="AW270" s="13" t="s">
        <v>37</v>
      </c>
      <c r="AX270" s="13" t="s">
        <v>75</v>
      </c>
      <c r="AY270" s="203" t="s">
        <v>155</v>
      </c>
    </row>
    <row r="271" spans="1:65" s="13" customFormat="1" ht="10.199999999999999">
      <c r="B271" s="193"/>
      <c r="C271" s="194"/>
      <c r="D271" s="188" t="s">
        <v>165</v>
      </c>
      <c r="E271" s="195" t="s">
        <v>19</v>
      </c>
      <c r="F271" s="196" t="s">
        <v>606</v>
      </c>
      <c r="G271" s="194"/>
      <c r="H271" s="197">
        <v>0.6</v>
      </c>
      <c r="I271" s="198"/>
      <c r="J271" s="194"/>
      <c r="K271" s="194"/>
      <c r="L271" s="199"/>
      <c r="M271" s="200"/>
      <c r="N271" s="201"/>
      <c r="O271" s="201"/>
      <c r="P271" s="201"/>
      <c r="Q271" s="201"/>
      <c r="R271" s="201"/>
      <c r="S271" s="201"/>
      <c r="T271" s="202"/>
      <c r="AT271" s="203" t="s">
        <v>165</v>
      </c>
      <c r="AU271" s="203" t="s">
        <v>85</v>
      </c>
      <c r="AV271" s="13" t="s">
        <v>85</v>
      </c>
      <c r="AW271" s="13" t="s">
        <v>37</v>
      </c>
      <c r="AX271" s="13" t="s">
        <v>75</v>
      </c>
      <c r="AY271" s="203" t="s">
        <v>155</v>
      </c>
    </row>
    <row r="272" spans="1:65" s="14" customFormat="1" ht="10.199999999999999">
      <c r="B272" s="206"/>
      <c r="C272" s="207"/>
      <c r="D272" s="188" t="s">
        <v>165</v>
      </c>
      <c r="E272" s="208" t="s">
        <v>19</v>
      </c>
      <c r="F272" s="209" t="s">
        <v>206</v>
      </c>
      <c r="G272" s="207"/>
      <c r="H272" s="210">
        <v>10.509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165</v>
      </c>
      <c r="AU272" s="216" t="s">
        <v>85</v>
      </c>
      <c r="AV272" s="14" t="s">
        <v>161</v>
      </c>
      <c r="AW272" s="14" t="s">
        <v>37</v>
      </c>
      <c r="AX272" s="14" t="s">
        <v>83</v>
      </c>
      <c r="AY272" s="216" t="s">
        <v>155</v>
      </c>
    </row>
    <row r="273" spans="1:65" s="2" customFormat="1" ht="16.5" customHeight="1">
      <c r="A273" s="36"/>
      <c r="B273" s="37"/>
      <c r="C273" s="175" t="s">
        <v>405</v>
      </c>
      <c r="D273" s="175" t="s">
        <v>157</v>
      </c>
      <c r="E273" s="176" t="s">
        <v>607</v>
      </c>
      <c r="F273" s="177" t="s">
        <v>608</v>
      </c>
      <c r="G273" s="178" t="s">
        <v>169</v>
      </c>
      <c r="H273" s="179">
        <v>10.509</v>
      </c>
      <c r="I273" s="180"/>
      <c r="J273" s="181">
        <f>ROUND(I273*H273,2)</f>
        <v>0</v>
      </c>
      <c r="K273" s="177" t="s">
        <v>170</v>
      </c>
      <c r="L273" s="41"/>
      <c r="M273" s="182" t="s">
        <v>19</v>
      </c>
      <c r="N273" s="183" t="s">
        <v>46</v>
      </c>
      <c r="O273" s="66"/>
      <c r="P273" s="184">
        <f>O273*H273</f>
        <v>0</v>
      </c>
      <c r="Q273" s="184">
        <v>1.5E-5</v>
      </c>
      <c r="R273" s="184">
        <f>Q273*H273</f>
        <v>1.5763500000000002E-4</v>
      </c>
      <c r="S273" s="184">
        <v>0</v>
      </c>
      <c r="T273" s="185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6" t="s">
        <v>161</v>
      </c>
      <c r="AT273" s="186" t="s">
        <v>157</v>
      </c>
      <c r="AU273" s="186" t="s">
        <v>85</v>
      </c>
      <c r="AY273" s="19" t="s">
        <v>155</v>
      </c>
      <c r="BE273" s="187">
        <f>IF(N273="základní",J273,0)</f>
        <v>0</v>
      </c>
      <c r="BF273" s="187">
        <f>IF(N273="snížená",J273,0)</f>
        <v>0</v>
      </c>
      <c r="BG273" s="187">
        <f>IF(N273="zákl. přenesená",J273,0)</f>
        <v>0</v>
      </c>
      <c r="BH273" s="187">
        <f>IF(N273="sníž. přenesená",J273,0)</f>
        <v>0</v>
      </c>
      <c r="BI273" s="187">
        <f>IF(N273="nulová",J273,0)</f>
        <v>0</v>
      </c>
      <c r="BJ273" s="19" t="s">
        <v>83</v>
      </c>
      <c r="BK273" s="187">
        <f>ROUND(I273*H273,2)</f>
        <v>0</v>
      </c>
      <c r="BL273" s="19" t="s">
        <v>161</v>
      </c>
      <c r="BM273" s="186" t="s">
        <v>609</v>
      </c>
    </row>
    <row r="274" spans="1:65" s="2" customFormat="1" ht="10.199999999999999">
      <c r="A274" s="36"/>
      <c r="B274" s="37"/>
      <c r="C274" s="38"/>
      <c r="D274" s="204" t="s">
        <v>172</v>
      </c>
      <c r="E274" s="38"/>
      <c r="F274" s="205" t="s">
        <v>610</v>
      </c>
      <c r="G274" s="38"/>
      <c r="H274" s="38"/>
      <c r="I274" s="190"/>
      <c r="J274" s="38"/>
      <c r="K274" s="38"/>
      <c r="L274" s="41"/>
      <c r="M274" s="191"/>
      <c r="N274" s="192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172</v>
      </c>
      <c r="AU274" s="19" t="s">
        <v>85</v>
      </c>
    </row>
    <row r="275" spans="1:65" s="2" customFormat="1" ht="16.5" customHeight="1">
      <c r="A275" s="36"/>
      <c r="B275" s="37"/>
      <c r="C275" s="175" t="s">
        <v>321</v>
      </c>
      <c r="D275" s="175" t="s">
        <v>157</v>
      </c>
      <c r="E275" s="176" t="s">
        <v>611</v>
      </c>
      <c r="F275" s="177" t="s">
        <v>612</v>
      </c>
      <c r="G275" s="178" t="s">
        <v>298</v>
      </c>
      <c r="H275" s="179">
        <v>0.46</v>
      </c>
      <c r="I275" s="180"/>
      <c r="J275" s="181">
        <f>ROUND(I275*H275,2)</f>
        <v>0</v>
      </c>
      <c r="K275" s="177" t="s">
        <v>170</v>
      </c>
      <c r="L275" s="41"/>
      <c r="M275" s="182" t="s">
        <v>19</v>
      </c>
      <c r="N275" s="183" t="s">
        <v>46</v>
      </c>
      <c r="O275" s="66"/>
      <c r="P275" s="184">
        <f>O275*H275</f>
        <v>0</v>
      </c>
      <c r="Q275" s="184">
        <v>1.0487652000000001</v>
      </c>
      <c r="R275" s="184">
        <f>Q275*H275</f>
        <v>0.48243199200000003</v>
      </c>
      <c r="S275" s="184">
        <v>0</v>
      </c>
      <c r="T275" s="185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6" t="s">
        <v>161</v>
      </c>
      <c r="AT275" s="186" t="s">
        <v>157</v>
      </c>
      <c r="AU275" s="186" t="s">
        <v>85</v>
      </c>
      <c r="AY275" s="19" t="s">
        <v>155</v>
      </c>
      <c r="BE275" s="187">
        <f>IF(N275="základní",J275,0)</f>
        <v>0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9" t="s">
        <v>83</v>
      </c>
      <c r="BK275" s="187">
        <f>ROUND(I275*H275,2)</f>
        <v>0</v>
      </c>
      <c r="BL275" s="19" t="s">
        <v>161</v>
      </c>
      <c r="BM275" s="186" t="s">
        <v>613</v>
      </c>
    </row>
    <row r="276" spans="1:65" s="2" customFormat="1" ht="10.199999999999999">
      <c r="A276" s="36"/>
      <c r="B276" s="37"/>
      <c r="C276" s="38"/>
      <c r="D276" s="204" t="s">
        <v>172</v>
      </c>
      <c r="E276" s="38"/>
      <c r="F276" s="205" t="s">
        <v>614</v>
      </c>
      <c r="G276" s="38"/>
      <c r="H276" s="38"/>
      <c r="I276" s="190"/>
      <c r="J276" s="38"/>
      <c r="K276" s="38"/>
      <c r="L276" s="41"/>
      <c r="M276" s="191"/>
      <c r="N276" s="192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172</v>
      </c>
      <c r="AU276" s="19" t="s">
        <v>85</v>
      </c>
    </row>
    <row r="277" spans="1:65" s="15" customFormat="1" ht="10.199999999999999">
      <c r="B277" s="227"/>
      <c r="C277" s="228"/>
      <c r="D277" s="188" t="s">
        <v>165</v>
      </c>
      <c r="E277" s="229" t="s">
        <v>19</v>
      </c>
      <c r="F277" s="230" t="s">
        <v>615</v>
      </c>
      <c r="G277" s="228"/>
      <c r="H277" s="229" t="s">
        <v>19</v>
      </c>
      <c r="I277" s="231"/>
      <c r="J277" s="228"/>
      <c r="K277" s="228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165</v>
      </c>
      <c r="AU277" s="236" t="s">
        <v>85</v>
      </c>
      <c r="AV277" s="15" t="s">
        <v>83</v>
      </c>
      <c r="AW277" s="15" t="s">
        <v>37</v>
      </c>
      <c r="AX277" s="15" t="s">
        <v>75</v>
      </c>
      <c r="AY277" s="236" t="s">
        <v>155</v>
      </c>
    </row>
    <row r="278" spans="1:65" s="13" customFormat="1" ht="10.199999999999999">
      <c r="B278" s="193"/>
      <c r="C278" s="194"/>
      <c r="D278" s="188" t="s">
        <v>165</v>
      </c>
      <c r="E278" s="195" t="s">
        <v>19</v>
      </c>
      <c r="F278" s="196" t="s">
        <v>616</v>
      </c>
      <c r="G278" s="194"/>
      <c r="H278" s="197">
        <v>0.46</v>
      </c>
      <c r="I278" s="198"/>
      <c r="J278" s="194"/>
      <c r="K278" s="194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165</v>
      </c>
      <c r="AU278" s="203" t="s">
        <v>85</v>
      </c>
      <c r="AV278" s="13" t="s">
        <v>85</v>
      </c>
      <c r="AW278" s="13" t="s">
        <v>37</v>
      </c>
      <c r="AX278" s="13" t="s">
        <v>83</v>
      </c>
      <c r="AY278" s="203" t="s">
        <v>155</v>
      </c>
    </row>
    <row r="279" spans="1:65" s="2" customFormat="1" ht="16.5" customHeight="1">
      <c r="A279" s="36"/>
      <c r="B279" s="37"/>
      <c r="C279" s="175" t="s">
        <v>342</v>
      </c>
      <c r="D279" s="175" t="s">
        <v>157</v>
      </c>
      <c r="E279" s="176" t="s">
        <v>617</v>
      </c>
      <c r="F279" s="177" t="s">
        <v>618</v>
      </c>
      <c r="G279" s="178" t="s">
        <v>183</v>
      </c>
      <c r="H279" s="179">
        <v>10.050000000000001</v>
      </c>
      <c r="I279" s="180"/>
      <c r="J279" s="181">
        <f>ROUND(I279*H279,2)</f>
        <v>0</v>
      </c>
      <c r="K279" s="177" t="s">
        <v>170</v>
      </c>
      <c r="L279" s="41"/>
      <c r="M279" s="182" t="s">
        <v>19</v>
      </c>
      <c r="N279" s="183" t="s">
        <v>46</v>
      </c>
      <c r="O279" s="66"/>
      <c r="P279" s="184">
        <f>O279*H279</f>
        <v>0</v>
      </c>
      <c r="Q279" s="184">
        <v>2.4777999999999998</v>
      </c>
      <c r="R279" s="184">
        <f>Q279*H279</f>
        <v>24.901889999999998</v>
      </c>
      <c r="S279" s="184">
        <v>0</v>
      </c>
      <c r="T279" s="185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6" t="s">
        <v>161</v>
      </c>
      <c r="AT279" s="186" t="s">
        <v>157</v>
      </c>
      <c r="AU279" s="186" t="s">
        <v>85</v>
      </c>
      <c r="AY279" s="19" t="s">
        <v>155</v>
      </c>
      <c r="BE279" s="187">
        <f>IF(N279="základní",J279,0)</f>
        <v>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9" t="s">
        <v>83</v>
      </c>
      <c r="BK279" s="187">
        <f>ROUND(I279*H279,2)</f>
        <v>0</v>
      </c>
      <c r="BL279" s="19" t="s">
        <v>161</v>
      </c>
      <c r="BM279" s="186" t="s">
        <v>619</v>
      </c>
    </row>
    <row r="280" spans="1:65" s="2" customFormat="1" ht="10.199999999999999">
      <c r="A280" s="36"/>
      <c r="B280" s="37"/>
      <c r="C280" s="38"/>
      <c r="D280" s="204" t="s">
        <v>172</v>
      </c>
      <c r="E280" s="38"/>
      <c r="F280" s="205" t="s">
        <v>620</v>
      </c>
      <c r="G280" s="38"/>
      <c r="H280" s="38"/>
      <c r="I280" s="190"/>
      <c r="J280" s="38"/>
      <c r="K280" s="38"/>
      <c r="L280" s="41"/>
      <c r="M280" s="191"/>
      <c r="N280" s="192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172</v>
      </c>
      <c r="AU280" s="19" t="s">
        <v>85</v>
      </c>
    </row>
    <row r="281" spans="1:65" s="15" customFormat="1" ht="10.199999999999999">
      <c r="B281" s="227"/>
      <c r="C281" s="228"/>
      <c r="D281" s="188" t="s">
        <v>165</v>
      </c>
      <c r="E281" s="229" t="s">
        <v>19</v>
      </c>
      <c r="F281" s="230" t="s">
        <v>621</v>
      </c>
      <c r="G281" s="228"/>
      <c r="H281" s="229" t="s">
        <v>19</v>
      </c>
      <c r="I281" s="231"/>
      <c r="J281" s="228"/>
      <c r="K281" s="228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165</v>
      </c>
      <c r="AU281" s="236" t="s">
        <v>85</v>
      </c>
      <c r="AV281" s="15" t="s">
        <v>83</v>
      </c>
      <c r="AW281" s="15" t="s">
        <v>37</v>
      </c>
      <c r="AX281" s="15" t="s">
        <v>75</v>
      </c>
      <c r="AY281" s="236" t="s">
        <v>155</v>
      </c>
    </row>
    <row r="282" spans="1:65" s="13" customFormat="1" ht="10.199999999999999">
      <c r="B282" s="193"/>
      <c r="C282" s="194"/>
      <c r="D282" s="188" t="s">
        <v>165</v>
      </c>
      <c r="E282" s="195" t="s">
        <v>19</v>
      </c>
      <c r="F282" s="196" t="s">
        <v>622</v>
      </c>
      <c r="G282" s="194"/>
      <c r="H282" s="197">
        <v>10.050000000000001</v>
      </c>
      <c r="I282" s="198"/>
      <c r="J282" s="194"/>
      <c r="K282" s="194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165</v>
      </c>
      <c r="AU282" s="203" t="s">
        <v>85</v>
      </c>
      <c r="AV282" s="13" t="s">
        <v>85</v>
      </c>
      <c r="AW282" s="13" t="s">
        <v>37</v>
      </c>
      <c r="AX282" s="13" t="s">
        <v>75</v>
      </c>
      <c r="AY282" s="203" t="s">
        <v>155</v>
      </c>
    </row>
    <row r="283" spans="1:65" s="14" customFormat="1" ht="10.199999999999999">
      <c r="B283" s="206"/>
      <c r="C283" s="207"/>
      <c r="D283" s="188" t="s">
        <v>165</v>
      </c>
      <c r="E283" s="208" t="s">
        <v>19</v>
      </c>
      <c r="F283" s="209" t="s">
        <v>206</v>
      </c>
      <c r="G283" s="207"/>
      <c r="H283" s="210">
        <v>10.050000000000001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165</v>
      </c>
      <c r="AU283" s="216" t="s">
        <v>85</v>
      </c>
      <c r="AV283" s="14" t="s">
        <v>161</v>
      </c>
      <c r="AW283" s="14" t="s">
        <v>37</v>
      </c>
      <c r="AX283" s="14" t="s">
        <v>83</v>
      </c>
      <c r="AY283" s="216" t="s">
        <v>155</v>
      </c>
    </row>
    <row r="284" spans="1:65" s="2" customFormat="1" ht="16.5" customHeight="1">
      <c r="A284" s="36"/>
      <c r="B284" s="37"/>
      <c r="C284" s="175" t="s">
        <v>623</v>
      </c>
      <c r="D284" s="175" t="s">
        <v>157</v>
      </c>
      <c r="E284" s="176" t="s">
        <v>624</v>
      </c>
      <c r="F284" s="177" t="s">
        <v>625</v>
      </c>
      <c r="G284" s="178" t="s">
        <v>183</v>
      </c>
      <c r="H284" s="179">
        <v>8.6</v>
      </c>
      <c r="I284" s="180"/>
      <c r="J284" s="181">
        <f>ROUND(I284*H284,2)</f>
        <v>0</v>
      </c>
      <c r="K284" s="177" t="s">
        <v>170</v>
      </c>
      <c r="L284" s="41"/>
      <c r="M284" s="182" t="s">
        <v>19</v>
      </c>
      <c r="N284" s="183" t="s">
        <v>46</v>
      </c>
      <c r="O284" s="66"/>
      <c r="P284" s="184">
        <f>O284*H284</f>
        <v>0</v>
      </c>
      <c r="Q284" s="184">
        <v>0</v>
      </c>
      <c r="R284" s="184">
        <f>Q284*H284</f>
        <v>0</v>
      </c>
      <c r="S284" s="184">
        <v>0</v>
      </c>
      <c r="T284" s="185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6" t="s">
        <v>161</v>
      </c>
      <c r="AT284" s="186" t="s">
        <v>157</v>
      </c>
      <c r="AU284" s="186" t="s">
        <v>85</v>
      </c>
      <c r="AY284" s="19" t="s">
        <v>155</v>
      </c>
      <c r="BE284" s="187">
        <f>IF(N284="základní",J284,0)</f>
        <v>0</v>
      </c>
      <c r="BF284" s="187">
        <f>IF(N284="snížená",J284,0)</f>
        <v>0</v>
      </c>
      <c r="BG284" s="187">
        <f>IF(N284="zákl. přenesená",J284,0)</f>
        <v>0</v>
      </c>
      <c r="BH284" s="187">
        <f>IF(N284="sníž. přenesená",J284,0)</f>
        <v>0</v>
      </c>
      <c r="BI284" s="187">
        <f>IF(N284="nulová",J284,0)</f>
        <v>0</v>
      </c>
      <c r="BJ284" s="19" t="s">
        <v>83</v>
      </c>
      <c r="BK284" s="187">
        <f>ROUND(I284*H284,2)</f>
        <v>0</v>
      </c>
      <c r="BL284" s="19" t="s">
        <v>161</v>
      </c>
      <c r="BM284" s="186" t="s">
        <v>626</v>
      </c>
    </row>
    <row r="285" spans="1:65" s="2" customFormat="1" ht="10.199999999999999">
      <c r="A285" s="36"/>
      <c r="B285" s="37"/>
      <c r="C285" s="38"/>
      <c r="D285" s="204" t="s">
        <v>172</v>
      </c>
      <c r="E285" s="38"/>
      <c r="F285" s="205" t="s">
        <v>627</v>
      </c>
      <c r="G285" s="38"/>
      <c r="H285" s="38"/>
      <c r="I285" s="190"/>
      <c r="J285" s="38"/>
      <c r="K285" s="38"/>
      <c r="L285" s="41"/>
      <c r="M285" s="191"/>
      <c r="N285" s="192"/>
      <c r="O285" s="66"/>
      <c r="P285" s="66"/>
      <c r="Q285" s="66"/>
      <c r="R285" s="66"/>
      <c r="S285" s="66"/>
      <c r="T285" s="67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9" t="s">
        <v>172</v>
      </c>
      <c r="AU285" s="19" t="s">
        <v>85</v>
      </c>
    </row>
    <row r="286" spans="1:65" s="13" customFormat="1" ht="10.199999999999999">
      <c r="B286" s="193"/>
      <c r="C286" s="194"/>
      <c r="D286" s="188" t="s">
        <v>165</v>
      </c>
      <c r="E286" s="195" t="s">
        <v>19</v>
      </c>
      <c r="F286" s="196" t="s">
        <v>628</v>
      </c>
      <c r="G286" s="194"/>
      <c r="H286" s="197">
        <v>8.6</v>
      </c>
      <c r="I286" s="198"/>
      <c r="J286" s="194"/>
      <c r="K286" s="194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165</v>
      </c>
      <c r="AU286" s="203" t="s">
        <v>85</v>
      </c>
      <c r="AV286" s="13" t="s">
        <v>85</v>
      </c>
      <c r="AW286" s="13" t="s">
        <v>37</v>
      </c>
      <c r="AX286" s="13" t="s">
        <v>83</v>
      </c>
      <c r="AY286" s="203" t="s">
        <v>155</v>
      </c>
    </row>
    <row r="287" spans="1:65" s="2" customFormat="1" ht="21.75" customHeight="1">
      <c r="A287" s="36"/>
      <c r="B287" s="37"/>
      <c r="C287" s="175" t="s">
        <v>629</v>
      </c>
      <c r="D287" s="175" t="s">
        <v>157</v>
      </c>
      <c r="E287" s="176" t="s">
        <v>630</v>
      </c>
      <c r="F287" s="177" t="s">
        <v>631</v>
      </c>
      <c r="G287" s="178" t="s">
        <v>169</v>
      </c>
      <c r="H287" s="179">
        <v>44.646000000000001</v>
      </c>
      <c r="I287" s="180"/>
      <c r="J287" s="181">
        <f>ROUND(I287*H287,2)</f>
        <v>0</v>
      </c>
      <c r="K287" s="177" t="s">
        <v>170</v>
      </c>
      <c r="L287" s="41"/>
      <c r="M287" s="182" t="s">
        <v>19</v>
      </c>
      <c r="N287" s="183" t="s">
        <v>46</v>
      </c>
      <c r="O287" s="66"/>
      <c r="P287" s="184">
        <f>O287*H287</f>
        <v>0</v>
      </c>
      <c r="Q287" s="184">
        <v>1.8247000000000001E-3</v>
      </c>
      <c r="R287" s="184">
        <f>Q287*H287</f>
        <v>8.1465556200000011E-2</v>
      </c>
      <c r="S287" s="184">
        <v>0</v>
      </c>
      <c r="T287" s="185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6" t="s">
        <v>161</v>
      </c>
      <c r="AT287" s="186" t="s">
        <v>157</v>
      </c>
      <c r="AU287" s="186" t="s">
        <v>85</v>
      </c>
      <c r="AY287" s="19" t="s">
        <v>155</v>
      </c>
      <c r="BE287" s="187">
        <f>IF(N287="základní",J287,0)</f>
        <v>0</v>
      </c>
      <c r="BF287" s="187">
        <f>IF(N287="snížená",J287,0)</f>
        <v>0</v>
      </c>
      <c r="BG287" s="187">
        <f>IF(N287="zákl. přenesená",J287,0)</f>
        <v>0</v>
      </c>
      <c r="BH287" s="187">
        <f>IF(N287="sníž. přenesená",J287,0)</f>
        <v>0</v>
      </c>
      <c r="BI287" s="187">
        <f>IF(N287="nulová",J287,0)</f>
        <v>0</v>
      </c>
      <c r="BJ287" s="19" t="s">
        <v>83</v>
      </c>
      <c r="BK287" s="187">
        <f>ROUND(I287*H287,2)</f>
        <v>0</v>
      </c>
      <c r="BL287" s="19" t="s">
        <v>161</v>
      </c>
      <c r="BM287" s="186" t="s">
        <v>632</v>
      </c>
    </row>
    <row r="288" spans="1:65" s="2" customFormat="1" ht="10.199999999999999">
      <c r="A288" s="36"/>
      <c r="B288" s="37"/>
      <c r="C288" s="38"/>
      <c r="D288" s="204" t="s">
        <v>172</v>
      </c>
      <c r="E288" s="38"/>
      <c r="F288" s="205" t="s">
        <v>633</v>
      </c>
      <c r="G288" s="38"/>
      <c r="H288" s="38"/>
      <c r="I288" s="190"/>
      <c r="J288" s="38"/>
      <c r="K288" s="38"/>
      <c r="L288" s="41"/>
      <c r="M288" s="191"/>
      <c r="N288" s="192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172</v>
      </c>
      <c r="AU288" s="19" t="s">
        <v>85</v>
      </c>
    </row>
    <row r="289" spans="1:65" s="15" customFormat="1" ht="10.199999999999999">
      <c r="B289" s="227"/>
      <c r="C289" s="228"/>
      <c r="D289" s="188" t="s">
        <v>165</v>
      </c>
      <c r="E289" s="229" t="s">
        <v>19</v>
      </c>
      <c r="F289" s="230" t="s">
        <v>634</v>
      </c>
      <c r="G289" s="228"/>
      <c r="H289" s="229" t="s">
        <v>19</v>
      </c>
      <c r="I289" s="231"/>
      <c r="J289" s="228"/>
      <c r="K289" s="228"/>
      <c r="L289" s="232"/>
      <c r="M289" s="233"/>
      <c r="N289" s="234"/>
      <c r="O289" s="234"/>
      <c r="P289" s="234"/>
      <c r="Q289" s="234"/>
      <c r="R289" s="234"/>
      <c r="S289" s="234"/>
      <c r="T289" s="235"/>
      <c r="AT289" s="236" t="s">
        <v>165</v>
      </c>
      <c r="AU289" s="236" t="s">
        <v>85</v>
      </c>
      <c r="AV289" s="15" t="s">
        <v>83</v>
      </c>
      <c r="AW289" s="15" t="s">
        <v>37</v>
      </c>
      <c r="AX289" s="15" t="s">
        <v>75</v>
      </c>
      <c r="AY289" s="236" t="s">
        <v>155</v>
      </c>
    </row>
    <row r="290" spans="1:65" s="13" customFormat="1" ht="10.199999999999999">
      <c r="B290" s="193"/>
      <c r="C290" s="194"/>
      <c r="D290" s="188" t="s">
        <v>165</v>
      </c>
      <c r="E290" s="195" t="s">
        <v>19</v>
      </c>
      <c r="F290" s="196" t="s">
        <v>635</v>
      </c>
      <c r="G290" s="194"/>
      <c r="H290" s="197">
        <v>24.178000000000001</v>
      </c>
      <c r="I290" s="198"/>
      <c r="J290" s="194"/>
      <c r="K290" s="194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165</v>
      </c>
      <c r="AU290" s="203" t="s">
        <v>85</v>
      </c>
      <c r="AV290" s="13" t="s">
        <v>85</v>
      </c>
      <c r="AW290" s="13" t="s">
        <v>37</v>
      </c>
      <c r="AX290" s="13" t="s">
        <v>75</v>
      </c>
      <c r="AY290" s="203" t="s">
        <v>155</v>
      </c>
    </row>
    <row r="291" spans="1:65" s="13" customFormat="1" ht="10.199999999999999">
      <c r="B291" s="193"/>
      <c r="C291" s="194"/>
      <c r="D291" s="188" t="s">
        <v>165</v>
      </c>
      <c r="E291" s="195" t="s">
        <v>19</v>
      </c>
      <c r="F291" s="196" t="s">
        <v>636</v>
      </c>
      <c r="G291" s="194"/>
      <c r="H291" s="197">
        <v>16.34</v>
      </c>
      <c r="I291" s="198"/>
      <c r="J291" s="194"/>
      <c r="K291" s="194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165</v>
      </c>
      <c r="AU291" s="203" t="s">
        <v>85</v>
      </c>
      <c r="AV291" s="13" t="s">
        <v>85</v>
      </c>
      <c r="AW291" s="13" t="s">
        <v>37</v>
      </c>
      <c r="AX291" s="13" t="s">
        <v>75</v>
      </c>
      <c r="AY291" s="203" t="s">
        <v>155</v>
      </c>
    </row>
    <row r="292" spans="1:65" s="13" customFormat="1" ht="10.199999999999999">
      <c r="B292" s="193"/>
      <c r="C292" s="194"/>
      <c r="D292" s="188" t="s">
        <v>165</v>
      </c>
      <c r="E292" s="195" t="s">
        <v>19</v>
      </c>
      <c r="F292" s="196" t="s">
        <v>637</v>
      </c>
      <c r="G292" s="194"/>
      <c r="H292" s="197">
        <v>4.1280000000000001</v>
      </c>
      <c r="I292" s="198"/>
      <c r="J292" s="194"/>
      <c r="K292" s="194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165</v>
      </c>
      <c r="AU292" s="203" t="s">
        <v>85</v>
      </c>
      <c r="AV292" s="13" t="s">
        <v>85</v>
      </c>
      <c r="AW292" s="13" t="s">
        <v>37</v>
      </c>
      <c r="AX292" s="13" t="s">
        <v>75</v>
      </c>
      <c r="AY292" s="203" t="s">
        <v>155</v>
      </c>
    </row>
    <row r="293" spans="1:65" s="14" customFormat="1" ht="10.199999999999999">
      <c r="B293" s="206"/>
      <c r="C293" s="207"/>
      <c r="D293" s="188" t="s">
        <v>165</v>
      </c>
      <c r="E293" s="208" t="s">
        <v>19</v>
      </c>
      <c r="F293" s="209" t="s">
        <v>206</v>
      </c>
      <c r="G293" s="207"/>
      <c r="H293" s="210">
        <v>44.646000000000001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165</v>
      </c>
      <c r="AU293" s="216" t="s">
        <v>85</v>
      </c>
      <c r="AV293" s="14" t="s">
        <v>161</v>
      </c>
      <c r="AW293" s="14" t="s">
        <v>37</v>
      </c>
      <c r="AX293" s="14" t="s">
        <v>83</v>
      </c>
      <c r="AY293" s="216" t="s">
        <v>155</v>
      </c>
    </row>
    <row r="294" spans="1:65" s="2" customFormat="1" ht="16.5" customHeight="1">
      <c r="A294" s="36"/>
      <c r="B294" s="37"/>
      <c r="C294" s="175" t="s">
        <v>638</v>
      </c>
      <c r="D294" s="175" t="s">
        <v>157</v>
      </c>
      <c r="E294" s="176" t="s">
        <v>639</v>
      </c>
      <c r="F294" s="177" t="s">
        <v>640</v>
      </c>
      <c r="G294" s="178" t="s">
        <v>169</v>
      </c>
      <c r="H294" s="179">
        <v>44.646000000000001</v>
      </c>
      <c r="I294" s="180"/>
      <c r="J294" s="181">
        <f>ROUND(I294*H294,2)</f>
        <v>0</v>
      </c>
      <c r="K294" s="177" t="s">
        <v>170</v>
      </c>
      <c r="L294" s="41"/>
      <c r="M294" s="182" t="s">
        <v>19</v>
      </c>
      <c r="N294" s="183" t="s">
        <v>46</v>
      </c>
      <c r="O294" s="66"/>
      <c r="P294" s="184">
        <f>O294*H294</f>
        <v>0</v>
      </c>
      <c r="Q294" s="184">
        <v>3.6000000000000001E-5</v>
      </c>
      <c r="R294" s="184">
        <f>Q294*H294</f>
        <v>1.607256E-3</v>
      </c>
      <c r="S294" s="184">
        <v>0</v>
      </c>
      <c r="T294" s="185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6" t="s">
        <v>161</v>
      </c>
      <c r="AT294" s="186" t="s">
        <v>157</v>
      </c>
      <c r="AU294" s="186" t="s">
        <v>85</v>
      </c>
      <c r="AY294" s="19" t="s">
        <v>155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9" t="s">
        <v>83</v>
      </c>
      <c r="BK294" s="187">
        <f>ROUND(I294*H294,2)</f>
        <v>0</v>
      </c>
      <c r="BL294" s="19" t="s">
        <v>161</v>
      </c>
      <c r="BM294" s="186" t="s">
        <v>641</v>
      </c>
    </row>
    <row r="295" spans="1:65" s="2" customFormat="1" ht="10.199999999999999">
      <c r="A295" s="36"/>
      <c r="B295" s="37"/>
      <c r="C295" s="38"/>
      <c r="D295" s="204" t="s">
        <v>172</v>
      </c>
      <c r="E295" s="38"/>
      <c r="F295" s="205" t="s">
        <v>642</v>
      </c>
      <c r="G295" s="38"/>
      <c r="H295" s="38"/>
      <c r="I295" s="190"/>
      <c r="J295" s="38"/>
      <c r="K295" s="38"/>
      <c r="L295" s="41"/>
      <c r="M295" s="191"/>
      <c r="N295" s="192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172</v>
      </c>
      <c r="AU295" s="19" t="s">
        <v>85</v>
      </c>
    </row>
    <row r="296" spans="1:65" s="2" customFormat="1" ht="16.5" customHeight="1">
      <c r="A296" s="36"/>
      <c r="B296" s="37"/>
      <c r="C296" s="175" t="s">
        <v>643</v>
      </c>
      <c r="D296" s="175" t="s">
        <v>157</v>
      </c>
      <c r="E296" s="176" t="s">
        <v>644</v>
      </c>
      <c r="F296" s="177" t="s">
        <v>645</v>
      </c>
      <c r="G296" s="178" t="s">
        <v>169</v>
      </c>
      <c r="H296" s="179">
        <v>35.44</v>
      </c>
      <c r="I296" s="180"/>
      <c r="J296" s="181">
        <f>ROUND(I296*H296,2)</f>
        <v>0</v>
      </c>
      <c r="K296" s="177" t="s">
        <v>170</v>
      </c>
      <c r="L296" s="41"/>
      <c r="M296" s="182" t="s">
        <v>19</v>
      </c>
      <c r="N296" s="183" t="s">
        <v>46</v>
      </c>
      <c r="O296" s="66"/>
      <c r="P296" s="184">
        <f>O296*H296</f>
        <v>0</v>
      </c>
      <c r="Q296" s="184">
        <v>1.3213999999999999E-3</v>
      </c>
      <c r="R296" s="184">
        <f>Q296*H296</f>
        <v>4.6830415999999993E-2</v>
      </c>
      <c r="S296" s="184">
        <v>0</v>
      </c>
      <c r="T296" s="185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6" t="s">
        <v>161</v>
      </c>
      <c r="AT296" s="186" t="s">
        <v>157</v>
      </c>
      <c r="AU296" s="186" t="s">
        <v>85</v>
      </c>
      <c r="AY296" s="19" t="s">
        <v>155</v>
      </c>
      <c r="BE296" s="187">
        <f>IF(N296="základní",J296,0)</f>
        <v>0</v>
      </c>
      <c r="BF296" s="187">
        <f>IF(N296="snížená",J296,0)</f>
        <v>0</v>
      </c>
      <c r="BG296" s="187">
        <f>IF(N296="zákl. přenesená",J296,0)</f>
        <v>0</v>
      </c>
      <c r="BH296" s="187">
        <f>IF(N296="sníž. přenesená",J296,0)</f>
        <v>0</v>
      </c>
      <c r="BI296" s="187">
        <f>IF(N296="nulová",J296,0)</f>
        <v>0</v>
      </c>
      <c r="BJ296" s="19" t="s">
        <v>83</v>
      </c>
      <c r="BK296" s="187">
        <f>ROUND(I296*H296,2)</f>
        <v>0</v>
      </c>
      <c r="BL296" s="19" t="s">
        <v>161</v>
      </c>
      <c r="BM296" s="186" t="s">
        <v>646</v>
      </c>
    </row>
    <row r="297" spans="1:65" s="2" customFormat="1" ht="10.199999999999999">
      <c r="A297" s="36"/>
      <c r="B297" s="37"/>
      <c r="C297" s="38"/>
      <c r="D297" s="204" t="s">
        <v>172</v>
      </c>
      <c r="E297" s="38"/>
      <c r="F297" s="205" t="s">
        <v>647</v>
      </c>
      <c r="G297" s="38"/>
      <c r="H297" s="38"/>
      <c r="I297" s="190"/>
      <c r="J297" s="38"/>
      <c r="K297" s="38"/>
      <c r="L297" s="41"/>
      <c r="M297" s="191"/>
      <c r="N297" s="192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172</v>
      </c>
      <c r="AU297" s="19" t="s">
        <v>85</v>
      </c>
    </row>
    <row r="298" spans="1:65" s="13" customFormat="1" ht="10.199999999999999">
      <c r="B298" s="193"/>
      <c r="C298" s="194"/>
      <c r="D298" s="188" t="s">
        <v>165</v>
      </c>
      <c r="E298" s="195" t="s">
        <v>19</v>
      </c>
      <c r="F298" s="196" t="s">
        <v>648</v>
      </c>
      <c r="G298" s="194"/>
      <c r="H298" s="197">
        <v>28</v>
      </c>
      <c r="I298" s="198"/>
      <c r="J298" s="194"/>
      <c r="K298" s="194"/>
      <c r="L298" s="199"/>
      <c r="M298" s="200"/>
      <c r="N298" s="201"/>
      <c r="O298" s="201"/>
      <c r="P298" s="201"/>
      <c r="Q298" s="201"/>
      <c r="R298" s="201"/>
      <c r="S298" s="201"/>
      <c r="T298" s="202"/>
      <c r="AT298" s="203" t="s">
        <v>165</v>
      </c>
      <c r="AU298" s="203" t="s">
        <v>85</v>
      </c>
      <c r="AV298" s="13" t="s">
        <v>85</v>
      </c>
      <c r="AW298" s="13" t="s">
        <v>37</v>
      </c>
      <c r="AX298" s="13" t="s">
        <v>75</v>
      </c>
      <c r="AY298" s="203" t="s">
        <v>155</v>
      </c>
    </row>
    <row r="299" spans="1:65" s="13" customFormat="1" ht="10.199999999999999">
      <c r="B299" s="193"/>
      <c r="C299" s="194"/>
      <c r="D299" s="188" t="s">
        <v>165</v>
      </c>
      <c r="E299" s="195" t="s">
        <v>19</v>
      </c>
      <c r="F299" s="196" t="s">
        <v>649</v>
      </c>
      <c r="G299" s="194"/>
      <c r="H299" s="197">
        <v>7.44</v>
      </c>
      <c r="I299" s="198"/>
      <c r="J299" s="194"/>
      <c r="K299" s="194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165</v>
      </c>
      <c r="AU299" s="203" t="s">
        <v>85</v>
      </c>
      <c r="AV299" s="13" t="s">
        <v>85</v>
      </c>
      <c r="AW299" s="13" t="s">
        <v>37</v>
      </c>
      <c r="AX299" s="13" t="s">
        <v>75</v>
      </c>
      <c r="AY299" s="203" t="s">
        <v>155</v>
      </c>
    </row>
    <row r="300" spans="1:65" s="14" customFormat="1" ht="10.199999999999999">
      <c r="B300" s="206"/>
      <c r="C300" s="207"/>
      <c r="D300" s="188" t="s">
        <v>165</v>
      </c>
      <c r="E300" s="208" t="s">
        <v>19</v>
      </c>
      <c r="F300" s="209" t="s">
        <v>206</v>
      </c>
      <c r="G300" s="207"/>
      <c r="H300" s="210">
        <v>35.44</v>
      </c>
      <c r="I300" s="211"/>
      <c r="J300" s="207"/>
      <c r="K300" s="207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165</v>
      </c>
      <c r="AU300" s="216" t="s">
        <v>85</v>
      </c>
      <c r="AV300" s="14" t="s">
        <v>161</v>
      </c>
      <c r="AW300" s="14" t="s">
        <v>37</v>
      </c>
      <c r="AX300" s="14" t="s">
        <v>83</v>
      </c>
      <c r="AY300" s="216" t="s">
        <v>155</v>
      </c>
    </row>
    <row r="301" spans="1:65" s="2" customFormat="1" ht="16.5" customHeight="1">
      <c r="A301" s="36"/>
      <c r="B301" s="37"/>
      <c r="C301" s="175" t="s">
        <v>650</v>
      </c>
      <c r="D301" s="175" t="s">
        <v>157</v>
      </c>
      <c r="E301" s="176" t="s">
        <v>651</v>
      </c>
      <c r="F301" s="177" t="s">
        <v>652</v>
      </c>
      <c r="G301" s="178" t="s">
        <v>169</v>
      </c>
      <c r="H301" s="179">
        <v>35.44</v>
      </c>
      <c r="I301" s="180"/>
      <c r="J301" s="181">
        <f>ROUND(I301*H301,2)</f>
        <v>0</v>
      </c>
      <c r="K301" s="177" t="s">
        <v>170</v>
      </c>
      <c r="L301" s="41"/>
      <c r="M301" s="182" t="s">
        <v>19</v>
      </c>
      <c r="N301" s="183" t="s">
        <v>46</v>
      </c>
      <c r="O301" s="66"/>
      <c r="P301" s="184">
        <f>O301*H301</f>
        <v>0</v>
      </c>
      <c r="Q301" s="184">
        <v>3.6000000000000001E-5</v>
      </c>
      <c r="R301" s="184">
        <f>Q301*H301</f>
        <v>1.2758399999999999E-3</v>
      </c>
      <c r="S301" s="184">
        <v>0</v>
      </c>
      <c r="T301" s="185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6" t="s">
        <v>161</v>
      </c>
      <c r="AT301" s="186" t="s">
        <v>157</v>
      </c>
      <c r="AU301" s="186" t="s">
        <v>85</v>
      </c>
      <c r="AY301" s="19" t="s">
        <v>155</v>
      </c>
      <c r="BE301" s="187">
        <f>IF(N301="základní",J301,0)</f>
        <v>0</v>
      </c>
      <c r="BF301" s="187">
        <f>IF(N301="snížená",J301,0)</f>
        <v>0</v>
      </c>
      <c r="BG301" s="187">
        <f>IF(N301="zákl. přenesená",J301,0)</f>
        <v>0</v>
      </c>
      <c r="BH301" s="187">
        <f>IF(N301="sníž. přenesená",J301,0)</f>
        <v>0</v>
      </c>
      <c r="BI301" s="187">
        <f>IF(N301="nulová",J301,0)</f>
        <v>0</v>
      </c>
      <c r="BJ301" s="19" t="s">
        <v>83</v>
      </c>
      <c r="BK301" s="187">
        <f>ROUND(I301*H301,2)</f>
        <v>0</v>
      </c>
      <c r="BL301" s="19" t="s">
        <v>161</v>
      </c>
      <c r="BM301" s="186" t="s">
        <v>653</v>
      </c>
    </row>
    <row r="302" spans="1:65" s="2" customFormat="1" ht="10.199999999999999">
      <c r="A302" s="36"/>
      <c r="B302" s="37"/>
      <c r="C302" s="38"/>
      <c r="D302" s="204" t="s">
        <v>172</v>
      </c>
      <c r="E302" s="38"/>
      <c r="F302" s="205" t="s">
        <v>654</v>
      </c>
      <c r="G302" s="38"/>
      <c r="H302" s="38"/>
      <c r="I302" s="190"/>
      <c r="J302" s="38"/>
      <c r="K302" s="38"/>
      <c r="L302" s="41"/>
      <c r="M302" s="191"/>
      <c r="N302" s="192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172</v>
      </c>
      <c r="AU302" s="19" t="s">
        <v>85</v>
      </c>
    </row>
    <row r="303" spans="1:65" s="2" customFormat="1" ht="24.15" customHeight="1">
      <c r="A303" s="36"/>
      <c r="B303" s="37"/>
      <c r="C303" s="175" t="s">
        <v>655</v>
      </c>
      <c r="D303" s="175" t="s">
        <v>157</v>
      </c>
      <c r="E303" s="176" t="s">
        <v>656</v>
      </c>
      <c r="F303" s="177" t="s">
        <v>657</v>
      </c>
      <c r="G303" s="178" t="s">
        <v>298</v>
      </c>
      <c r="H303" s="179">
        <v>1.206</v>
      </c>
      <c r="I303" s="180"/>
      <c r="J303" s="181">
        <f>ROUND(I303*H303,2)</f>
        <v>0</v>
      </c>
      <c r="K303" s="177" t="s">
        <v>170</v>
      </c>
      <c r="L303" s="41"/>
      <c r="M303" s="182" t="s">
        <v>19</v>
      </c>
      <c r="N303" s="183" t="s">
        <v>46</v>
      </c>
      <c r="O303" s="66"/>
      <c r="P303" s="184">
        <f>O303*H303</f>
        <v>0</v>
      </c>
      <c r="Q303" s="184">
        <v>1.0384500000000001</v>
      </c>
      <c r="R303" s="184">
        <f>Q303*H303</f>
        <v>1.2523707000000002</v>
      </c>
      <c r="S303" s="184">
        <v>0</v>
      </c>
      <c r="T303" s="185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6" t="s">
        <v>161</v>
      </c>
      <c r="AT303" s="186" t="s">
        <v>157</v>
      </c>
      <c r="AU303" s="186" t="s">
        <v>85</v>
      </c>
      <c r="AY303" s="19" t="s">
        <v>155</v>
      </c>
      <c r="BE303" s="187">
        <f>IF(N303="základní",J303,0)</f>
        <v>0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9" t="s">
        <v>83</v>
      </c>
      <c r="BK303" s="187">
        <f>ROUND(I303*H303,2)</f>
        <v>0</v>
      </c>
      <c r="BL303" s="19" t="s">
        <v>161</v>
      </c>
      <c r="BM303" s="186" t="s">
        <v>658</v>
      </c>
    </row>
    <row r="304" spans="1:65" s="2" customFormat="1" ht="10.199999999999999">
      <c r="A304" s="36"/>
      <c r="B304" s="37"/>
      <c r="C304" s="38"/>
      <c r="D304" s="204" t="s">
        <v>172</v>
      </c>
      <c r="E304" s="38"/>
      <c r="F304" s="205" t="s">
        <v>659</v>
      </c>
      <c r="G304" s="38"/>
      <c r="H304" s="38"/>
      <c r="I304" s="190"/>
      <c r="J304" s="38"/>
      <c r="K304" s="38"/>
      <c r="L304" s="41"/>
      <c r="M304" s="191"/>
      <c r="N304" s="192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172</v>
      </c>
      <c r="AU304" s="19" t="s">
        <v>85</v>
      </c>
    </row>
    <row r="305" spans="1:65" s="15" customFormat="1" ht="10.199999999999999">
      <c r="B305" s="227"/>
      <c r="C305" s="228"/>
      <c r="D305" s="188" t="s">
        <v>165</v>
      </c>
      <c r="E305" s="229" t="s">
        <v>19</v>
      </c>
      <c r="F305" s="230" t="s">
        <v>660</v>
      </c>
      <c r="G305" s="228"/>
      <c r="H305" s="229" t="s">
        <v>19</v>
      </c>
      <c r="I305" s="231"/>
      <c r="J305" s="228"/>
      <c r="K305" s="228"/>
      <c r="L305" s="232"/>
      <c r="M305" s="233"/>
      <c r="N305" s="234"/>
      <c r="O305" s="234"/>
      <c r="P305" s="234"/>
      <c r="Q305" s="234"/>
      <c r="R305" s="234"/>
      <c r="S305" s="234"/>
      <c r="T305" s="235"/>
      <c r="AT305" s="236" t="s">
        <v>165</v>
      </c>
      <c r="AU305" s="236" t="s">
        <v>85</v>
      </c>
      <c r="AV305" s="15" t="s">
        <v>83</v>
      </c>
      <c r="AW305" s="15" t="s">
        <v>37</v>
      </c>
      <c r="AX305" s="15" t="s">
        <v>75</v>
      </c>
      <c r="AY305" s="236" t="s">
        <v>155</v>
      </c>
    </row>
    <row r="306" spans="1:65" s="13" customFormat="1" ht="10.199999999999999">
      <c r="B306" s="193"/>
      <c r="C306" s="194"/>
      <c r="D306" s="188" t="s">
        <v>165</v>
      </c>
      <c r="E306" s="195" t="s">
        <v>19</v>
      </c>
      <c r="F306" s="196" t="s">
        <v>661</v>
      </c>
      <c r="G306" s="194"/>
      <c r="H306" s="197">
        <v>1.206</v>
      </c>
      <c r="I306" s="198"/>
      <c r="J306" s="194"/>
      <c r="K306" s="194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165</v>
      </c>
      <c r="AU306" s="203" t="s">
        <v>85</v>
      </c>
      <c r="AV306" s="13" t="s">
        <v>85</v>
      </c>
      <c r="AW306" s="13" t="s">
        <v>37</v>
      </c>
      <c r="AX306" s="13" t="s">
        <v>75</v>
      </c>
      <c r="AY306" s="203" t="s">
        <v>155</v>
      </c>
    </row>
    <row r="307" spans="1:65" s="14" customFormat="1" ht="10.199999999999999">
      <c r="B307" s="206"/>
      <c r="C307" s="207"/>
      <c r="D307" s="188" t="s">
        <v>165</v>
      </c>
      <c r="E307" s="208" t="s">
        <v>19</v>
      </c>
      <c r="F307" s="209" t="s">
        <v>206</v>
      </c>
      <c r="G307" s="207"/>
      <c r="H307" s="210">
        <v>1.206</v>
      </c>
      <c r="I307" s="211"/>
      <c r="J307" s="207"/>
      <c r="K307" s="207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165</v>
      </c>
      <c r="AU307" s="216" t="s">
        <v>85</v>
      </c>
      <c r="AV307" s="14" t="s">
        <v>161</v>
      </c>
      <c r="AW307" s="14" t="s">
        <v>37</v>
      </c>
      <c r="AX307" s="14" t="s">
        <v>83</v>
      </c>
      <c r="AY307" s="216" t="s">
        <v>155</v>
      </c>
    </row>
    <row r="308" spans="1:65" s="2" customFormat="1" ht="24.15" customHeight="1">
      <c r="A308" s="36"/>
      <c r="B308" s="37"/>
      <c r="C308" s="175" t="s">
        <v>662</v>
      </c>
      <c r="D308" s="175" t="s">
        <v>157</v>
      </c>
      <c r="E308" s="176" t="s">
        <v>663</v>
      </c>
      <c r="F308" s="177" t="s">
        <v>664</v>
      </c>
      <c r="G308" s="178" t="s">
        <v>298</v>
      </c>
      <c r="H308" s="179">
        <v>1.032</v>
      </c>
      <c r="I308" s="180"/>
      <c r="J308" s="181">
        <f>ROUND(I308*H308,2)</f>
        <v>0</v>
      </c>
      <c r="K308" s="177" t="s">
        <v>170</v>
      </c>
      <c r="L308" s="41"/>
      <c r="M308" s="182" t="s">
        <v>19</v>
      </c>
      <c r="N308" s="183" t="s">
        <v>46</v>
      </c>
      <c r="O308" s="66"/>
      <c r="P308" s="184">
        <f>O308*H308</f>
        <v>0</v>
      </c>
      <c r="Q308" s="184">
        <v>1.0765279999999999</v>
      </c>
      <c r="R308" s="184">
        <f>Q308*H308</f>
        <v>1.1109768959999999</v>
      </c>
      <c r="S308" s="184">
        <v>0</v>
      </c>
      <c r="T308" s="185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6" t="s">
        <v>161</v>
      </c>
      <c r="AT308" s="186" t="s">
        <v>157</v>
      </c>
      <c r="AU308" s="186" t="s">
        <v>85</v>
      </c>
      <c r="AY308" s="19" t="s">
        <v>155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19" t="s">
        <v>83</v>
      </c>
      <c r="BK308" s="187">
        <f>ROUND(I308*H308,2)</f>
        <v>0</v>
      </c>
      <c r="BL308" s="19" t="s">
        <v>161</v>
      </c>
      <c r="BM308" s="186" t="s">
        <v>665</v>
      </c>
    </row>
    <row r="309" spans="1:65" s="2" customFormat="1" ht="10.199999999999999">
      <c r="A309" s="36"/>
      <c r="B309" s="37"/>
      <c r="C309" s="38"/>
      <c r="D309" s="204" t="s">
        <v>172</v>
      </c>
      <c r="E309" s="38"/>
      <c r="F309" s="205" t="s">
        <v>666</v>
      </c>
      <c r="G309" s="38"/>
      <c r="H309" s="38"/>
      <c r="I309" s="190"/>
      <c r="J309" s="38"/>
      <c r="K309" s="38"/>
      <c r="L309" s="41"/>
      <c r="M309" s="191"/>
      <c r="N309" s="192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172</v>
      </c>
      <c r="AU309" s="19" t="s">
        <v>85</v>
      </c>
    </row>
    <row r="310" spans="1:65" s="15" customFormat="1" ht="10.199999999999999">
      <c r="B310" s="227"/>
      <c r="C310" s="228"/>
      <c r="D310" s="188" t="s">
        <v>165</v>
      </c>
      <c r="E310" s="229" t="s">
        <v>19</v>
      </c>
      <c r="F310" s="230" t="s">
        <v>660</v>
      </c>
      <c r="G310" s="228"/>
      <c r="H310" s="229" t="s">
        <v>19</v>
      </c>
      <c r="I310" s="231"/>
      <c r="J310" s="228"/>
      <c r="K310" s="228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165</v>
      </c>
      <c r="AU310" s="236" t="s">
        <v>85</v>
      </c>
      <c r="AV310" s="15" t="s">
        <v>83</v>
      </c>
      <c r="AW310" s="15" t="s">
        <v>37</v>
      </c>
      <c r="AX310" s="15" t="s">
        <v>75</v>
      </c>
      <c r="AY310" s="236" t="s">
        <v>155</v>
      </c>
    </row>
    <row r="311" spans="1:65" s="13" customFormat="1" ht="10.199999999999999">
      <c r="B311" s="193"/>
      <c r="C311" s="194"/>
      <c r="D311" s="188" t="s">
        <v>165</v>
      </c>
      <c r="E311" s="195" t="s">
        <v>19</v>
      </c>
      <c r="F311" s="196" t="s">
        <v>667</v>
      </c>
      <c r="G311" s="194"/>
      <c r="H311" s="197">
        <v>1.032</v>
      </c>
      <c r="I311" s="198"/>
      <c r="J311" s="194"/>
      <c r="K311" s="194"/>
      <c r="L311" s="199"/>
      <c r="M311" s="200"/>
      <c r="N311" s="201"/>
      <c r="O311" s="201"/>
      <c r="P311" s="201"/>
      <c r="Q311" s="201"/>
      <c r="R311" s="201"/>
      <c r="S311" s="201"/>
      <c r="T311" s="202"/>
      <c r="AT311" s="203" t="s">
        <v>165</v>
      </c>
      <c r="AU311" s="203" t="s">
        <v>85</v>
      </c>
      <c r="AV311" s="13" t="s">
        <v>85</v>
      </c>
      <c r="AW311" s="13" t="s">
        <v>37</v>
      </c>
      <c r="AX311" s="13" t="s">
        <v>75</v>
      </c>
      <c r="AY311" s="203" t="s">
        <v>155</v>
      </c>
    </row>
    <row r="312" spans="1:65" s="14" customFormat="1" ht="10.199999999999999">
      <c r="B312" s="206"/>
      <c r="C312" s="207"/>
      <c r="D312" s="188" t="s">
        <v>165</v>
      </c>
      <c r="E312" s="208" t="s">
        <v>19</v>
      </c>
      <c r="F312" s="209" t="s">
        <v>206</v>
      </c>
      <c r="G312" s="207"/>
      <c r="H312" s="210">
        <v>1.032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165</v>
      </c>
      <c r="AU312" s="216" t="s">
        <v>85</v>
      </c>
      <c r="AV312" s="14" t="s">
        <v>161</v>
      </c>
      <c r="AW312" s="14" t="s">
        <v>37</v>
      </c>
      <c r="AX312" s="14" t="s">
        <v>83</v>
      </c>
      <c r="AY312" s="216" t="s">
        <v>155</v>
      </c>
    </row>
    <row r="313" spans="1:65" s="2" customFormat="1" ht="16.5" customHeight="1">
      <c r="A313" s="36"/>
      <c r="B313" s="37"/>
      <c r="C313" s="175" t="s">
        <v>668</v>
      </c>
      <c r="D313" s="175" t="s">
        <v>157</v>
      </c>
      <c r="E313" s="176" t="s">
        <v>669</v>
      </c>
      <c r="F313" s="177" t="s">
        <v>670</v>
      </c>
      <c r="G313" s="178" t="s">
        <v>160</v>
      </c>
      <c r="H313" s="179">
        <v>16</v>
      </c>
      <c r="I313" s="180"/>
      <c r="J313" s="181">
        <f>ROUND(I313*H313,2)</f>
        <v>0</v>
      </c>
      <c r="K313" s="177" t="s">
        <v>170</v>
      </c>
      <c r="L313" s="41"/>
      <c r="M313" s="182" t="s">
        <v>19</v>
      </c>
      <c r="N313" s="183" t="s">
        <v>46</v>
      </c>
      <c r="O313" s="66"/>
      <c r="P313" s="184">
        <f>O313*H313</f>
        <v>0</v>
      </c>
      <c r="Q313" s="184">
        <v>8.0900000000000004E-4</v>
      </c>
      <c r="R313" s="184">
        <f>Q313*H313</f>
        <v>1.2944000000000001E-2</v>
      </c>
      <c r="S313" s="184">
        <v>0</v>
      </c>
      <c r="T313" s="185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6" t="s">
        <v>161</v>
      </c>
      <c r="AT313" s="186" t="s">
        <v>157</v>
      </c>
      <c r="AU313" s="186" t="s">
        <v>85</v>
      </c>
      <c r="AY313" s="19" t="s">
        <v>155</v>
      </c>
      <c r="BE313" s="187">
        <f>IF(N313="základní",J313,0)</f>
        <v>0</v>
      </c>
      <c r="BF313" s="187">
        <f>IF(N313="snížená",J313,0)</f>
        <v>0</v>
      </c>
      <c r="BG313" s="187">
        <f>IF(N313="zákl. přenesená",J313,0)</f>
        <v>0</v>
      </c>
      <c r="BH313" s="187">
        <f>IF(N313="sníž. přenesená",J313,0)</f>
        <v>0</v>
      </c>
      <c r="BI313" s="187">
        <f>IF(N313="nulová",J313,0)</f>
        <v>0</v>
      </c>
      <c r="BJ313" s="19" t="s">
        <v>83</v>
      </c>
      <c r="BK313" s="187">
        <f>ROUND(I313*H313,2)</f>
        <v>0</v>
      </c>
      <c r="BL313" s="19" t="s">
        <v>161</v>
      </c>
      <c r="BM313" s="186" t="s">
        <v>671</v>
      </c>
    </row>
    <row r="314" spans="1:65" s="2" customFormat="1" ht="10.199999999999999">
      <c r="A314" s="36"/>
      <c r="B314" s="37"/>
      <c r="C314" s="38"/>
      <c r="D314" s="204" t="s">
        <v>172</v>
      </c>
      <c r="E314" s="38"/>
      <c r="F314" s="205" t="s">
        <v>672</v>
      </c>
      <c r="G314" s="38"/>
      <c r="H314" s="38"/>
      <c r="I314" s="190"/>
      <c r="J314" s="38"/>
      <c r="K314" s="38"/>
      <c r="L314" s="41"/>
      <c r="M314" s="191"/>
      <c r="N314" s="192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172</v>
      </c>
      <c r="AU314" s="19" t="s">
        <v>85</v>
      </c>
    </row>
    <row r="315" spans="1:65" s="15" customFormat="1" ht="10.199999999999999">
      <c r="B315" s="227"/>
      <c r="C315" s="228"/>
      <c r="D315" s="188" t="s">
        <v>165</v>
      </c>
      <c r="E315" s="229" t="s">
        <v>19</v>
      </c>
      <c r="F315" s="230" t="s">
        <v>673</v>
      </c>
      <c r="G315" s="228"/>
      <c r="H315" s="229" t="s">
        <v>19</v>
      </c>
      <c r="I315" s="231"/>
      <c r="J315" s="228"/>
      <c r="K315" s="228"/>
      <c r="L315" s="232"/>
      <c r="M315" s="233"/>
      <c r="N315" s="234"/>
      <c r="O315" s="234"/>
      <c r="P315" s="234"/>
      <c r="Q315" s="234"/>
      <c r="R315" s="234"/>
      <c r="S315" s="234"/>
      <c r="T315" s="235"/>
      <c r="AT315" s="236" t="s">
        <v>165</v>
      </c>
      <c r="AU315" s="236" t="s">
        <v>85</v>
      </c>
      <c r="AV315" s="15" t="s">
        <v>83</v>
      </c>
      <c r="AW315" s="15" t="s">
        <v>37</v>
      </c>
      <c r="AX315" s="15" t="s">
        <v>75</v>
      </c>
      <c r="AY315" s="236" t="s">
        <v>155</v>
      </c>
    </row>
    <row r="316" spans="1:65" s="13" customFormat="1" ht="10.199999999999999">
      <c r="B316" s="193"/>
      <c r="C316" s="194"/>
      <c r="D316" s="188" t="s">
        <v>165</v>
      </c>
      <c r="E316" s="195" t="s">
        <v>19</v>
      </c>
      <c r="F316" s="196" t="s">
        <v>257</v>
      </c>
      <c r="G316" s="194"/>
      <c r="H316" s="197">
        <v>16</v>
      </c>
      <c r="I316" s="198"/>
      <c r="J316" s="194"/>
      <c r="K316" s="194"/>
      <c r="L316" s="199"/>
      <c r="M316" s="200"/>
      <c r="N316" s="201"/>
      <c r="O316" s="201"/>
      <c r="P316" s="201"/>
      <c r="Q316" s="201"/>
      <c r="R316" s="201"/>
      <c r="S316" s="201"/>
      <c r="T316" s="202"/>
      <c r="AT316" s="203" t="s">
        <v>165</v>
      </c>
      <c r="AU316" s="203" t="s">
        <v>85</v>
      </c>
      <c r="AV316" s="13" t="s">
        <v>85</v>
      </c>
      <c r="AW316" s="13" t="s">
        <v>37</v>
      </c>
      <c r="AX316" s="13" t="s">
        <v>83</v>
      </c>
      <c r="AY316" s="203" t="s">
        <v>155</v>
      </c>
    </row>
    <row r="317" spans="1:65" s="12" customFormat="1" ht="22.8" customHeight="1">
      <c r="B317" s="159"/>
      <c r="C317" s="160"/>
      <c r="D317" s="161" t="s">
        <v>74</v>
      </c>
      <c r="E317" s="173" t="s">
        <v>161</v>
      </c>
      <c r="F317" s="173" t="s">
        <v>341</v>
      </c>
      <c r="G317" s="160"/>
      <c r="H317" s="160"/>
      <c r="I317" s="163"/>
      <c r="J317" s="174">
        <f>BK317</f>
        <v>0</v>
      </c>
      <c r="K317" s="160"/>
      <c r="L317" s="165"/>
      <c r="M317" s="166"/>
      <c r="N317" s="167"/>
      <c r="O317" s="167"/>
      <c r="P317" s="168">
        <f>SUM(P318:P388)</f>
        <v>0</v>
      </c>
      <c r="Q317" s="167"/>
      <c r="R317" s="168">
        <f>SUM(R318:R388)</f>
        <v>16.068070205640002</v>
      </c>
      <c r="S317" s="167"/>
      <c r="T317" s="169">
        <f>SUM(T318:T388)</f>
        <v>0</v>
      </c>
      <c r="AR317" s="170" t="s">
        <v>83</v>
      </c>
      <c r="AT317" s="171" t="s">
        <v>74</v>
      </c>
      <c r="AU317" s="171" t="s">
        <v>83</v>
      </c>
      <c r="AY317" s="170" t="s">
        <v>155</v>
      </c>
      <c r="BK317" s="172">
        <f>SUM(BK318:BK388)</f>
        <v>0</v>
      </c>
    </row>
    <row r="318" spans="1:65" s="2" customFormat="1" ht="16.5" customHeight="1">
      <c r="A318" s="36"/>
      <c r="B318" s="37"/>
      <c r="C318" s="175" t="s">
        <v>674</v>
      </c>
      <c r="D318" s="175" t="s">
        <v>157</v>
      </c>
      <c r="E318" s="176" t="s">
        <v>675</v>
      </c>
      <c r="F318" s="177" t="s">
        <v>676</v>
      </c>
      <c r="G318" s="178" t="s">
        <v>298</v>
      </c>
      <c r="H318" s="179">
        <v>8.1000000000000003E-2</v>
      </c>
      <c r="I318" s="180"/>
      <c r="J318" s="181">
        <f>ROUND(I318*H318,2)</f>
        <v>0</v>
      </c>
      <c r="K318" s="177" t="s">
        <v>170</v>
      </c>
      <c r="L318" s="41"/>
      <c r="M318" s="182" t="s">
        <v>19</v>
      </c>
      <c r="N318" s="183" t="s">
        <v>46</v>
      </c>
      <c r="O318" s="66"/>
      <c r="P318" s="184">
        <f>O318*H318</f>
        <v>0</v>
      </c>
      <c r="Q318" s="184">
        <v>1.0597380000000001</v>
      </c>
      <c r="R318" s="184">
        <f>Q318*H318</f>
        <v>8.5838778000000004E-2</v>
      </c>
      <c r="S318" s="184">
        <v>0</v>
      </c>
      <c r="T318" s="18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161</v>
      </c>
      <c r="AT318" s="186" t="s">
        <v>157</v>
      </c>
      <c r="AU318" s="186" t="s">
        <v>85</v>
      </c>
      <c r="AY318" s="19" t="s">
        <v>155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9" t="s">
        <v>83</v>
      </c>
      <c r="BK318" s="187">
        <f>ROUND(I318*H318,2)</f>
        <v>0</v>
      </c>
      <c r="BL318" s="19" t="s">
        <v>161</v>
      </c>
      <c r="BM318" s="186" t="s">
        <v>677</v>
      </c>
    </row>
    <row r="319" spans="1:65" s="2" customFormat="1" ht="10.199999999999999">
      <c r="A319" s="36"/>
      <c r="B319" s="37"/>
      <c r="C319" s="38"/>
      <c r="D319" s="204" t="s">
        <v>172</v>
      </c>
      <c r="E319" s="38"/>
      <c r="F319" s="205" t="s">
        <v>678</v>
      </c>
      <c r="G319" s="38"/>
      <c r="H319" s="38"/>
      <c r="I319" s="190"/>
      <c r="J319" s="38"/>
      <c r="K319" s="38"/>
      <c r="L319" s="41"/>
      <c r="M319" s="191"/>
      <c r="N319" s="192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172</v>
      </c>
      <c r="AU319" s="19" t="s">
        <v>85</v>
      </c>
    </row>
    <row r="320" spans="1:65" s="15" customFormat="1" ht="10.199999999999999">
      <c r="B320" s="227"/>
      <c r="C320" s="228"/>
      <c r="D320" s="188" t="s">
        <v>165</v>
      </c>
      <c r="E320" s="229" t="s">
        <v>19</v>
      </c>
      <c r="F320" s="230" t="s">
        <v>679</v>
      </c>
      <c r="G320" s="228"/>
      <c r="H320" s="229" t="s">
        <v>19</v>
      </c>
      <c r="I320" s="231"/>
      <c r="J320" s="228"/>
      <c r="K320" s="228"/>
      <c r="L320" s="232"/>
      <c r="M320" s="233"/>
      <c r="N320" s="234"/>
      <c r="O320" s="234"/>
      <c r="P320" s="234"/>
      <c r="Q320" s="234"/>
      <c r="R320" s="234"/>
      <c r="S320" s="234"/>
      <c r="T320" s="235"/>
      <c r="AT320" s="236" t="s">
        <v>165</v>
      </c>
      <c r="AU320" s="236" t="s">
        <v>85</v>
      </c>
      <c r="AV320" s="15" t="s">
        <v>83</v>
      </c>
      <c r="AW320" s="15" t="s">
        <v>37</v>
      </c>
      <c r="AX320" s="15" t="s">
        <v>75</v>
      </c>
      <c r="AY320" s="236" t="s">
        <v>155</v>
      </c>
    </row>
    <row r="321" spans="1:65" s="13" customFormat="1" ht="10.199999999999999">
      <c r="B321" s="193"/>
      <c r="C321" s="194"/>
      <c r="D321" s="188" t="s">
        <v>165</v>
      </c>
      <c r="E321" s="195" t="s">
        <v>19</v>
      </c>
      <c r="F321" s="196" t="s">
        <v>680</v>
      </c>
      <c r="G321" s="194"/>
      <c r="H321" s="197">
        <v>8.1000000000000003E-2</v>
      </c>
      <c r="I321" s="198"/>
      <c r="J321" s="194"/>
      <c r="K321" s="194"/>
      <c r="L321" s="199"/>
      <c r="M321" s="200"/>
      <c r="N321" s="201"/>
      <c r="O321" s="201"/>
      <c r="P321" s="201"/>
      <c r="Q321" s="201"/>
      <c r="R321" s="201"/>
      <c r="S321" s="201"/>
      <c r="T321" s="202"/>
      <c r="AT321" s="203" t="s">
        <v>165</v>
      </c>
      <c r="AU321" s="203" t="s">
        <v>85</v>
      </c>
      <c r="AV321" s="13" t="s">
        <v>85</v>
      </c>
      <c r="AW321" s="13" t="s">
        <v>37</v>
      </c>
      <c r="AX321" s="13" t="s">
        <v>75</v>
      </c>
      <c r="AY321" s="203" t="s">
        <v>155</v>
      </c>
    </row>
    <row r="322" spans="1:65" s="14" customFormat="1" ht="10.199999999999999">
      <c r="B322" s="206"/>
      <c r="C322" s="207"/>
      <c r="D322" s="188" t="s">
        <v>165</v>
      </c>
      <c r="E322" s="208" t="s">
        <v>19</v>
      </c>
      <c r="F322" s="209" t="s">
        <v>206</v>
      </c>
      <c r="G322" s="207"/>
      <c r="H322" s="210">
        <v>8.1000000000000003E-2</v>
      </c>
      <c r="I322" s="211"/>
      <c r="J322" s="207"/>
      <c r="K322" s="207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165</v>
      </c>
      <c r="AU322" s="216" t="s">
        <v>85</v>
      </c>
      <c r="AV322" s="14" t="s">
        <v>161</v>
      </c>
      <c r="AW322" s="14" t="s">
        <v>37</v>
      </c>
      <c r="AX322" s="14" t="s">
        <v>83</v>
      </c>
      <c r="AY322" s="216" t="s">
        <v>155</v>
      </c>
    </row>
    <row r="323" spans="1:65" s="2" customFormat="1" ht="16.5" customHeight="1">
      <c r="A323" s="36"/>
      <c r="B323" s="37"/>
      <c r="C323" s="175" t="s">
        <v>681</v>
      </c>
      <c r="D323" s="175" t="s">
        <v>157</v>
      </c>
      <c r="E323" s="176" t="s">
        <v>682</v>
      </c>
      <c r="F323" s="177" t="s">
        <v>683</v>
      </c>
      <c r="G323" s="178" t="s">
        <v>183</v>
      </c>
      <c r="H323" s="179">
        <v>16.45</v>
      </c>
      <c r="I323" s="180"/>
      <c r="J323" s="181">
        <f>ROUND(I323*H323,2)</f>
        <v>0</v>
      </c>
      <c r="K323" s="177" t="s">
        <v>170</v>
      </c>
      <c r="L323" s="41"/>
      <c r="M323" s="182" t="s">
        <v>19</v>
      </c>
      <c r="N323" s="183" t="s">
        <v>46</v>
      </c>
      <c r="O323" s="66"/>
      <c r="P323" s="184">
        <f>O323*H323</f>
        <v>0</v>
      </c>
      <c r="Q323" s="184">
        <v>0</v>
      </c>
      <c r="R323" s="184">
        <f>Q323*H323</f>
        <v>0</v>
      </c>
      <c r="S323" s="184">
        <v>0</v>
      </c>
      <c r="T323" s="185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6" t="s">
        <v>161</v>
      </c>
      <c r="AT323" s="186" t="s">
        <v>157</v>
      </c>
      <c r="AU323" s="186" t="s">
        <v>85</v>
      </c>
      <c r="AY323" s="19" t="s">
        <v>155</v>
      </c>
      <c r="BE323" s="187">
        <f>IF(N323="základní",J323,0)</f>
        <v>0</v>
      </c>
      <c r="BF323" s="187">
        <f>IF(N323="snížená",J323,0)</f>
        <v>0</v>
      </c>
      <c r="BG323" s="187">
        <f>IF(N323="zákl. přenesená",J323,0)</f>
        <v>0</v>
      </c>
      <c r="BH323" s="187">
        <f>IF(N323="sníž. přenesená",J323,0)</f>
        <v>0</v>
      </c>
      <c r="BI323" s="187">
        <f>IF(N323="nulová",J323,0)</f>
        <v>0</v>
      </c>
      <c r="BJ323" s="19" t="s">
        <v>83</v>
      </c>
      <c r="BK323" s="187">
        <f>ROUND(I323*H323,2)</f>
        <v>0</v>
      </c>
      <c r="BL323" s="19" t="s">
        <v>161</v>
      </c>
      <c r="BM323" s="186" t="s">
        <v>684</v>
      </c>
    </row>
    <row r="324" spans="1:65" s="2" customFormat="1" ht="10.199999999999999">
      <c r="A324" s="36"/>
      <c r="B324" s="37"/>
      <c r="C324" s="38"/>
      <c r="D324" s="204" t="s">
        <v>172</v>
      </c>
      <c r="E324" s="38"/>
      <c r="F324" s="205" t="s">
        <v>685</v>
      </c>
      <c r="G324" s="38"/>
      <c r="H324" s="38"/>
      <c r="I324" s="190"/>
      <c r="J324" s="38"/>
      <c r="K324" s="38"/>
      <c r="L324" s="41"/>
      <c r="M324" s="191"/>
      <c r="N324" s="192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172</v>
      </c>
      <c r="AU324" s="19" t="s">
        <v>85</v>
      </c>
    </row>
    <row r="325" spans="1:65" s="15" customFormat="1" ht="10.199999999999999">
      <c r="B325" s="227"/>
      <c r="C325" s="228"/>
      <c r="D325" s="188" t="s">
        <v>165</v>
      </c>
      <c r="E325" s="229" t="s">
        <v>19</v>
      </c>
      <c r="F325" s="230" t="s">
        <v>686</v>
      </c>
      <c r="G325" s="228"/>
      <c r="H325" s="229" t="s">
        <v>19</v>
      </c>
      <c r="I325" s="231"/>
      <c r="J325" s="228"/>
      <c r="K325" s="228"/>
      <c r="L325" s="232"/>
      <c r="M325" s="233"/>
      <c r="N325" s="234"/>
      <c r="O325" s="234"/>
      <c r="P325" s="234"/>
      <c r="Q325" s="234"/>
      <c r="R325" s="234"/>
      <c r="S325" s="234"/>
      <c r="T325" s="235"/>
      <c r="AT325" s="236" t="s">
        <v>165</v>
      </c>
      <c r="AU325" s="236" t="s">
        <v>85</v>
      </c>
      <c r="AV325" s="15" t="s">
        <v>83</v>
      </c>
      <c r="AW325" s="15" t="s">
        <v>37</v>
      </c>
      <c r="AX325" s="15" t="s">
        <v>75</v>
      </c>
      <c r="AY325" s="236" t="s">
        <v>155</v>
      </c>
    </row>
    <row r="326" spans="1:65" s="13" customFormat="1" ht="10.199999999999999">
      <c r="B326" s="193"/>
      <c r="C326" s="194"/>
      <c r="D326" s="188" t="s">
        <v>165</v>
      </c>
      <c r="E326" s="195" t="s">
        <v>19</v>
      </c>
      <c r="F326" s="196" t="s">
        <v>687</v>
      </c>
      <c r="G326" s="194"/>
      <c r="H326" s="197">
        <v>16.45</v>
      </c>
      <c r="I326" s="198"/>
      <c r="J326" s="194"/>
      <c r="K326" s="194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165</v>
      </c>
      <c r="AU326" s="203" t="s">
        <v>85</v>
      </c>
      <c r="AV326" s="13" t="s">
        <v>85</v>
      </c>
      <c r="AW326" s="13" t="s">
        <v>37</v>
      </c>
      <c r="AX326" s="13" t="s">
        <v>75</v>
      </c>
      <c r="AY326" s="203" t="s">
        <v>155</v>
      </c>
    </row>
    <row r="327" spans="1:65" s="14" customFormat="1" ht="10.199999999999999">
      <c r="B327" s="206"/>
      <c r="C327" s="207"/>
      <c r="D327" s="188" t="s">
        <v>165</v>
      </c>
      <c r="E327" s="208" t="s">
        <v>19</v>
      </c>
      <c r="F327" s="209" t="s">
        <v>206</v>
      </c>
      <c r="G327" s="207"/>
      <c r="H327" s="210">
        <v>16.45</v>
      </c>
      <c r="I327" s="211"/>
      <c r="J327" s="207"/>
      <c r="K327" s="207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165</v>
      </c>
      <c r="AU327" s="216" t="s">
        <v>85</v>
      </c>
      <c r="AV327" s="14" t="s">
        <v>161</v>
      </c>
      <c r="AW327" s="14" t="s">
        <v>37</v>
      </c>
      <c r="AX327" s="14" t="s">
        <v>83</v>
      </c>
      <c r="AY327" s="216" t="s">
        <v>155</v>
      </c>
    </row>
    <row r="328" spans="1:65" s="2" customFormat="1" ht="24.15" customHeight="1">
      <c r="A328" s="36"/>
      <c r="B328" s="37"/>
      <c r="C328" s="175" t="s">
        <v>688</v>
      </c>
      <c r="D328" s="175" t="s">
        <v>157</v>
      </c>
      <c r="E328" s="176" t="s">
        <v>689</v>
      </c>
      <c r="F328" s="177" t="s">
        <v>690</v>
      </c>
      <c r="G328" s="178" t="s">
        <v>169</v>
      </c>
      <c r="H328" s="179">
        <v>7</v>
      </c>
      <c r="I328" s="180"/>
      <c r="J328" s="181">
        <f>ROUND(I328*H328,2)</f>
        <v>0</v>
      </c>
      <c r="K328" s="177" t="s">
        <v>170</v>
      </c>
      <c r="L328" s="41"/>
      <c r="M328" s="182" t="s">
        <v>19</v>
      </c>
      <c r="N328" s="183" t="s">
        <v>46</v>
      </c>
      <c r="O328" s="66"/>
      <c r="P328" s="184">
        <f>O328*H328</f>
        <v>0</v>
      </c>
      <c r="Q328" s="184">
        <v>1.7870259999999999E-2</v>
      </c>
      <c r="R328" s="184">
        <f>Q328*H328</f>
        <v>0.12509181999999999</v>
      </c>
      <c r="S328" s="184">
        <v>0</v>
      </c>
      <c r="T328" s="185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6" t="s">
        <v>161</v>
      </c>
      <c r="AT328" s="186" t="s">
        <v>157</v>
      </c>
      <c r="AU328" s="186" t="s">
        <v>85</v>
      </c>
      <c r="AY328" s="19" t="s">
        <v>155</v>
      </c>
      <c r="BE328" s="187">
        <f>IF(N328="základní",J328,0)</f>
        <v>0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19" t="s">
        <v>83</v>
      </c>
      <c r="BK328" s="187">
        <f>ROUND(I328*H328,2)</f>
        <v>0</v>
      </c>
      <c r="BL328" s="19" t="s">
        <v>161</v>
      </c>
      <c r="BM328" s="186" t="s">
        <v>691</v>
      </c>
    </row>
    <row r="329" spans="1:65" s="2" customFormat="1" ht="10.199999999999999">
      <c r="A329" s="36"/>
      <c r="B329" s="37"/>
      <c r="C329" s="38"/>
      <c r="D329" s="204" t="s">
        <v>172</v>
      </c>
      <c r="E329" s="38"/>
      <c r="F329" s="205" t="s">
        <v>692</v>
      </c>
      <c r="G329" s="38"/>
      <c r="H329" s="38"/>
      <c r="I329" s="190"/>
      <c r="J329" s="38"/>
      <c r="K329" s="38"/>
      <c r="L329" s="41"/>
      <c r="M329" s="191"/>
      <c r="N329" s="192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172</v>
      </c>
      <c r="AU329" s="19" t="s">
        <v>85</v>
      </c>
    </row>
    <row r="330" spans="1:65" s="13" customFormat="1" ht="10.199999999999999">
      <c r="B330" s="193"/>
      <c r="C330" s="194"/>
      <c r="D330" s="188" t="s">
        <v>165</v>
      </c>
      <c r="E330" s="195" t="s">
        <v>19</v>
      </c>
      <c r="F330" s="196" t="s">
        <v>693</v>
      </c>
      <c r="G330" s="194"/>
      <c r="H330" s="197">
        <v>7</v>
      </c>
      <c r="I330" s="198"/>
      <c r="J330" s="194"/>
      <c r="K330" s="194"/>
      <c r="L330" s="199"/>
      <c r="M330" s="200"/>
      <c r="N330" s="201"/>
      <c r="O330" s="201"/>
      <c r="P330" s="201"/>
      <c r="Q330" s="201"/>
      <c r="R330" s="201"/>
      <c r="S330" s="201"/>
      <c r="T330" s="202"/>
      <c r="AT330" s="203" t="s">
        <v>165</v>
      </c>
      <c r="AU330" s="203" t="s">
        <v>85</v>
      </c>
      <c r="AV330" s="13" t="s">
        <v>85</v>
      </c>
      <c r="AW330" s="13" t="s">
        <v>37</v>
      </c>
      <c r="AX330" s="13" t="s">
        <v>83</v>
      </c>
      <c r="AY330" s="203" t="s">
        <v>155</v>
      </c>
    </row>
    <row r="331" spans="1:65" s="2" customFormat="1" ht="24.15" customHeight="1">
      <c r="A331" s="36"/>
      <c r="B331" s="37"/>
      <c r="C331" s="175" t="s">
        <v>694</v>
      </c>
      <c r="D331" s="175" t="s">
        <v>157</v>
      </c>
      <c r="E331" s="176" t="s">
        <v>695</v>
      </c>
      <c r="F331" s="177" t="s">
        <v>696</v>
      </c>
      <c r="G331" s="178" t="s">
        <v>169</v>
      </c>
      <c r="H331" s="179">
        <v>7</v>
      </c>
      <c r="I331" s="180"/>
      <c r="J331" s="181">
        <f>ROUND(I331*H331,2)</f>
        <v>0</v>
      </c>
      <c r="K331" s="177" t="s">
        <v>170</v>
      </c>
      <c r="L331" s="41"/>
      <c r="M331" s="182" t="s">
        <v>19</v>
      </c>
      <c r="N331" s="183" t="s">
        <v>46</v>
      </c>
      <c r="O331" s="66"/>
      <c r="P331" s="184">
        <f>O331*H331</f>
        <v>0</v>
      </c>
      <c r="Q331" s="184">
        <v>0</v>
      </c>
      <c r="R331" s="184">
        <f>Q331*H331</f>
        <v>0</v>
      </c>
      <c r="S331" s="184">
        <v>0</v>
      </c>
      <c r="T331" s="185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6" t="s">
        <v>161</v>
      </c>
      <c r="AT331" s="186" t="s">
        <v>157</v>
      </c>
      <c r="AU331" s="186" t="s">
        <v>85</v>
      </c>
      <c r="AY331" s="19" t="s">
        <v>155</v>
      </c>
      <c r="BE331" s="187">
        <f>IF(N331="základní",J331,0)</f>
        <v>0</v>
      </c>
      <c r="BF331" s="187">
        <f>IF(N331="snížená",J331,0)</f>
        <v>0</v>
      </c>
      <c r="BG331" s="187">
        <f>IF(N331="zákl. přenesená",J331,0)</f>
        <v>0</v>
      </c>
      <c r="BH331" s="187">
        <f>IF(N331="sníž. přenesená",J331,0)</f>
        <v>0</v>
      </c>
      <c r="BI331" s="187">
        <f>IF(N331="nulová",J331,0)</f>
        <v>0</v>
      </c>
      <c r="BJ331" s="19" t="s">
        <v>83</v>
      </c>
      <c r="BK331" s="187">
        <f>ROUND(I331*H331,2)</f>
        <v>0</v>
      </c>
      <c r="BL331" s="19" t="s">
        <v>161</v>
      </c>
      <c r="BM331" s="186" t="s">
        <v>697</v>
      </c>
    </row>
    <row r="332" spans="1:65" s="2" customFormat="1" ht="10.199999999999999">
      <c r="A332" s="36"/>
      <c r="B332" s="37"/>
      <c r="C332" s="38"/>
      <c r="D332" s="204" t="s">
        <v>172</v>
      </c>
      <c r="E332" s="38"/>
      <c r="F332" s="205" t="s">
        <v>698</v>
      </c>
      <c r="G332" s="38"/>
      <c r="H332" s="38"/>
      <c r="I332" s="190"/>
      <c r="J332" s="38"/>
      <c r="K332" s="38"/>
      <c r="L332" s="41"/>
      <c r="M332" s="191"/>
      <c r="N332" s="192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172</v>
      </c>
      <c r="AU332" s="19" t="s">
        <v>85</v>
      </c>
    </row>
    <row r="333" spans="1:65" s="13" customFormat="1" ht="10.199999999999999">
      <c r="B333" s="193"/>
      <c r="C333" s="194"/>
      <c r="D333" s="188" t="s">
        <v>165</v>
      </c>
      <c r="E333" s="195" t="s">
        <v>19</v>
      </c>
      <c r="F333" s="196" t="s">
        <v>693</v>
      </c>
      <c r="G333" s="194"/>
      <c r="H333" s="197">
        <v>7</v>
      </c>
      <c r="I333" s="198"/>
      <c r="J333" s="194"/>
      <c r="K333" s="194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165</v>
      </c>
      <c r="AU333" s="203" t="s">
        <v>85</v>
      </c>
      <c r="AV333" s="13" t="s">
        <v>85</v>
      </c>
      <c r="AW333" s="13" t="s">
        <v>37</v>
      </c>
      <c r="AX333" s="13" t="s">
        <v>83</v>
      </c>
      <c r="AY333" s="203" t="s">
        <v>155</v>
      </c>
    </row>
    <row r="334" spans="1:65" s="2" customFormat="1" ht="16.5" customHeight="1">
      <c r="A334" s="36"/>
      <c r="B334" s="37"/>
      <c r="C334" s="175" t="s">
        <v>699</v>
      </c>
      <c r="D334" s="175" t="s">
        <v>157</v>
      </c>
      <c r="E334" s="176" t="s">
        <v>700</v>
      </c>
      <c r="F334" s="177" t="s">
        <v>701</v>
      </c>
      <c r="G334" s="178" t="s">
        <v>298</v>
      </c>
      <c r="H334" s="179">
        <v>1.974</v>
      </c>
      <c r="I334" s="180"/>
      <c r="J334" s="181">
        <f>ROUND(I334*H334,2)</f>
        <v>0</v>
      </c>
      <c r="K334" s="177" t="s">
        <v>170</v>
      </c>
      <c r="L334" s="41"/>
      <c r="M334" s="182" t="s">
        <v>19</v>
      </c>
      <c r="N334" s="183" t="s">
        <v>46</v>
      </c>
      <c r="O334" s="66"/>
      <c r="P334" s="184">
        <f>O334*H334</f>
        <v>0</v>
      </c>
      <c r="Q334" s="184">
        <v>1.0492655</v>
      </c>
      <c r="R334" s="184">
        <f>Q334*H334</f>
        <v>2.0712500970000001</v>
      </c>
      <c r="S334" s="184">
        <v>0</v>
      </c>
      <c r="T334" s="185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6" t="s">
        <v>161</v>
      </c>
      <c r="AT334" s="186" t="s">
        <v>157</v>
      </c>
      <c r="AU334" s="186" t="s">
        <v>85</v>
      </c>
      <c r="AY334" s="19" t="s">
        <v>155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9" t="s">
        <v>83</v>
      </c>
      <c r="BK334" s="187">
        <f>ROUND(I334*H334,2)</f>
        <v>0</v>
      </c>
      <c r="BL334" s="19" t="s">
        <v>161</v>
      </c>
      <c r="BM334" s="186" t="s">
        <v>702</v>
      </c>
    </row>
    <row r="335" spans="1:65" s="2" customFormat="1" ht="10.199999999999999">
      <c r="A335" s="36"/>
      <c r="B335" s="37"/>
      <c r="C335" s="38"/>
      <c r="D335" s="204" t="s">
        <v>172</v>
      </c>
      <c r="E335" s="38"/>
      <c r="F335" s="205" t="s">
        <v>703</v>
      </c>
      <c r="G335" s="38"/>
      <c r="H335" s="38"/>
      <c r="I335" s="190"/>
      <c r="J335" s="38"/>
      <c r="K335" s="38"/>
      <c r="L335" s="41"/>
      <c r="M335" s="191"/>
      <c r="N335" s="192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172</v>
      </c>
      <c r="AU335" s="19" t="s">
        <v>85</v>
      </c>
    </row>
    <row r="336" spans="1:65" s="15" customFormat="1" ht="10.199999999999999">
      <c r="B336" s="227"/>
      <c r="C336" s="228"/>
      <c r="D336" s="188" t="s">
        <v>165</v>
      </c>
      <c r="E336" s="229" t="s">
        <v>19</v>
      </c>
      <c r="F336" s="230" t="s">
        <v>660</v>
      </c>
      <c r="G336" s="228"/>
      <c r="H336" s="229" t="s">
        <v>19</v>
      </c>
      <c r="I336" s="231"/>
      <c r="J336" s="228"/>
      <c r="K336" s="228"/>
      <c r="L336" s="232"/>
      <c r="M336" s="233"/>
      <c r="N336" s="234"/>
      <c r="O336" s="234"/>
      <c r="P336" s="234"/>
      <c r="Q336" s="234"/>
      <c r="R336" s="234"/>
      <c r="S336" s="234"/>
      <c r="T336" s="235"/>
      <c r="AT336" s="236" t="s">
        <v>165</v>
      </c>
      <c r="AU336" s="236" t="s">
        <v>85</v>
      </c>
      <c r="AV336" s="15" t="s">
        <v>83</v>
      </c>
      <c r="AW336" s="15" t="s">
        <v>37</v>
      </c>
      <c r="AX336" s="15" t="s">
        <v>75</v>
      </c>
      <c r="AY336" s="236" t="s">
        <v>155</v>
      </c>
    </row>
    <row r="337" spans="1:65" s="13" customFormat="1" ht="10.199999999999999">
      <c r="B337" s="193"/>
      <c r="C337" s="194"/>
      <c r="D337" s="188" t="s">
        <v>165</v>
      </c>
      <c r="E337" s="195" t="s">
        <v>19</v>
      </c>
      <c r="F337" s="196" t="s">
        <v>704</v>
      </c>
      <c r="G337" s="194"/>
      <c r="H337" s="197">
        <v>1.974</v>
      </c>
      <c r="I337" s="198"/>
      <c r="J337" s="194"/>
      <c r="K337" s="194"/>
      <c r="L337" s="199"/>
      <c r="M337" s="200"/>
      <c r="N337" s="201"/>
      <c r="O337" s="201"/>
      <c r="P337" s="201"/>
      <c r="Q337" s="201"/>
      <c r="R337" s="201"/>
      <c r="S337" s="201"/>
      <c r="T337" s="202"/>
      <c r="AT337" s="203" t="s">
        <v>165</v>
      </c>
      <c r="AU337" s="203" t="s">
        <v>85</v>
      </c>
      <c r="AV337" s="13" t="s">
        <v>85</v>
      </c>
      <c r="AW337" s="13" t="s">
        <v>37</v>
      </c>
      <c r="AX337" s="13" t="s">
        <v>83</v>
      </c>
      <c r="AY337" s="203" t="s">
        <v>155</v>
      </c>
    </row>
    <row r="338" spans="1:65" s="2" customFormat="1" ht="16.5" customHeight="1">
      <c r="A338" s="36"/>
      <c r="B338" s="37"/>
      <c r="C338" s="175" t="s">
        <v>705</v>
      </c>
      <c r="D338" s="175" t="s">
        <v>157</v>
      </c>
      <c r="E338" s="176" t="s">
        <v>706</v>
      </c>
      <c r="F338" s="177" t="s">
        <v>707</v>
      </c>
      <c r="G338" s="178" t="s">
        <v>169</v>
      </c>
      <c r="H338" s="179">
        <v>31.02</v>
      </c>
      <c r="I338" s="180"/>
      <c r="J338" s="181">
        <f>ROUND(I338*H338,2)</f>
        <v>0</v>
      </c>
      <c r="K338" s="177" t="s">
        <v>170</v>
      </c>
      <c r="L338" s="41"/>
      <c r="M338" s="182" t="s">
        <v>19</v>
      </c>
      <c r="N338" s="183" t="s">
        <v>46</v>
      </c>
      <c r="O338" s="66"/>
      <c r="P338" s="184">
        <f>O338*H338</f>
        <v>0</v>
      </c>
      <c r="Q338" s="184">
        <v>1.0874932E-2</v>
      </c>
      <c r="R338" s="184">
        <f>Q338*H338</f>
        <v>0.33734039063999999</v>
      </c>
      <c r="S338" s="184">
        <v>0</v>
      </c>
      <c r="T338" s="18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6" t="s">
        <v>161</v>
      </c>
      <c r="AT338" s="186" t="s">
        <v>157</v>
      </c>
      <c r="AU338" s="186" t="s">
        <v>85</v>
      </c>
      <c r="AY338" s="19" t="s">
        <v>155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9" t="s">
        <v>83</v>
      </c>
      <c r="BK338" s="187">
        <f>ROUND(I338*H338,2)</f>
        <v>0</v>
      </c>
      <c r="BL338" s="19" t="s">
        <v>161</v>
      </c>
      <c r="BM338" s="186" t="s">
        <v>708</v>
      </c>
    </row>
    <row r="339" spans="1:65" s="2" customFormat="1" ht="10.199999999999999">
      <c r="A339" s="36"/>
      <c r="B339" s="37"/>
      <c r="C339" s="38"/>
      <c r="D339" s="204" t="s">
        <v>172</v>
      </c>
      <c r="E339" s="38"/>
      <c r="F339" s="205" t="s">
        <v>709</v>
      </c>
      <c r="G339" s="38"/>
      <c r="H339" s="38"/>
      <c r="I339" s="190"/>
      <c r="J339" s="38"/>
      <c r="K339" s="38"/>
      <c r="L339" s="41"/>
      <c r="M339" s="191"/>
      <c r="N339" s="192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172</v>
      </c>
      <c r="AU339" s="19" t="s">
        <v>85</v>
      </c>
    </row>
    <row r="340" spans="1:65" s="13" customFormat="1" ht="10.199999999999999">
      <c r="B340" s="193"/>
      <c r="C340" s="194"/>
      <c r="D340" s="188" t="s">
        <v>165</v>
      </c>
      <c r="E340" s="195" t="s">
        <v>19</v>
      </c>
      <c r="F340" s="196" t="s">
        <v>710</v>
      </c>
      <c r="G340" s="194"/>
      <c r="H340" s="197">
        <v>31.02</v>
      </c>
      <c r="I340" s="198"/>
      <c r="J340" s="194"/>
      <c r="K340" s="194"/>
      <c r="L340" s="199"/>
      <c r="M340" s="200"/>
      <c r="N340" s="201"/>
      <c r="O340" s="201"/>
      <c r="P340" s="201"/>
      <c r="Q340" s="201"/>
      <c r="R340" s="201"/>
      <c r="S340" s="201"/>
      <c r="T340" s="202"/>
      <c r="AT340" s="203" t="s">
        <v>165</v>
      </c>
      <c r="AU340" s="203" t="s">
        <v>85</v>
      </c>
      <c r="AV340" s="13" t="s">
        <v>85</v>
      </c>
      <c r="AW340" s="13" t="s">
        <v>37</v>
      </c>
      <c r="AX340" s="13" t="s">
        <v>75</v>
      </c>
      <c r="AY340" s="203" t="s">
        <v>155</v>
      </c>
    </row>
    <row r="341" spans="1:65" s="14" customFormat="1" ht="10.199999999999999">
      <c r="B341" s="206"/>
      <c r="C341" s="207"/>
      <c r="D341" s="188" t="s">
        <v>165</v>
      </c>
      <c r="E341" s="208" t="s">
        <v>19</v>
      </c>
      <c r="F341" s="209" t="s">
        <v>206</v>
      </c>
      <c r="G341" s="207"/>
      <c r="H341" s="210">
        <v>31.02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165</v>
      </c>
      <c r="AU341" s="216" t="s">
        <v>85</v>
      </c>
      <c r="AV341" s="14" t="s">
        <v>161</v>
      </c>
      <c r="AW341" s="14" t="s">
        <v>37</v>
      </c>
      <c r="AX341" s="14" t="s">
        <v>83</v>
      </c>
      <c r="AY341" s="216" t="s">
        <v>155</v>
      </c>
    </row>
    <row r="342" spans="1:65" s="2" customFormat="1" ht="16.5" customHeight="1">
      <c r="A342" s="36"/>
      <c r="B342" s="37"/>
      <c r="C342" s="175" t="s">
        <v>711</v>
      </c>
      <c r="D342" s="175" t="s">
        <v>157</v>
      </c>
      <c r="E342" s="176" t="s">
        <v>712</v>
      </c>
      <c r="F342" s="177" t="s">
        <v>713</v>
      </c>
      <c r="G342" s="178" t="s">
        <v>169</v>
      </c>
      <c r="H342" s="179">
        <v>31.02</v>
      </c>
      <c r="I342" s="180"/>
      <c r="J342" s="181">
        <f>ROUND(I342*H342,2)</f>
        <v>0</v>
      </c>
      <c r="K342" s="177" t="s">
        <v>170</v>
      </c>
      <c r="L342" s="41"/>
      <c r="M342" s="182" t="s">
        <v>19</v>
      </c>
      <c r="N342" s="183" t="s">
        <v>46</v>
      </c>
      <c r="O342" s="66"/>
      <c r="P342" s="184">
        <f>O342*H342</f>
        <v>0</v>
      </c>
      <c r="Q342" s="184">
        <v>0</v>
      </c>
      <c r="R342" s="184">
        <f>Q342*H342</f>
        <v>0</v>
      </c>
      <c r="S342" s="184">
        <v>0</v>
      </c>
      <c r="T342" s="185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6" t="s">
        <v>161</v>
      </c>
      <c r="AT342" s="186" t="s">
        <v>157</v>
      </c>
      <c r="AU342" s="186" t="s">
        <v>85</v>
      </c>
      <c r="AY342" s="19" t="s">
        <v>155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19" t="s">
        <v>83</v>
      </c>
      <c r="BK342" s="187">
        <f>ROUND(I342*H342,2)</f>
        <v>0</v>
      </c>
      <c r="BL342" s="19" t="s">
        <v>161</v>
      </c>
      <c r="BM342" s="186" t="s">
        <v>714</v>
      </c>
    </row>
    <row r="343" spans="1:65" s="2" customFormat="1" ht="10.199999999999999">
      <c r="A343" s="36"/>
      <c r="B343" s="37"/>
      <c r="C343" s="38"/>
      <c r="D343" s="204" t="s">
        <v>172</v>
      </c>
      <c r="E343" s="38"/>
      <c r="F343" s="205" t="s">
        <v>715</v>
      </c>
      <c r="G343" s="38"/>
      <c r="H343" s="38"/>
      <c r="I343" s="190"/>
      <c r="J343" s="38"/>
      <c r="K343" s="38"/>
      <c r="L343" s="41"/>
      <c r="M343" s="191"/>
      <c r="N343" s="192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172</v>
      </c>
      <c r="AU343" s="19" t="s">
        <v>85</v>
      </c>
    </row>
    <row r="344" spans="1:65" s="2" customFormat="1" ht="16.5" customHeight="1">
      <c r="A344" s="36"/>
      <c r="B344" s="37"/>
      <c r="C344" s="175" t="s">
        <v>716</v>
      </c>
      <c r="D344" s="175" t="s">
        <v>157</v>
      </c>
      <c r="E344" s="176" t="s">
        <v>717</v>
      </c>
      <c r="F344" s="177" t="s">
        <v>718</v>
      </c>
      <c r="G344" s="178" t="s">
        <v>169</v>
      </c>
      <c r="H344" s="179">
        <v>22.866</v>
      </c>
      <c r="I344" s="180"/>
      <c r="J344" s="181">
        <f>ROUND(I344*H344,2)</f>
        <v>0</v>
      </c>
      <c r="K344" s="177" t="s">
        <v>170</v>
      </c>
      <c r="L344" s="41"/>
      <c r="M344" s="182" t="s">
        <v>19</v>
      </c>
      <c r="N344" s="183" t="s">
        <v>46</v>
      </c>
      <c r="O344" s="66"/>
      <c r="P344" s="184">
        <f>O344*H344</f>
        <v>0</v>
      </c>
      <c r="Q344" s="184">
        <v>0</v>
      </c>
      <c r="R344" s="184">
        <f>Q344*H344</f>
        <v>0</v>
      </c>
      <c r="S344" s="184">
        <v>0</v>
      </c>
      <c r="T344" s="185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6" t="s">
        <v>161</v>
      </c>
      <c r="AT344" s="186" t="s">
        <v>157</v>
      </c>
      <c r="AU344" s="186" t="s">
        <v>85</v>
      </c>
      <c r="AY344" s="19" t="s">
        <v>155</v>
      </c>
      <c r="BE344" s="187">
        <f>IF(N344="základní",J344,0)</f>
        <v>0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19" t="s">
        <v>83</v>
      </c>
      <c r="BK344" s="187">
        <f>ROUND(I344*H344,2)</f>
        <v>0</v>
      </c>
      <c r="BL344" s="19" t="s">
        <v>161</v>
      </c>
      <c r="BM344" s="186" t="s">
        <v>719</v>
      </c>
    </row>
    <row r="345" spans="1:65" s="2" customFormat="1" ht="10.199999999999999">
      <c r="A345" s="36"/>
      <c r="B345" s="37"/>
      <c r="C345" s="38"/>
      <c r="D345" s="204" t="s">
        <v>172</v>
      </c>
      <c r="E345" s="38"/>
      <c r="F345" s="205" t="s">
        <v>720</v>
      </c>
      <c r="G345" s="38"/>
      <c r="H345" s="38"/>
      <c r="I345" s="190"/>
      <c r="J345" s="38"/>
      <c r="K345" s="38"/>
      <c r="L345" s="41"/>
      <c r="M345" s="191"/>
      <c r="N345" s="192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172</v>
      </c>
      <c r="AU345" s="19" t="s">
        <v>85</v>
      </c>
    </row>
    <row r="346" spans="1:65" s="15" customFormat="1" ht="10.199999999999999">
      <c r="B346" s="227"/>
      <c r="C346" s="228"/>
      <c r="D346" s="188" t="s">
        <v>165</v>
      </c>
      <c r="E346" s="229" t="s">
        <v>19</v>
      </c>
      <c r="F346" s="230" t="s">
        <v>721</v>
      </c>
      <c r="G346" s="228"/>
      <c r="H346" s="229" t="s">
        <v>19</v>
      </c>
      <c r="I346" s="231"/>
      <c r="J346" s="228"/>
      <c r="K346" s="228"/>
      <c r="L346" s="232"/>
      <c r="M346" s="233"/>
      <c r="N346" s="234"/>
      <c r="O346" s="234"/>
      <c r="P346" s="234"/>
      <c r="Q346" s="234"/>
      <c r="R346" s="234"/>
      <c r="S346" s="234"/>
      <c r="T346" s="235"/>
      <c r="AT346" s="236" t="s">
        <v>165</v>
      </c>
      <c r="AU346" s="236" t="s">
        <v>85</v>
      </c>
      <c r="AV346" s="15" t="s">
        <v>83</v>
      </c>
      <c r="AW346" s="15" t="s">
        <v>37</v>
      </c>
      <c r="AX346" s="15" t="s">
        <v>75</v>
      </c>
      <c r="AY346" s="236" t="s">
        <v>155</v>
      </c>
    </row>
    <row r="347" spans="1:65" s="13" customFormat="1" ht="10.199999999999999">
      <c r="B347" s="193"/>
      <c r="C347" s="194"/>
      <c r="D347" s="188" t="s">
        <v>165</v>
      </c>
      <c r="E347" s="195" t="s">
        <v>19</v>
      </c>
      <c r="F347" s="196" t="s">
        <v>722</v>
      </c>
      <c r="G347" s="194"/>
      <c r="H347" s="197">
        <v>22.866</v>
      </c>
      <c r="I347" s="198"/>
      <c r="J347" s="194"/>
      <c r="K347" s="194"/>
      <c r="L347" s="199"/>
      <c r="M347" s="200"/>
      <c r="N347" s="201"/>
      <c r="O347" s="201"/>
      <c r="P347" s="201"/>
      <c r="Q347" s="201"/>
      <c r="R347" s="201"/>
      <c r="S347" s="201"/>
      <c r="T347" s="202"/>
      <c r="AT347" s="203" t="s">
        <v>165</v>
      </c>
      <c r="AU347" s="203" t="s">
        <v>85</v>
      </c>
      <c r="AV347" s="13" t="s">
        <v>85</v>
      </c>
      <c r="AW347" s="13" t="s">
        <v>37</v>
      </c>
      <c r="AX347" s="13" t="s">
        <v>83</v>
      </c>
      <c r="AY347" s="203" t="s">
        <v>155</v>
      </c>
    </row>
    <row r="348" spans="1:65" s="2" customFormat="1" ht="16.5" customHeight="1">
      <c r="A348" s="36"/>
      <c r="B348" s="37"/>
      <c r="C348" s="175" t="s">
        <v>723</v>
      </c>
      <c r="D348" s="175" t="s">
        <v>157</v>
      </c>
      <c r="E348" s="176" t="s">
        <v>724</v>
      </c>
      <c r="F348" s="177" t="s">
        <v>725</v>
      </c>
      <c r="G348" s="178" t="s">
        <v>169</v>
      </c>
      <c r="H348" s="179">
        <v>0.48</v>
      </c>
      <c r="I348" s="180"/>
      <c r="J348" s="181">
        <f>ROUND(I348*H348,2)</f>
        <v>0</v>
      </c>
      <c r="K348" s="177" t="s">
        <v>170</v>
      </c>
      <c r="L348" s="41"/>
      <c r="M348" s="182" t="s">
        <v>19</v>
      </c>
      <c r="N348" s="183" t="s">
        <v>46</v>
      </c>
      <c r="O348" s="66"/>
      <c r="P348" s="184">
        <f>O348*H348</f>
        <v>0</v>
      </c>
      <c r="Q348" s="184">
        <v>2.102E-2</v>
      </c>
      <c r="R348" s="184">
        <f>Q348*H348</f>
        <v>1.0089600000000001E-2</v>
      </c>
      <c r="S348" s="184">
        <v>0</v>
      </c>
      <c r="T348" s="185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6" t="s">
        <v>161</v>
      </c>
      <c r="AT348" s="186" t="s">
        <v>157</v>
      </c>
      <c r="AU348" s="186" t="s">
        <v>85</v>
      </c>
      <c r="AY348" s="19" t="s">
        <v>155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19" t="s">
        <v>83</v>
      </c>
      <c r="BK348" s="187">
        <f>ROUND(I348*H348,2)</f>
        <v>0</v>
      </c>
      <c r="BL348" s="19" t="s">
        <v>161</v>
      </c>
      <c r="BM348" s="186" t="s">
        <v>726</v>
      </c>
    </row>
    <row r="349" spans="1:65" s="2" customFormat="1" ht="10.199999999999999">
      <c r="A349" s="36"/>
      <c r="B349" s="37"/>
      <c r="C349" s="38"/>
      <c r="D349" s="204" t="s">
        <v>172</v>
      </c>
      <c r="E349" s="38"/>
      <c r="F349" s="205" t="s">
        <v>727</v>
      </c>
      <c r="G349" s="38"/>
      <c r="H349" s="38"/>
      <c r="I349" s="190"/>
      <c r="J349" s="38"/>
      <c r="K349" s="38"/>
      <c r="L349" s="41"/>
      <c r="M349" s="191"/>
      <c r="N349" s="192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172</v>
      </c>
      <c r="AU349" s="19" t="s">
        <v>85</v>
      </c>
    </row>
    <row r="350" spans="1:65" s="15" customFormat="1" ht="10.199999999999999">
      <c r="B350" s="227"/>
      <c r="C350" s="228"/>
      <c r="D350" s="188" t="s">
        <v>165</v>
      </c>
      <c r="E350" s="229" t="s">
        <v>19</v>
      </c>
      <c r="F350" s="230" t="s">
        <v>728</v>
      </c>
      <c r="G350" s="228"/>
      <c r="H350" s="229" t="s">
        <v>19</v>
      </c>
      <c r="I350" s="231"/>
      <c r="J350" s="228"/>
      <c r="K350" s="228"/>
      <c r="L350" s="232"/>
      <c r="M350" s="233"/>
      <c r="N350" s="234"/>
      <c r="O350" s="234"/>
      <c r="P350" s="234"/>
      <c r="Q350" s="234"/>
      <c r="R350" s="234"/>
      <c r="S350" s="234"/>
      <c r="T350" s="235"/>
      <c r="AT350" s="236" t="s">
        <v>165</v>
      </c>
      <c r="AU350" s="236" t="s">
        <v>85</v>
      </c>
      <c r="AV350" s="15" t="s">
        <v>83</v>
      </c>
      <c r="AW350" s="15" t="s">
        <v>37</v>
      </c>
      <c r="AX350" s="15" t="s">
        <v>75</v>
      </c>
      <c r="AY350" s="236" t="s">
        <v>155</v>
      </c>
    </row>
    <row r="351" spans="1:65" s="13" customFormat="1" ht="10.199999999999999">
      <c r="B351" s="193"/>
      <c r="C351" s="194"/>
      <c r="D351" s="188" t="s">
        <v>165</v>
      </c>
      <c r="E351" s="195" t="s">
        <v>19</v>
      </c>
      <c r="F351" s="196" t="s">
        <v>729</v>
      </c>
      <c r="G351" s="194"/>
      <c r="H351" s="197">
        <v>0.48</v>
      </c>
      <c r="I351" s="198"/>
      <c r="J351" s="194"/>
      <c r="K351" s="194"/>
      <c r="L351" s="199"/>
      <c r="M351" s="200"/>
      <c r="N351" s="201"/>
      <c r="O351" s="201"/>
      <c r="P351" s="201"/>
      <c r="Q351" s="201"/>
      <c r="R351" s="201"/>
      <c r="S351" s="201"/>
      <c r="T351" s="202"/>
      <c r="AT351" s="203" t="s">
        <v>165</v>
      </c>
      <c r="AU351" s="203" t="s">
        <v>85</v>
      </c>
      <c r="AV351" s="13" t="s">
        <v>85</v>
      </c>
      <c r="AW351" s="13" t="s">
        <v>37</v>
      </c>
      <c r="AX351" s="13" t="s">
        <v>75</v>
      </c>
      <c r="AY351" s="203" t="s">
        <v>155</v>
      </c>
    </row>
    <row r="352" spans="1:65" s="14" customFormat="1" ht="10.199999999999999">
      <c r="B352" s="206"/>
      <c r="C352" s="207"/>
      <c r="D352" s="188" t="s">
        <v>165</v>
      </c>
      <c r="E352" s="208" t="s">
        <v>19</v>
      </c>
      <c r="F352" s="209" t="s">
        <v>206</v>
      </c>
      <c r="G352" s="207"/>
      <c r="H352" s="210">
        <v>0.48</v>
      </c>
      <c r="I352" s="211"/>
      <c r="J352" s="207"/>
      <c r="K352" s="207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165</v>
      </c>
      <c r="AU352" s="216" t="s">
        <v>85</v>
      </c>
      <c r="AV352" s="14" t="s">
        <v>161</v>
      </c>
      <c r="AW352" s="14" t="s">
        <v>37</v>
      </c>
      <c r="AX352" s="14" t="s">
        <v>83</v>
      </c>
      <c r="AY352" s="216" t="s">
        <v>155</v>
      </c>
    </row>
    <row r="353" spans="1:65" s="2" customFormat="1" ht="16.5" customHeight="1">
      <c r="A353" s="36"/>
      <c r="B353" s="37"/>
      <c r="C353" s="175" t="s">
        <v>730</v>
      </c>
      <c r="D353" s="175" t="s">
        <v>157</v>
      </c>
      <c r="E353" s="176" t="s">
        <v>731</v>
      </c>
      <c r="F353" s="177" t="s">
        <v>732</v>
      </c>
      <c r="G353" s="178" t="s">
        <v>169</v>
      </c>
      <c r="H353" s="179">
        <v>0.48</v>
      </c>
      <c r="I353" s="180"/>
      <c r="J353" s="181">
        <f>ROUND(I353*H353,2)</f>
        <v>0</v>
      </c>
      <c r="K353" s="177" t="s">
        <v>170</v>
      </c>
      <c r="L353" s="41"/>
      <c r="M353" s="182" t="s">
        <v>19</v>
      </c>
      <c r="N353" s="183" t="s">
        <v>46</v>
      </c>
      <c r="O353" s="66"/>
      <c r="P353" s="184">
        <f>O353*H353</f>
        <v>0</v>
      </c>
      <c r="Q353" s="184">
        <v>2.102E-2</v>
      </c>
      <c r="R353" s="184">
        <f>Q353*H353</f>
        <v>1.0089600000000001E-2</v>
      </c>
      <c r="S353" s="184">
        <v>0</v>
      </c>
      <c r="T353" s="185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86" t="s">
        <v>161</v>
      </c>
      <c r="AT353" s="186" t="s">
        <v>157</v>
      </c>
      <c r="AU353" s="186" t="s">
        <v>85</v>
      </c>
      <c r="AY353" s="19" t="s">
        <v>155</v>
      </c>
      <c r="BE353" s="187">
        <f>IF(N353="základní",J353,0)</f>
        <v>0</v>
      </c>
      <c r="BF353" s="187">
        <f>IF(N353="snížená",J353,0)</f>
        <v>0</v>
      </c>
      <c r="BG353" s="187">
        <f>IF(N353="zákl. přenesená",J353,0)</f>
        <v>0</v>
      </c>
      <c r="BH353" s="187">
        <f>IF(N353="sníž. přenesená",J353,0)</f>
        <v>0</v>
      </c>
      <c r="BI353" s="187">
        <f>IF(N353="nulová",J353,0)</f>
        <v>0</v>
      </c>
      <c r="BJ353" s="19" t="s">
        <v>83</v>
      </c>
      <c r="BK353" s="187">
        <f>ROUND(I353*H353,2)</f>
        <v>0</v>
      </c>
      <c r="BL353" s="19" t="s">
        <v>161</v>
      </c>
      <c r="BM353" s="186" t="s">
        <v>733</v>
      </c>
    </row>
    <row r="354" spans="1:65" s="2" customFormat="1" ht="10.199999999999999">
      <c r="A354" s="36"/>
      <c r="B354" s="37"/>
      <c r="C354" s="38"/>
      <c r="D354" s="204" t="s">
        <v>172</v>
      </c>
      <c r="E354" s="38"/>
      <c r="F354" s="205" t="s">
        <v>734</v>
      </c>
      <c r="G354" s="38"/>
      <c r="H354" s="38"/>
      <c r="I354" s="190"/>
      <c r="J354" s="38"/>
      <c r="K354" s="38"/>
      <c r="L354" s="41"/>
      <c r="M354" s="191"/>
      <c r="N354" s="192"/>
      <c r="O354" s="66"/>
      <c r="P354" s="66"/>
      <c r="Q354" s="66"/>
      <c r="R354" s="66"/>
      <c r="S354" s="66"/>
      <c r="T354" s="67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9" t="s">
        <v>172</v>
      </c>
      <c r="AU354" s="19" t="s">
        <v>85</v>
      </c>
    </row>
    <row r="355" spans="1:65" s="13" customFormat="1" ht="10.199999999999999">
      <c r="B355" s="193"/>
      <c r="C355" s="194"/>
      <c r="D355" s="188" t="s">
        <v>165</v>
      </c>
      <c r="E355" s="195" t="s">
        <v>19</v>
      </c>
      <c r="F355" s="196" t="s">
        <v>735</v>
      </c>
      <c r="G355" s="194"/>
      <c r="H355" s="197">
        <v>0.48</v>
      </c>
      <c r="I355" s="198"/>
      <c r="J355" s="194"/>
      <c r="K355" s="194"/>
      <c r="L355" s="199"/>
      <c r="M355" s="200"/>
      <c r="N355" s="201"/>
      <c r="O355" s="201"/>
      <c r="P355" s="201"/>
      <c r="Q355" s="201"/>
      <c r="R355" s="201"/>
      <c r="S355" s="201"/>
      <c r="T355" s="202"/>
      <c r="AT355" s="203" t="s">
        <v>165</v>
      </c>
      <c r="AU355" s="203" t="s">
        <v>85</v>
      </c>
      <c r="AV355" s="13" t="s">
        <v>85</v>
      </c>
      <c r="AW355" s="13" t="s">
        <v>37</v>
      </c>
      <c r="AX355" s="13" t="s">
        <v>83</v>
      </c>
      <c r="AY355" s="203" t="s">
        <v>155</v>
      </c>
    </row>
    <row r="356" spans="1:65" s="2" customFormat="1" ht="16.5" customHeight="1">
      <c r="A356" s="36"/>
      <c r="B356" s="37"/>
      <c r="C356" s="175" t="s">
        <v>736</v>
      </c>
      <c r="D356" s="175" t="s">
        <v>157</v>
      </c>
      <c r="E356" s="176" t="s">
        <v>737</v>
      </c>
      <c r="F356" s="177" t="s">
        <v>738</v>
      </c>
      <c r="G356" s="178" t="s">
        <v>183</v>
      </c>
      <c r="H356" s="179">
        <v>4.2759999999999998</v>
      </c>
      <c r="I356" s="180"/>
      <c r="J356" s="181">
        <f>ROUND(I356*H356,2)</f>
        <v>0</v>
      </c>
      <c r="K356" s="177" t="s">
        <v>170</v>
      </c>
      <c r="L356" s="41"/>
      <c r="M356" s="182" t="s">
        <v>19</v>
      </c>
      <c r="N356" s="183" t="s">
        <v>46</v>
      </c>
      <c r="O356" s="66"/>
      <c r="P356" s="184">
        <f>O356*H356</f>
        <v>0</v>
      </c>
      <c r="Q356" s="184">
        <v>0</v>
      </c>
      <c r="R356" s="184">
        <f>Q356*H356</f>
        <v>0</v>
      </c>
      <c r="S356" s="184">
        <v>0</v>
      </c>
      <c r="T356" s="185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6" t="s">
        <v>161</v>
      </c>
      <c r="AT356" s="186" t="s">
        <v>157</v>
      </c>
      <c r="AU356" s="186" t="s">
        <v>85</v>
      </c>
      <c r="AY356" s="19" t="s">
        <v>155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9" t="s">
        <v>83</v>
      </c>
      <c r="BK356" s="187">
        <f>ROUND(I356*H356,2)</f>
        <v>0</v>
      </c>
      <c r="BL356" s="19" t="s">
        <v>161</v>
      </c>
      <c r="BM356" s="186" t="s">
        <v>739</v>
      </c>
    </row>
    <row r="357" spans="1:65" s="2" customFormat="1" ht="10.199999999999999">
      <c r="A357" s="36"/>
      <c r="B357" s="37"/>
      <c r="C357" s="38"/>
      <c r="D357" s="204" t="s">
        <v>172</v>
      </c>
      <c r="E357" s="38"/>
      <c r="F357" s="205" t="s">
        <v>740</v>
      </c>
      <c r="G357" s="38"/>
      <c r="H357" s="38"/>
      <c r="I357" s="190"/>
      <c r="J357" s="38"/>
      <c r="K357" s="38"/>
      <c r="L357" s="41"/>
      <c r="M357" s="191"/>
      <c r="N357" s="192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172</v>
      </c>
      <c r="AU357" s="19" t="s">
        <v>85</v>
      </c>
    </row>
    <row r="358" spans="1:65" s="15" customFormat="1" ht="10.199999999999999">
      <c r="B358" s="227"/>
      <c r="C358" s="228"/>
      <c r="D358" s="188" t="s">
        <v>165</v>
      </c>
      <c r="E358" s="229" t="s">
        <v>19</v>
      </c>
      <c r="F358" s="230" t="s">
        <v>741</v>
      </c>
      <c r="G358" s="228"/>
      <c r="H358" s="229" t="s">
        <v>19</v>
      </c>
      <c r="I358" s="231"/>
      <c r="J358" s="228"/>
      <c r="K358" s="228"/>
      <c r="L358" s="232"/>
      <c r="M358" s="233"/>
      <c r="N358" s="234"/>
      <c r="O358" s="234"/>
      <c r="P358" s="234"/>
      <c r="Q358" s="234"/>
      <c r="R358" s="234"/>
      <c r="S358" s="234"/>
      <c r="T358" s="235"/>
      <c r="AT358" s="236" t="s">
        <v>165</v>
      </c>
      <c r="AU358" s="236" t="s">
        <v>85</v>
      </c>
      <c r="AV358" s="15" t="s">
        <v>83</v>
      </c>
      <c r="AW358" s="15" t="s">
        <v>37</v>
      </c>
      <c r="AX358" s="15" t="s">
        <v>75</v>
      </c>
      <c r="AY358" s="236" t="s">
        <v>155</v>
      </c>
    </row>
    <row r="359" spans="1:65" s="13" customFormat="1" ht="10.199999999999999">
      <c r="B359" s="193"/>
      <c r="C359" s="194"/>
      <c r="D359" s="188" t="s">
        <v>165</v>
      </c>
      <c r="E359" s="195" t="s">
        <v>19</v>
      </c>
      <c r="F359" s="196" t="s">
        <v>742</v>
      </c>
      <c r="G359" s="194"/>
      <c r="H359" s="197">
        <v>0.71299999999999997</v>
      </c>
      <c r="I359" s="198"/>
      <c r="J359" s="194"/>
      <c r="K359" s="194"/>
      <c r="L359" s="199"/>
      <c r="M359" s="200"/>
      <c r="N359" s="201"/>
      <c r="O359" s="201"/>
      <c r="P359" s="201"/>
      <c r="Q359" s="201"/>
      <c r="R359" s="201"/>
      <c r="S359" s="201"/>
      <c r="T359" s="202"/>
      <c r="AT359" s="203" t="s">
        <v>165</v>
      </c>
      <c r="AU359" s="203" t="s">
        <v>85</v>
      </c>
      <c r="AV359" s="13" t="s">
        <v>85</v>
      </c>
      <c r="AW359" s="13" t="s">
        <v>37</v>
      </c>
      <c r="AX359" s="13" t="s">
        <v>75</v>
      </c>
      <c r="AY359" s="203" t="s">
        <v>155</v>
      </c>
    </row>
    <row r="360" spans="1:65" s="13" customFormat="1" ht="10.199999999999999">
      <c r="B360" s="193"/>
      <c r="C360" s="194"/>
      <c r="D360" s="188" t="s">
        <v>165</v>
      </c>
      <c r="E360" s="195" t="s">
        <v>19</v>
      </c>
      <c r="F360" s="196" t="s">
        <v>743</v>
      </c>
      <c r="G360" s="194"/>
      <c r="H360" s="197">
        <v>1.425</v>
      </c>
      <c r="I360" s="198"/>
      <c r="J360" s="194"/>
      <c r="K360" s="194"/>
      <c r="L360" s="199"/>
      <c r="M360" s="200"/>
      <c r="N360" s="201"/>
      <c r="O360" s="201"/>
      <c r="P360" s="201"/>
      <c r="Q360" s="201"/>
      <c r="R360" s="201"/>
      <c r="S360" s="201"/>
      <c r="T360" s="202"/>
      <c r="AT360" s="203" t="s">
        <v>165</v>
      </c>
      <c r="AU360" s="203" t="s">
        <v>85</v>
      </c>
      <c r="AV360" s="13" t="s">
        <v>85</v>
      </c>
      <c r="AW360" s="13" t="s">
        <v>37</v>
      </c>
      <c r="AX360" s="13" t="s">
        <v>75</v>
      </c>
      <c r="AY360" s="203" t="s">
        <v>155</v>
      </c>
    </row>
    <row r="361" spans="1:65" s="15" customFormat="1" ht="10.199999999999999">
      <c r="B361" s="227"/>
      <c r="C361" s="228"/>
      <c r="D361" s="188" t="s">
        <v>165</v>
      </c>
      <c r="E361" s="229" t="s">
        <v>19</v>
      </c>
      <c r="F361" s="230" t="s">
        <v>744</v>
      </c>
      <c r="G361" s="228"/>
      <c r="H361" s="229" t="s">
        <v>19</v>
      </c>
      <c r="I361" s="231"/>
      <c r="J361" s="228"/>
      <c r="K361" s="228"/>
      <c r="L361" s="232"/>
      <c r="M361" s="233"/>
      <c r="N361" s="234"/>
      <c r="O361" s="234"/>
      <c r="P361" s="234"/>
      <c r="Q361" s="234"/>
      <c r="R361" s="234"/>
      <c r="S361" s="234"/>
      <c r="T361" s="235"/>
      <c r="AT361" s="236" t="s">
        <v>165</v>
      </c>
      <c r="AU361" s="236" t="s">
        <v>85</v>
      </c>
      <c r="AV361" s="15" t="s">
        <v>83</v>
      </c>
      <c r="AW361" s="15" t="s">
        <v>37</v>
      </c>
      <c r="AX361" s="15" t="s">
        <v>75</v>
      </c>
      <c r="AY361" s="236" t="s">
        <v>155</v>
      </c>
    </row>
    <row r="362" spans="1:65" s="13" customFormat="1" ht="10.199999999999999">
      <c r="B362" s="193"/>
      <c r="C362" s="194"/>
      <c r="D362" s="188" t="s">
        <v>165</v>
      </c>
      <c r="E362" s="195" t="s">
        <v>19</v>
      </c>
      <c r="F362" s="196" t="s">
        <v>742</v>
      </c>
      <c r="G362" s="194"/>
      <c r="H362" s="197">
        <v>0.71299999999999997</v>
      </c>
      <c r="I362" s="198"/>
      <c r="J362" s="194"/>
      <c r="K362" s="194"/>
      <c r="L362" s="199"/>
      <c r="M362" s="200"/>
      <c r="N362" s="201"/>
      <c r="O362" s="201"/>
      <c r="P362" s="201"/>
      <c r="Q362" s="201"/>
      <c r="R362" s="201"/>
      <c r="S362" s="201"/>
      <c r="T362" s="202"/>
      <c r="AT362" s="203" t="s">
        <v>165</v>
      </c>
      <c r="AU362" s="203" t="s">
        <v>85</v>
      </c>
      <c r="AV362" s="13" t="s">
        <v>85</v>
      </c>
      <c r="AW362" s="13" t="s">
        <v>37</v>
      </c>
      <c r="AX362" s="13" t="s">
        <v>75</v>
      </c>
      <c r="AY362" s="203" t="s">
        <v>155</v>
      </c>
    </row>
    <row r="363" spans="1:65" s="13" customFormat="1" ht="10.199999999999999">
      <c r="B363" s="193"/>
      <c r="C363" s="194"/>
      <c r="D363" s="188" t="s">
        <v>165</v>
      </c>
      <c r="E363" s="195" t="s">
        <v>19</v>
      </c>
      <c r="F363" s="196" t="s">
        <v>743</v>
      </c>
      <c r="G363" s="194"/>
      <c r="H363" s="197">
        <v>1.425</v>
      </c>
      <c r="I363" s="198"/>
      <c r="J363" s="194"/>
      <c r="K363" s="194"/>
      <c r="L363" s="199"/>
      <c r="M363" s="200"/>
      <c r="N363" s="201"/>
      <c r="O363" s="201"/>
      <c r="P363" s="201"/>
      <c r="Q363" s="201"/>
      <c r="R363" s="201"/>
      <c r="S363" s="201"/>
      <c r="T363" s="202"/>
      <c r="AT363" s="203" t="s">
        <v>165</v>
      </c>
      <c r="AU363" s="203" t="s">
        <v>85</v>
      </c>
      <c r="AV363" s="13" t="s">
        <v>85</v>
      </c>
      <c r="AW363" s="13" t="s">
        <v>37</v>
      </c>
      <c r="AX363" s="13" t="s">
        <v>75</v>
      </c>
      <c r="AY363" s="203" t="s">
        <v>155</v>
      </c>
    </row>
    <row r="364" spans="1:65" s="14" customFormat="1" ht="10.199999999999999">
      <c r="B364" s="206"/>
      <c r="C364" s="207"/>
      <c r="D364" s="188" t="s">
        <v>165</v>
      </c>
      <c r="E364" s="208" t="s">
        <v>19</v>
      </c>
      <c r="F364" s="209" t="s">
        <v>206</v>
      </c>
      <c r="G364" s="207"/>
      <c r="H364" s="210">
        <v>4.2759999999999998</v>
      </c>
      <c r="I364" s="211"/>
      <c r="J364" s="207"/>
      <c r="K364" s="207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165</v>
      </c>
      <c r="AU364" s="216" t="s">
        <v>85</v>
      </c>
      <c r="AV364" s="14" t="s">
        <v>161</v>
      </c>
      <c r="AW364" s="14" t="s">
        <v>37</v>
      </c>
      <c r="AX364" s="14" t="s">
        <v>83</v>
      </c>
      <c r="AY364" s="216" t="s">
        <v>155</v>
      </c>
    </row>
    <row r="365" spans="1:65" s="2" customFormat="1" ht="24.15" customHeight="1">
      <c r="A365" s="36"/>
      <c r="B365" s="37"/>
      <c r="C365" s="175" t="s">
        <v>745</v>
      </c>
      <c r="D365" s="175" t="s">
        <v>157</v>
      </c>
      <c r="E365" s="176" t="s">
        <v>746</v>
      </c>
      <c r="F365" s="177" t="s">
        <v>747</v>
      </c>
      <c r="G365" s="178" t="s">
        <v>169</v>
      </c>
      <c r="H365" s="179">
        <v>4.2759999999999998</v>
      </c>
      <c r="I365" s="180"/>
      <c r="J365" s="181">
        <f>ROUND(I365*H365,2)</f>
        <v>0</v>
      </c>
      <c r="K365" s="177" t="s">
        <v>170</v>
      </c>
      <c r="L365" s="41"/>
      <c r="M365" s="182" t="s">
        <v>19</v>
      </c>
      <c r="N365" s="183" t="s">
        <v>46</v>
      </c>
      <c r="O365" s="66"/>
      <c r="P365" s="184">
        <f>O365*H365</f>
        <v>0</v>
      </c>
      <c r="Q365" s="184">
        <v>0.16192000000000001</v>
      </c>
      <c r="R365" s="184">
        <f>Q365*H365</f>
        <v>0.69236991999999997</v>
      </c>
      <c r="S365" s="184">
        <v>0</v>
      </c>
      <c r="T365" s="185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6" t="s">
        <v>161</v>
      </c>
      <c r="AT365" s="186" t="s">
        <v>157</v>
      </c>
      <c r="AU365" s="186" t="s">
        <v>85</v>
      </c>
      <c r="AY365" s="19" t="s">
        <v>155</v>
      </c>
      <c r="BE365" s="187">
        <f>IF(N365="základní",J365,0)</f>
        <v>0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19" t="s">
        <v>83</v>
      </c>
      <c r="BK365" s="187">
        <f>ROUND(I365*H365,2)</f>
        <v>0</v>
      </c>
      <c r="BL365" s="19" t="s">
        <v>161</v>
      </c>
      <c r="BM365" s="186" t="s">
        <v>748</v>
      </c>
    </row>
    <row r="366" spans="1:65" s="2" customFormat="1" ht="10.199999999999999">
      <c r="A366" s="36"/>
      <c r="B366" s="37"/>
      <c r="C366" s="38"/>
      <c r="D366" s="204" t="s">
        <v>172</v>
      </c>
      <c r="E366" s="38"/>
      <c r="F366" s="205" t="s">
        <v>749</v>
      </c>
      <c r="G366" s="38"/>
      <c r="H366" s="38"/>
      <c r="I366" s="190"/>
      <c r="J366" s="38"/>
      <c r="K366" s="38"/>
      <c r="L366" s="41"/>
      <c r="M366" s="191"/>
      <c r="N366" s="192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172</v>
      </c>
      <c r="AU366" s="19" t="s">
        <v>85</v>
      </c>
    </row>
    <row r="367" spans="1:65" s="15" customFormat="1" ht="10.199999999999999">
      <c r="B367" s="227"/>
      <c r="C367" s="228"/>
      <c r="D367" s="188" t="s">
        <v>165</v>
      </c>
      <c r="E367" s="229" t="s">
        <v>19</v>
      </c>
      <c r="F367" s="230" t="s">
        <v>741</v>
      </c>
      <c r="G367" s="228"/>
      <c r="H367" s="229" t="s">
        <v>19</v>
      </c>
      <c r="I367" s="231"/>
      <c r="J367" s="228"/>
      <c r="K367" s="228"/>
      <c r="L367" s="232"/>
      <c r="M367" s="233"/>
      <c r="N367" s="234"/>
      <c r="O367" s="234"/>
      <c r="P367" s="234"/>
      <c r="Q367" s="234"/>
      <c r="R367" s="234"/>
      <c r="S367" s="234"/>
      <c r="T367" s="235"/>
      <c r="AT367" s="236" t="s">
        <v>165</v>
      </c>
      <c r="AU367" s="236" t="s">
        <v>85</v>
      </c>
      <c r="AV367" s="15" t="s">
        <v>83</v>
      </c>
      <c r="AW367" s="15" t="s">
        <v>37</v>
      </c>
      <c r="AX367" s="15" t="s">
        <v>75</v>
      </c>
      <c r="AY367" s="236" t="s">
        <v>155</v>
      </c>
    </row>
    <row r="368" spans="1:65" s="13" customFormat="1" ht="10.199999999999999">
      <c r="B368" s="193"/>
      <c r="C368" s="194"/>
      <c r="D368" s="188" t="s">
        <v>165</v>
      </c>
      <c r="E368" s="195" t="s">
        <v>19</v>
      </c>
      <c r="F368" s="196" t="s">
        <v>742</v>
      </c>
      <c r="G368" s="194"/>
      <c r="H368" s="197">
        <v>0.71299999999999997</v>
      </c>
      <c r="I368" s="198"/>
      <c r="J368" s="194"/>
      <c r="K368" s="194"/>
      <c r="L368" s="199"/>
      <c r="M368" s="200"/>
      <c r="N368" s="201"/>
      <c r="O368" s="201"/>
      <c r="P368" s="201"/>
      <c r="Q368" s="201"/>
      <c r="R368" s="201"/>
      <c r="S368" s="201"/>
      <c r="T368" s="202"/>
      <c r="AT368" s="203" t="s">
        <v>165</v>
      </c>
      <c r="AU368" s="203" t="s">
        <v>85</v>
      </c>
      <c r="AV368" s="13" t="s">
        <v>85</v>
      </c>
      <c r="AW368" s="13" t="s">
        <v>37</v>
      </c>
      <c r="AX368" s="13" t="s">
        <v>75</v>
      </c>
      <c r="AY368" s="203" t="s">
        <v>155</v>
      </c>
    </row>
    <row r="369" spans="1:65" s="13" customFormat="1" ht="10.199999999999999">
      <c r="B369" s="193"/>
      <c r="C369" s="194"/>
      <c r="D369" s="188" t="s">
        <v>165</v>
      </c>
      <c r="E369" s="195" t="s">
        <v>19</v>
      </c>
      <c r="F369" s="196" t="s">
        <v>743</v>
      </c>
      <c r="G369" s="194"/>
      <c r="H369" s="197">
        <v>1.425</v>
      </c>
      <c r="I369" s="198"/>
      <c r="J369" s="194"/>
      <c r="K369" s="194"/>
      <c r="L369" s="199"/>
      <c r="M369" s="200"/>
      <c r="N369" s="201"/>
      <c r="O369" s="201"/>
      <c r="P369" s="201"/>
      <c r="Q369" s="201"/>
      <c r="R369" s="201"/>
      <c r="S369" s="201"/>
      <c r="T369" s="202"/>
      <c r="AT369" s="203" t="s">
        <v>165</v>
      </c>
      <c r="AU369" s="203" t="s">
        <v>85</v>
      </c>
      <c r="AV369" s="13" t="s">
        <v>85</v>
      </c>
      <c r="AW369" s="13" t="s">
        <v>37</v>
      </c>
      <c r="AX369" s="13" t="s">
        <v>75</v>
      </c>
      <c r="AY369" s="203" t="s">
        <v>155</v>
      </c>
    </row>
    <row r="370" spans="1:65" s="15" customFormat="1" ht="10.199999999999999">
      <c r="B370" s="227"/>
      <c r="C370" s="228"/>
      <c r="D370" s="188" t="s">
        <v>165</v>
      </c>
      <c r="E370" s="229" t="s">
        <v>19</v>
      </c>
      <c r="F370" s="230" t="s">
        <v>744</v>
      </c>
      <c r="G370" s="228"/>
      <c r="H370" s="229" t="s">
        <v>19</v>
      </c>
      <c r="I370" s="231"/>
      <c r="J370" s="228"/>
      <c r="K370" s="228"/>
      <c r="L370" s="232"/>
      <c r="M370" s="233"/>
      <c r="N370" s="234"/>
      <c r="O370" s="234"/>
      <c r="P370" s="234"/>
      <c r="Q370" s="234"/>
      <c r="R370" s="234"/>
      <c r="S370" s="234"/>
      <c r="T370" s="235"/>
      <c r="AT370" s="236" t="s">
        <v>165</v>
      </c>
      <c r="AU370" s="236" t="s">
        <v>85</v>
      </c>
      <c r="AV370" s="15" t="s">
        <v>83</v>
      </c>
      <c r="AW370" s="15" t="s">
        <v>37</v>
      </c>
      <c r="AX370" s="15" t="s">
        <v>75</v>
      </c>
      <c r="AY370" s="236" t="s">
        <v>155</v>
      </c>
    </row>
    <row r="371" spans="1:65" s="13" customFormat="1" ht="10.199999999999999">
      <c r="B371" s="193"/>
      <c r="C371" s="194"/>
      <c r="D371" s="188" t="s">
        <v>165</v>
      </c>
      <c r="E371" s="195" t="s">
        <v>19</v>
      </c>
      <c r="F371" s="196" t="s">
        <v>742</v>
      </c>
      <c r="G371" s="194"/>
      <c r="H371" s="197">
        <v>0.71299999999999997</v>
      </c>
      <c r="I371" s="198"/>
      <c r="J371" s="194"/>
      <c r="K371" s="194"/>
      <c r="L371" s="199"/>
      <c r="M371" s="200"/>
      <c r="N371" s="201"/>
      <c r="O371" s="201"/>
      <c r="P371" s="201"/>
      <c r="Q371" s="201"/>
      <c r="R371" s="201"/>
      <c r="S371" s="201"/>
      <c r="T371" s="202"/>
      <c r="AT371" s="203" t="s">
        <v>165</v>
      </c>
      <c r="AU371" s="203" t="s">
        <v>85</v>
      </c>
      <c r="AV371" s="13" t="s">
        <v>85</v>
      </c>
      <c r="AW371" s="13" t="s">
        <v>37</v>
      </c>
      <c r="AX371" s="13" t="s">
        <v>75</v>
      </c>
      <c r="AY371" s="203" t="s">
        <v>155</v>
      </c>
    </row>
    <row r="372" spans="1:65" s="13" customFormat="1" ht="10.199999999999999">
      <c r="B372" s="193"/>
      <c r="C372" s="194"/>
      <c r="D372" s="188" t="s">
        <v>165</v>
      </c>
      <c r="E372" s="195" t="s">
        <v>19</v>
      </c>
      <c r="F372" s="196" t="s">
        <v>743</v>
      </c>
      <c r="G372" s="194"/>
      <c r="H372" s="197">
        <v>1.425</v>
      </c>
      <c r="I372" s="198"/>
      <c r="J372" s="194"/>
      <c r="K372" s="194"/>
      <c r="L372" s="199"/>
      <c r="M372" s="200"/>
      <c r="N372" s="201"/>
      <c r="O372" s="201"/>
      <c r="P372" s="201"/>
      <c r="Q372" s="201"/>
      <c r="R372" s="201"/>
      <c r="S372" s="201"/>
      <c r="T372" s="202"/>
      <c r="AT372" s="203" t="s">
        <v>165</v>
      </c>
      <c r="AU372" s="203" t="s">
        <v>85</v>
      </c>
      <c r="AV372" s="13" t="s">
        <v>85</v>
      </c>
      <c r="AW372" s="13" t="s">
        <v>37</v>
      </c>
      <c r="AX372" s="13" t="s">
        <v>75</v>
      </c>
      <c r="AY372" s="203" t="s">
        <v>155</v>
      </c>
    </row>
    <row r="373" spans="1:65" s="14" customFormat="1" ht="10.199999999999999">
      <c r="B373" s="206"/>
      <c r="C373" s="207"/>
      <c r="D373" s="188" t="s">
        <v>165</v>
      </c>
      <c r="E373" s="208" t="s">
        <v>19</v>
      </c>
      <c r="F373" s="209" t="s">
        <v>206</v>
      </c>
      <c r="G373" s="207"/>
      <c r="H373" s="210">
        <v>4.2759999999999998</v>
      </c>
      <c r="I373" s="211"/>
      <c r="J373" s="207"/>
      <c r="K373" s="207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165</v>
      </c>
      <c r="AU373" s="216" t="s">
        <v>85</v>
      </c>
      <c r="AV373" s="14" t="s">
        <v>161</v>
      </c>
      <c r="AW373" s="14" t="s">
        <v>37</v>
      </c>
      <c r="AX373" s="14" t="s">
        <v>83</v>
      </c>
      <c r="AY373" s="216" t="s">
        <v>155</v>
      </c>
    </row>
    <row r="374" spans="1:65" s="2" customFormat="1" ht="16.5" customHeight="1">
      <c r="A374" s="36"/>
      <c r="B374" s="37"/>
      <c r="C374" s="175" t="s">
        <v>431</v>
      </c>
      <c r="D374" s="175" t="s">
        <v>157</v>
      </c>
      <c r="E374" s="176" t="s">
        <v>750</v>
      </c>
      <c r="F374" s="177" t="s">
        <v>751</v>
      </c>
      <c r="G374" s="178" t="s">
        <v>183</v>
      </c>
      <c r="H374" s="179">
        <v>2.85</v>
      </c>
      <c r="I374" s="180"/>
      <c r="J374" s="181">
        <f>ROUND(I374*H374,2)</f>
        <v>0</v>
      </c>
      <c r="K374" s="177" t="s">
        <v>170</v>
      </c>
      <c r="L374" s="41"/>
      <c r="M374" s="182" t="s">
        <v>19</v>
      </c>
      <c r="N374" s="183" t="s">
        <v>46</v>
      </c>
      <c r="O374" s="66"/>
      <c r="P374" s="184">
        <f>O374*H374</f>
        <v>0</v>
      </c>
      <c r="Q374" s="184">
        <v>0</v>
      </c>
      <c r="R374" s="184">
        <f>Q374*H374</f>
        <v>0</v>
      </c>
      <c r="S374" s="184">
        <v>0</v>
      </c>
      <c r="T374" s="185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6" t="s">
        <v>161</v>
      </c>
      <c r="AT374" s="186" t="s">
        <v>157</v>
      </c>
      <c r="AU374" s="186" t="s">
        <v>85</v>
      </c>
      <c r="AY374" s="19" t="s">
        <v>155</v>
      </c>
      <c r="BE374" s="187">
        <f>IF(N374="základní",J374,0)</f>
        <v>0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9" t="s">
        <v>83</v>
      </c>
      <c r="BK374" s="187">
        <f>ROUND(I374*H374,2)</f>
        <v>0</v>
      </c>
      <c r="BL374" s="19" t="s">
        <v>161</v>
      </c>
      <c r="BM374" s="186" t="s">
        <v>752</v>
      </c>
    </row>
    <row r="375" spans="1:65" s="2" customFormat="1" ht="10.199999999999999">
      <c r="A375" s="36"/>
      <c r="B375" s="37"/>
      <c r="C375" s="38"/>
      <c r="D375" s="204" t="s">
        <v>172</v>
      </c>
      <c r="E375" s="38"/>
      <c r="F375" s="205" t="s">
        <v>753</v>
      </c>
      <c r="G375" s="38"/>
      <c r="H375" s="38"/>
      <c r="I375" s="190"/>
      <c r="J375" s="38"/>
      <c r="K375" s="38"/>
      <c r="L375" s="41"/>
      <c r="M375" s="191"/>
      <c r="N375" s="192"/>
      <c r="O375" s="66"/>
      <c r="P375" s="66"/>
      <c r="Q375" s="66"/>
      <c r="R375" s="66"/>
      <c r="S375" s="66"/>
      <c r="T375" s="67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9" t="s">
        <v>172</v>
      </c>
      <c r="AU375" s="19" t="s">
        <v>85</v>
      </c>
    </row>
    <row r="376" spans="1:65" s="15" customFormat="1" ht="10.199999999999999">
      <c r="B376" s="227"/>
      <c r="C376" s="228"/>
      <c r="D376" s="188" t="s">
        <v>165</v>
      </c>
      <c r="E376" s="229" t="s">
        <v>19</v>
      </c>
      <c r="F376" s="230" t="s">
        <v>754</v>
      </c>
      <c r="G376" s="228"/>
      <c r="H376" s="229" t="s">
        <v>19</v>
      </c>
      <c r="I376" s="231"/>
      <c r="J376" s="228"/>
      <c r="K376" s="228"/>
      <c r="L376" s="232"/>
      <c r="M376" s="233"/>
      <c r="N376" s="234"/>
      <c r="O376" s="234"/>
      <c r="P376" s="234"/>
      <c r="Q376" s="234"/>
      <c r="R376" s="234"/>
      <c r="S376" s="234"/>
      <c r="T376" s="235"/>
      <c r="AT376" s="236" t="s">
        <v>165</v>
      </c>
      <c r="AU376" s="236" t="s">
        <v>85</v>
      </c>
      <c r="AV376" s="15" t="s">
        <v>83</v>
      </c>
      <c r="AW376" s="15" t="s">
        <v>37</v>
      </c>
      <c r="AX376" s="15" t="s">
        <v>75</v>
      </c>
      <c r="AY376" s="236" t="s">
        <v>155</v>
      </c>
    </row>
    <row r="377" spans="1:65" s="13" customFormat="1" ht="10.199999999999999">
      <c r="B377" s="193"/>
      <c r="C377" s="194"/>
      <c r="D377" s="188" t="s">
        <v>165</v>
      </c>
      <c r="E377" s="195" t="s">
        <v>19</v>
      </c>
      <c r="F377" s="196" t="s">
        <v>755</v>
      </c>
      <c r="G377" s="194"/>
      <c r="H377" s="197">
        <v>2.85</v>
      </c>
      <c r="I377" s="198"/>
      <c r="J377" s="194"/>
      <c r="K377" s="194"/>
      <c r="L377" s="199"/>
      <c r="M377" s="200"/>
      <c r="N377" s="201"/>
      <c r="O377" s="201"/>
      <c r="P377" s="201"/>
      <c r="Q377" s="201"/>
      <c r="R377" s="201"/>
      <c r="S377" s="201"/>
      <c r="T377" s="202"/>
      <c r="AT377" s="203" t="s">
        <v>165</v>
      </c>
      <c r="AU377" s="203" t="s">
        <v>85</v>
      </c>
      <c r="AV377" s="13" t="s">
        <v>85</v>
      </c>
      <c r="AW377" s="13" t="s">
        <v>37</v>
      </c>
      <c r="AX377" s="13" t="s">
        <v>75</v>
      </c>
      <c r="AY377" s="203" t="s">
        <v>155</v>
      </c>
    </row>
    <row r="378" spans="1:65" s="14" customFormat="1" ht="10.199999999999999">
      <c r="B378" s="206"/>
      <c r="C378" s="207"/>
      <c r="D378" s="188" t="s">
        <v>165</v>
      </c>
      <c r="E378" s="208" t="s">
        <v>19</v>
      </c>
      <c r="F378" s="209" t="s">
        <v>206</v>
      </c>
      <c r="G378" s="207"/>
      <c r="H378" s="210">
        <v>2.85</v>
      </c>
      <c r="I378" s="211"/>
      <c r="J378" s="207"/>
      <c r="K378" s="207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165</v>
      </c>
      <c r="AU378" s="216" t="s">
        <v>85</v>
      </c>
      <c r="AV378" s="14" t="s">
        <v>161</v>
      </c>
      <c r="AW378" s="14" t="s">
        <v>37</v>
      </c>
      <c r="AX378" s="14" t="s">
        <v>83</v>
      </c>
      <c r="AY378" s="216" t="s">
        <v>155</v>
      </c>
    </row>
    <row r="379" spans="1:65" s="2" customFormat="1" ht="21.75" customHeight="1">
      <c r="A379" s="36"/>
      <c r="B379" s="37"/>
      <c r="C379" s="175" t="s">
        <v>756</v>
      </c>
      <c r="D379" s="175" t="s">
        <v>157</v>
      </c>
      <c r="E379" s="176" t="s">
        <v>757</v>
      </c>
      <c r="F379" s="177" t="s">
        <v>758</v>
      </c>
      <c r="G379" s="178" t="s">
        <v>169</v>
      </c>
      <c r="H379" s="179">
        <v>20.608000000000001</v>
      </c>
      <c r="I379" s="180"/>
      <c r="J379" s="181">
        <f>ROUND(I379*H379,2)</f>
        <v>0</v>
      </c>
      <c r="K379" s="177" t="s">
        <v>170</v>
      </c>
      <c r="L379" s="41"/>
      <c r="M379" s="182" t="s">
        <v>19</v>
      </c>
      <c r="N379" s="183" t="s">
        <v>46</v>
      </c>
      <c r="O379" s="66"/>
      <c r="P379" s="184">
        <f>O379*H379</f>
        <v>0</v>
      </c>
      <c r="Q379" s="184">
        <v>0</v>
      </c>
      <c r="R379" s="184">
        <f>Q379*H379</f>
        <v>0</v>
      </c>
      <c r="S379" s="184">
        <v>0</v>
      </c>
      <c r="T379" s="185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6" t="s">
        <v>161</v>
      </c>
      <c r="AT379" s="186" t="s">
        <v>157</v>
      </c>
      <c r="AU379" s="186" t="s">
        <v>85</v>
      </c>
      <c r="AY379" s="19" t="s">
        <v>155</v>
      </c>
      <c r="BE379" s="187">
        <f>IF(N379="základní",J379,0)</f>
        <v>0</v>
      </c>
      <c r="BF379" s="187">
        <f>IF(N379="snížená",J379,0)</f>
        <v>0</v>
      </c>
      <c r="BG379" s="187">
        <f>IF(N379="zákl. přenesená",J379,0)</f>
        <v>0</v>
      </c>
      <c r="BH379" s="187">
        <f>IF(N379="sníž. přenesená",J379,0)</f>
        <v>0</v>
      </c>
      <c r="BI379" s="187">
        <f>IF(N379="nulová",J379,0)</f>
        <v>0</v>
      </c>
      <c r="BJ379" s="19" t="s">
        <v>83</v>
      </c>
      <c r="BK379" s="187">
        <f>ROUND(I379*H379,2)</f>
        <v>0</v>
      </c>
      <c r="BL379" s="19" t="s">
        <v>161</v>
      </c>
      <c r="BM379" s="186" t="s">
        <v>759</v>
      </c>
    </row>
    <row r="380" spans="1:65" s="2" customFormat="1" ht="10.199999999999999">
      <c r="A380" s="36"/>
      <c r="B380" s="37"/>
      <c r="C380" s="38"/>
      <c r="D380" s="204" t="s">
        <v>172</v>
      </c>
      <c r="E380" s="38"/>
      <c r="F380" s="205" t="s">
        <v>760</v>
      </c>
      <c r="G380" s="38"/>
      <c r="H380" s="38"/>
      <c r="I380" s="190"/>
      <c r="J380" s="38"/>
      <c r="K380" s="38"/>
      <c r="L380" s="41"/>
      <c r="M380" s="191"/>
      <c r="N380" s="192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172</v>
      </c>
      <c r="AU380" s="19" t="s">
        <v>85</v>
      </c>
    </row>
    <row r="381" spans="1:65" s="15" customFormat="1" ht="10.199999999999999">
      <c r="B381" s="227"/>
      <c r="C381" s="228"/>
      <c r="D381" s="188" t="s">
        <v>165</v>
      </c>
      <c r="E381" s="229" t="s">
        <v>19</v>
      </c>
      <c r="F381" s="230" t="s">
        <v>468</v>
      </c>
      <c r="G381" s="228"/>
      <c r="H381" s="229" t="s">
        <v>19</v>
      </c>
      <c r="I381" s="231"/>
      <c r="J381" s="228"/>
      <c r="K381" s="228"/>
      <c r="L381" s="232"/>
      <c r="M381" s="233"/>
      <c r="N381" s="234"/>
      <c r="O381" s="234"/>
      <c r="P381" s="234"/>
      <c r="Q381" s="234"/>
      <c r="R381" s="234"/>
      <c r="S381" s="234"/>
      <c r="T381" s="235"/>
      <c r="AT381" s="236" t="s">
        <v>165</v>
      </c>
      <c r="AU381" s="236" t="s">
        <v>85</v>
      </c>
      <c r="AV381" s="15" t="s">
        <v>83</v>
      </c>
      <c r="AW381" s="15" t="s">
        <v>37</v>
      </c>
      <c r="AX381" s="15" t="s">
        <v>75</v>
      </c>
      <c r="AY381" s="236" t="s">
        <v>155</v>
      </c>
    </row>
    <row r="382" spans="1:65" s="13" customFormat="1" ht="10.199999999999999">
      <c r="B382" s="193"/>
      <c r="C382" s="194"/>
      <c r="D382" s="188" t="s">
        <v>165</v>
      </c>
      <c r="E382" s="195" t="s">
        <v>19</v>
      </c>
      <c r="F382" s="196" t="s">
        <v>469</v>
      </c>
      <c r="G382" s="194"/>
      <c r="H382" s="197">
        <v>6.7850000000000001</v>
      </c>
      <c r="I382" s="198"/>
      <c r="J382" s="194"/>
      <c r="K382" s="194"/>
      <c r="L382" s="199"/>
      <c r="M382" s="200"/>
      <c r="N382" s="201"/>
      <c r="O382" s="201"/>
      <c r="P382" s="201"/>
      <c r="Q382" s="201"/>
      <c r="R382" s="201"/>
      <c r="S382" s="201"/>
      <c r="T382" s="202"/>
      <c r="AT382" s="203" t="s">
        <v>165</v>
      </c>
      <c r="AU382" s="203" t="s">
        <v>85</v>
      </c>
      <c r="AV382" s="13" t="s">
        <v>85</v>
      </c>
      <c r="AW382" s="13" t="s">
        <v>37</v>
      </c>
      <c r="AX382" s="13" t="s">
        <v>75</v>
      </c>
      <c r="AY382" s="203" t="s">
        <v>155</v>
      </c>
    </row>
    <row r="383" spans="1:65" s="13" customFormat="1" ht="10.199999999999999">
      <c r="B383" s="193"/>
      <c r="C383" s="194"/>
      <c r="D383" s="188" t="s">
        <v>165</v>
      </c>
      <c r="E383" s="195" t="s">
        <v>19</v>
      </c>
      <c r="F383" s="196" t="s">
        <v>470</v>
      </c>
      <c r="G383" s="194"/>
      <c r="H383" s="197">
        <v>5.75</v>
      </c>
      <c r="I383" s="198"/>
      <c r="J383" s="194"/>
      <c r="K383" s="194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165</v>
      </c>
      <c r="AU383" s="203" t="s">
        <v>85</v>
      </c>
      <c r="AV383" s="13" t="s">
        <v>85</v>
      </c>
      <c r="AW383" s="13" t="s">
        <v>37</v>
      </c>
      <c r="AX383" s="13" t="s">
        <v>75</v>
      </c>
      <c r="AY383" s="203" t="s">
        <v>155</v>
      </c>
    </row>
    <row r="384" spans="1:65" s="13" customFormat="1" ht="10.199999999999999">
      <c r="B384" s="193"/>
      <c r="C384" s="194"/>
      <c r="D384" s="188" t="s">
        <v>165</v>
      </c>
      <c r="E384" s="195" t="s">
        <v>19</v>
      </c>
      <c r="F384" s="196" t="s">
        <v>471</v>
      </c>
      <c r="G384" s="194"/>
      <c r="H384" s="197">
        <v>4.37</v>
      </c>
      <c r="I384" s="198"/>
      <c r="J384" s="194"/>
      <c r="K384" s="194"/>
      <c r="L384" s="199"/>
      <c r="M384" s="200"/>
      <c r="N384" s="201"/>
      <c r="O384" s="201"/>
      <c r="P384" s="201"/>
      <c r="Q384" s="201"/>
      <c r="R384" s="201"/>
      <c r="S384" s="201"/>
      <c r="T384" s="202"/>
      <c r="AT384" s="203" t="s">
        <v>165</v>
      </c>
      <c r="AU384" s="203" t="s">
        <v>85</v>
      </c>
      <c r="AV384" s="13" t="s">
        <v>85</v>
      </c>
      <c r="AW384" s="13" t="s">
        <v>37</v>
      </c>
      <c r="AX384" s="13" t="s">
        <v>75</v>
      </c>
      <c r="AY384" s="203" t="s">
        <v>155</v>
      </c>
    </row>
    <row r="385" spans="1:65" s="13" customFormat="1" ht="10.199999999999999">
      <c r="B385" s="193"/>
      <c r="C385" s="194"/>
      <c r="D385" s="188" t="s">
        <v>165</v>
      </c>
      <c r="E385" s="195" t="s">
        <v>19</v>
      </c>
      <c r="F385" s="196" t="s">
        <v>472</v>
      </c>
      <c r="G385" s="194"/>
      <c r="H385" s="197">
        <v>3.7029999999999998</v>
      </c>
      <c r="I385" s="198"/>
      <c r="J385" s="194"/>
      <c r="K385" s="194"/>
      <c r="L385" s="199"/>
      <c r="M385" s="200"/>
      <c r="N385" s="201"/>
      <c r="O385" s="201"/>
      <c r="P385" s="201"/>
      <c r="Q385" s="201"/>
      <c r="R385" s="201"/>
      <c r="S385" s="201"/>
      <c r="T385" s="202"/>
      <c r="AT385" s="203" t="s">
        <v>165</v>
      </c>
      <c r="AU385" s="203" t="s">
        <v>85</v>
      </c>
      <c r="AV385" s="13" t="s">
        <v>85</v>
      </c>
      <c r="AW385" s="13" t="s">
        <v>37</v>
      </c>
      <c r="AX385" s="13" t="s">
        <v>75</v>
      </c>
      <c r="AY385" s="203" t="s">
        <v>155</v>
      </c>
    </row>
    <row r="386" spans="1:65" s="14" customFormat="1" ht="10.199999999999999">
      <c r="B386" s="206"/>
      <c r="C386" s="207"/>
      <c r="D386" s="188" t="s">
        <v>165</v>
      </c>
      <c r="E386" s="208" t="s">
        <v>19</v>
      </c>
      <c r="F386" s="209" t="s">
        <v>206</v>
      </c>
      <c r="G386" s="207"/>
      <c r="H386" s="210">
        <v>20.608000000000001</v>
      </c>
      <c r="I386" s="211"/>
      <c r="J386" s="207"/>
      <c r="K386" s="207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165</v>
      </c>
      <c r="AU386" s="216" t="s">
        <v>85</v>
      </c>
      <c r="AV386" s="14" t="s">
        <v>161</v>
      </c>
      <c r="AW386" s="14" t="s">
        <v>37</v>
      </c>
      <c r="AX386" s="14" t="s">
        <v>83</v>
      </c>
      <c r="AY386" s="216" t="s">
        <v>155</v>
      </c>
    </row>
    <row r="387" spans="1:65" s="2" customFormat="1" ht="16.5" customHeight="1">
      <c r="A387" s="36"/>
      <c r="B387" s="37"/>
      <c r="C387" s="217" t="s">
        <v>761</v>
      </c>
      <c r="D387" s="217" t="s">
        <v>227</v>
      </c>
      <c r="E387" s="218" t="s">
        <v>762</v>
      </c>
      <c r="F387" s="219" t="s">
        <v>763</v>
      </c>
      <c r="G387" s="220" t="s">
        <v>298</v>
      </c>
      <c r="H387" s="221">
        <v>12.736000000000001</v>
      </c>
      <c r="I387" s="222"/>
      <c r="J387" s="223">
        <f>ROUND(I387*H387,2)</f>
        <v>0</v>
      </c>
      <c r="K387" s="219" t="s">
        <v>170</v>
      </c>
      <c r="L387" s="224"/>
      <c r="M387" s="225" t="s">
        <v>19</v>
      </c>
      <c r="N387" s="226" t="s">
        <v>46</v>
      </c>
      <c r="O387" s="66"/>
      <c r="P387" s="184">
        <f>O387*H387</f>
        <v>0</v>
      </c>
      <c r="Q387" s="184">
        <v>1</v>
      </c>
      <c r="R387" s="184">
        <f>Q387*H387</f>
        <v>12.736000000000001</v>
      </c>
      <c r="S387" s="184">
        <v>0</v>
      </c>
      <c r="T387" s="185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6" t="s">
        <v>207</v>
      </c>
      <c r="AT387" s="186" t="s">
        <v>227</v>
      </c>
      <c r="AU387" s="186" t="s">
        <v>85</v>
      </c>
      <c r="AY387" s="19" t="s">
        <v>155</v>
      </c>
      <c r="BE387" s="187">
        <f>IF(N387="základní",J387,0)</f>
        <v>0</v>
      </c>
      <c r="BF387" s="187">
        <f>IF(N387="snížená",J387,0)</f>
        <v>0</v>
      </c>
      <c r="BG387" s="187">
        <f>IF(N387="zákl. přenesená",J387,0)</f>
        <v>0</v>
      </c>
      <c r="BH387" s="187">
        <f>IF(N387="sníž. přenesená",J387,0)</f>
        <v>0</v>
      </c>
      <c r="BI387" s="187">
        <f>IF(N387="nulová",J387,0)</f>
        <v>0</v>
      </c>
      <c r="BJ387" s="19" t="s">
        <v>83</v>
      </c>
      <c r="BK387" s="187">
        <f>ROUND(I387*H387,2)</f>
        <v>0</v>
      </c>
      <c r="BL387" s="19" t="s">
        <v>161</v>
      </c>
      <c r="BM387" s="186" t="s">
        <v>764</v>
      </c>
    </row>
    <row r="388" spans="1:65" s="13" customFormat="1" ht="10.199999999999999">
      <c r="B388" s="193"/>
      <c r="C388" s="194"/>
      <c r="D388" s="188" t="s">
        <v>165</v>
      </c>
      <c r="E388" s="195" t="s">
        <v>19</v>
      </c>
      <c r="F388" s="196" t="s">
        <v>765</v>
      </c>
      <c r="G388" s="194"/>
      <c r="H388" s="197">
        <v>12.736000000000001</v>
      </c>
      <c r="I388" s="198"/>
      <c r="J388" s="194"/>
      <c r="K388" s="194"/>
      <c r="L388" s="199"/>
      <c r="M388" s="200"/>
      <c r="N388" s="201"/>
      <c r="O388" s="201"/>
      <c r="P388" s="201"/>
      <c r="Q388" s="201"/>
      <c r="R388" s="201"/>
      <c r="S388" s="201"/>
      <c r="T388" s="202"/>
      <c r="AT388" s="203" t="s">
        <v>165</v>
      </c>
      <c r="AU388" s="203" t="s">
        <v>85</v>
      </c>
      <c r="AV388" s="13" t="s">
        <v>85</v>
      </c>
      <c r="AW388" s="13" t="s">
        <v>37</v>
      </c>
      <c r="AX388" s="13" t="s">
        <v>83</v>
      </c>
      <c r="AY388" s="203" t="s">
        <v>155</v>
      </c>
    </row>
    <row r="389" spans="1:65" s="12" customFormat="1" ht="22.8" customHeight="1">
      <c r="B389" s="159"/>
      <c r="C389" s="160"/>
      <c r="D389" s="161" t="s">
        <v>74</v>
      </c>
      <c r="E389" s="173" t="s">
        <v>187</v>
      </c>
      <c r="F389" s="173" t="s">
        <v>766</v>
      </c>
      <c r="G389" s="160"/>
      <c r="H389" s="160"/>
      <c r="I389" s="163"/>
      <c r="J389" s="174">
        <f>BK389</f>
        <v>0</v>
      </c>
      <c r="K389" s="160"/>
      <c r="L389" s="165"/>
      <c r="M389" s="166"/>
      <c r="N389" s="167"/>
      <c r="O389" s="167"/>
      <c r="P389" s="168">
        <f>SUM(P390:P440)</f>
        <v>0</v>
      </c>
      <c r="Q389" s="167"/>
      <c r="R389" s="168">
        <f>SUM(R390:R440)</f>
        <v>11.576820000000001</v>
      </c>
      <c r="S389" s="167"/>
      <c r="T389" s="169">
        <f>SUM(T390:T440)</f>
        <v>0</v>
      </c>
      <c r="AR389" s="170" t="s">
        <v>83</v>
      </c>
      <c r="AT389" s="171" t="s">
        <v>74</v>
      </c>
      <c r="AU389" s="171" t="s">
        <v>83</v>
      </c>
      <c r="AY389" s="170" t="s">
        <v>155</v>
      </c>
      <c r="BK389" s="172">
        <f>SUM(BK390:BK440)</f>
        <v>0</v>
      </c>
    </row>
    <row r="390" spans="1:65" s="2" customFormat="1" ht="16.5" customHeight="1">
      <c r="A390" s="36"/>
      <c r="B390" s="37"/>
      <c r="C390" s="175" t="s">
        <v>767</v>
      </c>
      <c r="D390" s="175" t="s">
        <v>157</v>
      </c>
      <c r="E390" s="176" t="s">
        <v>768</v>
      </c>
      <c r="F390" s="177" t="s">
        <v>769</v>
      </c>
      <c r="G390" s="178" t="s">
        <v>169</v>
      </c>
      <c r="H390" s="179">
        <v>282</v>
      </c>
      <c r="I390" s="180"/>
      <c r="J390" s="181">
        <f>ROUND(I390*H390,2)</f>
        <v>0</v>
      </c>
      <c r="K390" s="177" t="s">
        <v>170</v>
      </c>
      <c r="L390" s="41"/>
      <c r="M390" s="182" t="s">
        <v>19</v>
      </c>
      <c r="N390" s="183" t="s">
        <v>46</v>
      </c>
      <c r="O390" s="66"/>
      <c r="P390" s="184">
        <f>O390*H390</f>
        <v>0</v>
      </c>
      <c r="Q390" s="184">
        <v>0</v>
      </c>
      <c r="R390" s="184">
        <f>Q390*H390</f>
        <v>0</v>
      </c>
      <c r="S390" s="184">
        <v>0</v>
      </c>
      <c r="T390" s="185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6" t="s">
        <v>161</v>
      </c>
      <c r="AT390" s="186" t="s">
        <v>157</v>
      </c>
      <c r="AU390" s="186" t="s">
        <v>85</v>
      </c>
      <c r="AY390" s="19" t="s">
        <v>155</v>
      </c>
      <c r="BE390" s="187">
        <f>IF(N390="základní",J390,0)</f>
        <v>0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9" t="s">
        <v>83</v>
      </c>
      <c r="BK390" s="187">
        <f>ROUND(I390*H390,2)</f>
        <v>0</v>
      </c>
      <c r="BL390" s="19" t="s">
        <v>161</v>
      </c>
      <c r="BM390" s="186" t="s">
        <v>770</v>
      </c>
    </row>
    <row r="391" spans="1:65" s="2" customFormat="1" ht="10.199999999999999">
      <c r="A391" s="36"/>
      <c r="B391" s="37"/>
      <c r="C391" s="38"/>
      <c r="D391" s="204" t="s">
        <v>172</v>
      </c>
      <c r="E391" s="38"/>
      <c r="F391" s="205" t="s">
        <v>771</v>
      </c>
      <c r="G391" s="38"/>
      <c r="H391" s="38"/>
      <c r="I391" s="190"/>
      <c r="J391" s="38"/>
      <c r="K391" s="38"/>
      <c r="L391" s="41"/>
      <c r="M391" s="191"/>
      <c r="N391" s="192"/>
      <c r="O391" s="66"/>
      <c r="P391" s="66"/>
      <c r="Q391" s="66"/>
      <c r="R391" s="66"/>
      <c r="S391" s="66"/>
      <c r="T391" s="67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9" t="s">
        <v>172</v>
      </c>
      <c r="AU391" s="19" t="s">
        <v>85</v>
      </c>
    </row>
    <row r="392" spans="1:65" s="15" customFormat="1" ht="10.199999999999999">
      <c r="B392" s="227"/>
      <c r="C392" s="228"/>
      <c r="D392" s="188" t="s">
        <v>165</v>
      </c>
      <c r="E392" s="229" t="s">
        <v>19</v>
      </c>
      <c r="F392" s="230" t="s">
        <v>772</v>
      </c>
      <c r="G392" s="228"/>
      <c r="H392" s="229" t="s">
        <v>19</v>
      </c>
      <c r="I392" s="231"/>
      <c r="J392" s="228"/>
      <c r="K392" s="228"/>
      <c r="L392" s="232"/>
      <c r="M392" s="233"/>
      <c r="N392" s="234"/>
      <c r="O392" s="234"/>
      <c r="P392" s="234"/>
      <c r="Q392" s="234"/>
      <c r="R392" s="234"/>
      <c r="S392" s="234"/>
      <c r="T392" s="235"/>
      <c r="AT392" s="236" t="s">
        <v>165</v>
      </c>
      <c r="AU392" s="236" t="s">
        <v>85</v>
      </c>
      <c r="AV392" s="15" t="s">
        <v>83</v>
      </c>
      <c r="AW392" s="15" t="s">
        <v>37</v>
      </c>
      <c r="AX392" s="15" t="s">
        <v>75</v>
      </c>
      <c r="AY392" s="236" t="s">
        <v>155</v>
      </c>
    </row>
    <row r="393" spans="1:65" s="13" customFormat="1" ht="10.199999999999999">
      <c r="B393" s="193"/>
      <c r="C393" s="194"/>
      <c r="D393" s="188" t="s">
        <v>165</v>
      </c>
      <c r="E393" s="195" t="s">
        <v>19</v>
      </c>
      <c r="F393" s="196" t="s">
        <v>773</v>
      </c>
      <c r="G393" s="194"/>
      <c r="H393" s="197">
        <v>164</v>
      </c>
      <c r="I393" s="198"/>
      <c r="J393" s="194"/>
      <c r="K393" s="194"/>
      <c r="L393" s="199"/>
      <c r="M393" s="200"/>
      <c r="N393" s="201"/>
      <c r="O393" s="201"/>
      <c r="P393" s="201"/>
      <c r="Q393" s="201"/>
      <c r="R393" s="201"/>
      <c r="S393" s="201"/>
      <c r="T393" s="202"/>
      <c r="AT393" s="203" t="s">
        <v>165</v>
      </c>
      <c r="AU393" s="203" t="s">
        <v>85</v>
      </c>
      <c r="AV393" s="13" t="s">
        <v>85</v>
      </c>
      <c r="AW393" s="13" t="s">
        <v>37</v>
      </c>
      <c r="AX393" s="13" t="s">
        <v>75</v>
      </c>
      <c r="AY393" s="203" t="s">
        <v>155</v>
      </c>
    </row>
    <row r="394" spans="1:65" s="15" customFormat="1" ht="10.199999999999999">
      <c r="B394" s="227"/>
      <c r="C394" s="228"/>
      <c r="D394" s="188" t="s">
        <v>165</v>
      </c>
      <c r="E394" s="229" t="s">
        <v>19</v>
      </c>
      <c r="F394" s="230" t="s">
        <v>772</v>
      </c>
      <c r="G394" s="228"/>
      <c r="H394" s="229" t="s">
        <v>19</v>
      </c>
      <c r="I394" s="231"/>
      <c r="J394" s="228"/>
      <c r="K394" s="228"/>
      <c r="L394" s="232"/>
      <c r="M394" s="233"/>
      <c r="N394" s="234"/>
      <c r="O394" s="234"/>
      <c r="P394" s="234"/>
      <c r="Q394" s="234"/>
      <c r="R394" s="234"/>
      <c r="S394" s="234"/>
      <c r="T394" s="235"/>
      <c r="AT394" s="236" t="s">
        <v>165</v>
      </c>
      <c r="AU394" s="236" t="s">
        <v>85</v>
      </c>
      <c r="AV394" s="15" t="s">
        <v>83</v>
      </c>
      <c r="AW394" s="15" t="s">
        <v>37</v>
      </c>
      <c r="AX394" s="15" t="s">
        <v>75</v>
      </c>
      <c r="AY394" s="236" t="s">
        <v>155</v>
      </c>
    </row>
    <row r="395" spans="1:65" s="13" customFormat="1" ht="10.199999999999999">
      <c r="B395" s="193"/>
      <c r="C395" s="194"/>
      <c r="D395" s="188" t="s">
        <v>165</v>
      </c>
      <c r="E395" s="195" t="s">
        <v>19</v>
      </c>
      <c r="F395" s="196" t="s">
        <v>774</v>
      </c>
      <c r="G395" s="194"/>
      <c r="H395" s="197">
        <v>118</v>
      </c>
      <c r="I395" s="198"/>
      <c r="J395" s="194"/>
      <c r="K395" s="194"/>
      <c r="L395" s="199"/>
      <c r="M395" s="200"/>
      <c r="N395" s="201"/>
      <c r="O395" s="201"/>
      <c r="P395" s="201"/>
      <c r="Q395" s="201"/>
      <c r="R395" s="201"/>
      <c r="S395" s="201"/>
      <c r="T395" s="202"/>
      <c r="AT395" s="203" t="s">
        <v>165</v>
      </c>
      <c r="AU395" s="203" t="s">
        <v>85</v>
      </c>
      <c r="AV395" s="13" t="s">
        <v>85</v>
      </c>
      <c r="AW395" s="13" t="s">
        <v>37</v>
      </c>
      <c r="AX395" s="13" t="s">
        <v>75</v>
      </c>
      <c r="AY395" s="203" t="s">
        <v>155</v>
      </c>
    </row>
    <row r="396" spans="1:65" s="14" customFormat="1" ht="10.199999999999999">
      <c r="B396" s="206"/>
      <c r="C396" s="207"/>
      <c r="D396" s="188" t="s">
        <v>165</v>
      </c>
      <c r="E396" s="208" t="s">
        <v>19</v>
      </c>
      <c r="F396" s="209" t="s">
        <v>206</v>
      </c>
      <c r="G396" s="207"/>
      <c r="H396" s="210">
        <v>282</v>
      </c>
      <c r="I396" s="211"/>
      <c r="J396" s="207"/>
      <c r="K396" s="207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165</v>
      </c>
      <c r="AU396" s="216" t="s">
        <v>85</v>
      </c>
      <c r="AV396" s="14" t="s">
        <v>161</v>
      </c>
      <c r="AW396" s="14" t="s">
        <v>37</v>
      </c>
      <c r="AX396" s="14" t="s">
        <v>83</v>
      </c>
      <c r="AY396" s="216" t="s">
        <v>155</v>
      </c>
    </row>
    <row r="397" spans="1:65" s="2" customFormat="1" ht="24.15" customHeight="1">
      <c r="A397" s="36"/>
      <c r="B397" s="37"/>
      <c r="C397" s="175" t="s">
        <v>775</v>
      </c>
      <c r="D397" s="175" t="s">
        <v>157</v>
      </c>
      <c r="E397" s="176" t="s">
        <v>776</v>
      </c>
      <c r="F397" s="177" t="s">
        <v>777</v>
      </c>
      <c r="G397" s="178" t="s">
        <v>169</v>
      </c>
      <c r="H397" s="179">
        <v>141</v>
      </c>
      <c r="I397" s="180"/>
      <c r="J397" s="181">
        <f>ROUND(I397*H397,2)</f>
        <v>0</v>
      </c>
      <c r="K397" s="177" t="s">
        <v>170</v>
      </c>
      <c r="L397" s="41"/>
      <c r="M397" s="182" t="s">
        <v>19</v>
      </c>
      <c r="N397" s="183" t="s">
        <v>46</v>
      </c>
      <c r="O397" s="66"/>
      <c r="P397" s="184">
        <f>O397*H397</f>
        <v>0</v>
      </c>
      <c r="Q397" s="184">
        <v>0</v>
      </c>
      <c r="R397" s="184">
        <f>Q397*H397</f>
        <v>0</v>
      </c>
      <c r="S397" s="184">
        <v>0</v>
      </c>
      <c r="T397" s="185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6" t="s">
        <v>161</v>
      </c>
      <c r="AT397" s="186" t="s">
        <v>157</v>
      </c>
      <c r="AU397" s="186" t="s">
        <v>85</v>
      </c>
      <c r="AY397" s="19" t="s">
        <v>155</v>
      </c>
      <c r="BE397" s="187">
        <f>IF(N397="základní",J397,0)</f>
        <v>0</v>
      </c>
      <c r="BF397" s="187">
        <f>IF(N397="snížená",J397,0)</f>
        <v>0</v>
      </c>
      <c r="BG397" s="187">
        <f>IF(N397="zákl. přenesená",J397,0)</f>
        <v>0</v>
      </c>
      <c r="BH397" s="187">
        <f>IF(N397="sníž. přenesená",J397,0)</f>
        <v>0</v>
      </c>
      <c r="BI397" s="187">
        <f>IF(N397="nulová",J397,0)</f>
        <v>0</v>
      </c>
      <c r="BJ397" s="19" t="s">
        <v>83</v>
      </c>
      <c r="BK397" s="187">
        <f>ROUND(I397*H397,2)</f>
        <v>0</v>
      </c>
      <c r="BL397" s="19" t="s">
        <v>161</v>
      </c>
      <c r="BM397" s="186" t="s">
        <v>778</v>
      </c>
    </row>
    <row r="398" spans="1:65" s="2" customFormat="1" ht="10.199999999999999">
      <c r="A398" s="36"/>
      <c r="B398" s="37"/>
      <c r="C398" s="38"/>
      <c r="D398" s="204" t="s">
        <v>172</v>
      </c>
      <c r="E398" s="38"/>
      <c r="F398" s="205" t="s">
        <v>779</v>
      </c>
      <c r="G398" s="38"/>
      <c r="H398" s="38"/>
      <c r="I398" s="190"/>
      <c r="J398" s="38"/>
      <c r="K398" s="38"/>
      <c r="L398" s="41"/>
      <c r="M398" s="191"/>
      <c r="N398" s="192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172</v>
      </c>
      <c r="AU398" s="19" t="s">
        <v>85</v>
      </c>
    </row>
    <row r="399" spans="1:65" s="15" customFormat="1" ht="10.199999999999999">
      <c r="B399" s="227"/>
      <c r="C399" s="228"/>
      <c r="D399" s="188" t="s">
        <v>165</v>
      </c>
      <c r="E399" s="229" t="s">
        <v>19</v>
      </c>
      <c r="F399" s="230" t="s">
        <v>780</v>
      </c>
      <c r="G399" s="228"/>
      <c r="H399" s="229" t="s">
        <v>19</v>
      </c>
      <c r="I399" s="231"/>
      <c r="J399" s="228"/>
      <c r="K399" s="228"/>
      <c r="L399" s="232"/>
      <c r="M399" s="233"/>
      <c r="N399" s="234"/>
      <c r="O399" s="234"/>
      <c r="P399" s="234"/>
      <c r="Q399" s="234"/>
      <c r="R399" s="234"/>
      <c r="S399" s="234"/>
      <c r="T399" s="235"/>
      <c r="AT399" s="236" t="s">
        <v>165</v>
      </c>
      <c r="AU399" s="236" t="s">
        <v>85</v>
      </c>
      <c r="AV399" s="15" t="s">
        <v>83</v>
      </c>
      <c r="AW399" s="15" t="s">
        <v>37</v>
      </c>
      <c r="AX399" s="15" t="s">
        <v>75</v>
      </c>
      <c r="AY399" s="236" t="s">
        <v>155</v>
      </c>
    </row>
    <row r="400" spans="1:65" s="15" customFormat="1" ht="10.199999999999999">
      <c r="B400" s="227"/>
      <c r="C400" s="228"/>
      <c r="D400" s="188" t="s">
        <v>165</v>
      </c>
      <c r="E400" s="229" t="s">
        <v>19</v>
      </c>
      <c r="F400" s="230" t="s">
        <v>429</v>
      </c>
      <c r="G400" s="228"/>
      <c r="H400" s="229" t="s">
        <v>19</v>
      </c>
      <c r="I400" s="231"/>
      <c r="J400" s="228"/>
      <c r="K400" s="228"/>
      <c r="L400" s="232"/>
      <c r="M400" s="233"/>
      <c r="N400" s="234"/>
      <c r="O400" s="234"/>
      <c r="P400" s="234"/>
      <c r="Q400" s="234"/>
      <c r="R400" s="234"/>
      <c r="S400" s="234"/>
      <c r="T400" s="235"/>
      <c r="AT400" s="236" t="s">
        <v>165</v>
      </c>
      <c r="AU400" s="236" t="s">
        <v>85</v>
      </c>
      <c r="AV400" s="15" t="s">
        <v>83</v>
      </c>
      <c r="AW400" s="15" t="s">
        <v>37</v>
      </c>
      <c r="AX400" s="15" t="s">
        <v>75</v>
      </c>
      <c r="AY400" s="236" t="s">
        <v>155</v>
      </c>
    </row>
    <row r="401" spans="1:65" s="13" customFormat="1" ht="10.199999999999999">
      <c r="B401" s="193"/>
      <c r="C401" s="194"/>
      <c r="D401" s="188" t="s">
        <v>165</v>
      </c>
      <c r="E401" s="195" t="s">
        <v>19</v>
      </c>
      <c r="F401" s="196" t="s">
        <v>430</v>
      </c>
      <c r="G401" s="194"/>
      <c r="H401" s="197">
        <v>82</v>
      </c>
      <c r="I401" s="198"/>
      <c r="J401" s="194"/>
      <c r="K401" s="194"/>
      <c r="L401" s="199"/>
      <c r="M401" s="200"/>
      <c r="N401" s="201"/>
      <c r="O401" s="201"/>
      <c r="P401" s="201"/>
      <c r="Q401" s="201"/>
      <c r="R401" s="201"/>
      <c r="S401" s="201"/>
      <c r="T401" s="202"/>
      <c r="AT401" s="203" t="s">
        <v>165</v>
      </c>
      <c r="AU401" s="203" t="s">
        <v>85</v>
      </c>
      <c r="AV401" s="13" t="s">
        <v>85</v>
      </c>
      <c r="AW401" s="13" t="s">
        <v>37</v>
      </c>
      <c r="AX401" s="13" t="s">
        <v>75</v>
      </c>
      <c r="AY401" s="203" t="s">
        <v>155</v>
      </c>
    </row>
    <row r="402" spans="1:65" s="15" customFormat="1" ht="10.199999999999999">
      <c r="B402" s="227"/>
      <c r="C402" s="228"/>
      <c r="D402" s="188" t="s">
        <v>165</v>
      </c>
      <c r="E402" s="229" t="s">
        <v>19</v>
      </c>
      <c r="F402" s="230" t="s">
        <v>429</v>
      </c>
      <c r="G402" s="228"/>
      <c r="H402" s="229" t="s">
        <v>19</v>
      </c>
      <c r="I402" s="231"/>
      <c r="J402" s="228"/>
      <c r="K402" s="228"/>
      <c r="L402" s="232"/>
      <c r="M402" s="233"/>
      <c r="N402" s="234"/>
      <c r="O402" s="234"/>
      <c r="P402" s="234"/>
      <c r="Q402" s="234"/>
      <c r="R402" s="234"/>
      <c r="S402" s="234"/>
      <c r="T402" s="235"/>
      <c r="AT402" s="236" t="s">
        <v>165</v>
      </c>
      <c r="AU402" s="236" t="s">
        <v>85</v>
      </c>
      <c r="AV402" s="15" t="s">
        <v>83</v>
      </c>
      <c r="AW402" s="15" t="s">
        <v>37</v>
      </c>
      <c r="AX402" s="15" t="s">
        <v>75</v>
      </c>
      <c r="AY402" s="236" t="s">
        <v>155</v>
      </c>
    </row>
    <row r="403" spans="1:65" s="13" customFormat="1" ht="10.199999999999999">
      <c r="B403" s="193"/>
      <c r="C403" s="194"/>
      <c r="D403" s="188" t="s">
        <v>165</v>
      </c>
      <c r="E403" s="195" t="s">
        <v>19</v>
      </c>
      <c r="F403" s="196" t="s">
        <v>431</v>
      </c>
      <c r="G403" s="194"/>
      <c r="H403" s="197">
        <v>59</v>
      </c>
      <c r="I403" s="198"/>
      <c r="J403" s="194"/>
      <c r="K403" s="194"/>
      <c r="L403" s="199"/>
      <c r="M403" s="200"/>
      <c r="N403" s="201"/>
      <c r="O403" s="201"/>
      <c r="P403" s="201"/>
      <c r="Q403" s="201"/>
      <c r="R403" s="201"/>
      <c r="S403" s="201"/>
      <c r="T403" s="202"/>
      <c r="AT403" s="203" t="s">
        <v>165</v>
      </c>
      <c r="AU403" s="203" t="s">
        <v>85</v>
      </c>
      <c r="AV403" s="13" t="s">
        <v>85</v>
      </c>
      <c r="AW403" s="13" t="s">
        <v>37</v>
      </c>
      <c r="AX403" s="13" t="s">
        <v>75</v>
      </c>
      <c r="AY403" s="203" t="s">
        <v>155</v>
      </c>
    </row>
    <row r="404" spans="1:65" s="14" customFormat="1" ht="10.199999999999999">
      <c r="B404" s="206"/>
      <c r="C404" s="207"/>
      <c r="D404" s="188" t="s">
        <v>165</v>
      </c>
      <c r="E404" s="208" t="s">
        <v>19</v>
      </c>
      <c r="F404" s="209" t="s">
        <v>206</v>
      </c>
      <c r="G404" s="207"/>
      <c r="H404" s="210">
        <v>141</v>
      </c>
      <c r="I404" s="211"/>
      <c r="J404" s="207"/>
      <c r="K404" s="207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165</v>
      </c>
      <c r="AU404" s="216" t="s">
        <v>85</v>
      </c>
      <c r="AV404" s="14" t="s">
        <v>161</v>
      </c>
      <c r="AW404" s="14" t="s">
        <v>37</v>
      </c>
      <c r="AX404" s="14" t="s">
        <v>83</v>
      </c>
      <c r="AY404" s="216" t="s">
        <v>155</v>
      </c>
    </row>
    <row r="405" spans="1:65" s="2" customFormat="1" ht="21.75" customHeight="1">
      <c r="A405" s="36"/>
      <c r="B405" s="37"/>
      <c r="C405" s="175" t="s">
        <v>781</v>
      </c>
      <c r="D405" s="175" t="s">
        <v>157</v>
      </c>
      <c r="E405" s="176" t="s">
        <v>782</v>
      </c>
      <c r="F405" s="177" t="s">
        <v>783</v>
      </c>
      <c r="G405" s="178" t="s">
        <v>169</v>
      </c>
      <c r="H405" s="179">
        <v>50.334000000000003</v>
      </c>
      <c r="I405" s="180"/>
      <c r="J405" s="181">
        <f>ROUND(I405*H405,2)</f>
        <v>0</v>
      </c>
      <c r="K405" s="177" t="s">
        <v>170</v>
      </c>
      <c r="L405" s="41"/>
      <c r="M405" s="182" t="s">
        <v>19</v>
      </c>
      <c r="N405" s="183" t="s">
        <v>46</v>
      </c>
      <c r="O405" s="66"/>
      <c r="P405" s="184">
        <f>O405*H405</f>
        <v>0</v>
      </c>
      <c r="Q405" s="184">
        <v>0.23</v>
      </c>
      <c r="R405" s="184">
        <f>Q405*H405</f>
        <v>11.576820000000001</v>
      </c>
      <c r="S405" s="184">
        <v>0</v>
      </c>
      <c r="T405" s="185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86" t="s">
        <v>161</v>
      </c>
      <c r="AT405" s="186" t="s">
        <v>157</v>
      </c>
      <c r="AU405" s="186" t="s">
        <v>85</v>
      </c>
      <c r="AY405" s="19" t="s">
        <v>155</v>
      </c>
      <c r="BE405" s="187">
        <f>IF(N405="základní",J405,0)</f>
        <v>0</v>
      </c>
      <c r="BF405" s="187">
        <f>IF(N405="snížená",J405,0)</f>
        <v>0</v>
      </c>
      <c r="BG405" s="187">
        <f>IF(N405="zákl. přenesená",J405,0)</f>
        <v>0</v>
      </c>
      <c r="BH405" s="187">
        <f>IF(N405="sníž. přenesená",J405,0)</f>
        <v>0</v>
      </c>
      <c r="BI405" s="187">
        <f>IF(N405="nulová",J405,0)</f>
        <v>0</v>
      </c>
      <c r="BJ405" s="19" t="s">
        <v>83</v>
      </c>
      <c r="BK405" s="187">
        <f>ROUND(I405*H405,2)</f>
        <v>0</v>
      </c>
      <c r="BL405" s="19" t="s">
        <v>161</v>
      </c>
      <c r="BM405" s="186" t="s">
        <v>784</v>
      </c>
    </row>
    <row r="406" spans="1:65" s="2" customFormat="1" ht="10.199999999999999">
      <c r="A406" s="36"/>
      <c r="B406" s="37"/>
      <c r="C406" s="38"/>
      <c r="D406" s="204" t="s">
        <v>172</v>
      </c>
      <c r="E406" s="38"/>
      <c r="F406" s="205" t="s">
        <v>785</v>
      </c>
      <c r="G406" s="38"/>
      <c r="H406" s="38"/>
      <c r="I406" s="190"/>
      <c r="J406" s="38"/>
      <c r="K406" s="38"/>
      <c r="L406" s="41"/>
      <c r="M406" s="191"/>
      <c r="N406" s="192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172</v>
      </c>
      <c r="AU406" s="19" t="s">
        <v>85</v>
      </c>
    </row>
    <row r="407" spans="1:65" s="13" customFormat="1" ht="10.199999999999999">
      <c r="B407" s="193"/>
      <c r="C407" s="194"/>
      <c r="D407" s="188" t="s">
        <v>165</v>
      </c>
      <c r="E407" s="195" t="s">
        <v>19</v>
      </c>
      <c r="F407" s="196" t="s">
        <v>786</v>
      </c>
      <c r="G407" s="194"/>
      <c r="H407" s="197">
        <v>21.47</v>
      </c>
      <c r="I407" s="198"/>
      <c r="J407" s="194"/>
      <c r="K407" s="194"/>
      <c r="L407" s="199"/>
      <c r="M407" s="200"/>
      <c r="N407" s="201"/>
      <c r="O407" s="201"/>
      <c r="P407" s="201"/>
      <c r="Q407" s="201"/>
      <c r="R407" s="201"/>
      <c r="S407" s="201"/>
      <c r="T407" s="202"/>
      <c r="AT407" s="203" t="s">
        <v>165</v>
      </c>
      <c r="AU407" s="203" t="s">
        <v>85</v>
      </c>
      <c r="AV407" s="13" t="s">
        <v>85</v>
      </c>
      <c r="AW407" s="13" t="s">
        <v>37</v>
      </c>
      <c r="AX407" s="13" t="s">
        <v>75</v>
      </c>
      <c r="AY407" s="203" t="s">
        <v>155</v>
      </c>
    </row>
    <row r="408" spans="1:65" s="13" customFormat="1" ht="10.199999999999999">
      <c r="B408" s="193"/>
      <c r="C408" s="194"/>
      <c r="D408" s="188" t="s">
        <v>165</v>
      </c>
      <c r="E408" s="195" t="s">
        <v>19</v>
      </c>
      <c r="F408" s="196" t="s">
        <v>787</v>
      </c>
      <c r="G408" s="194"/>
      <c r="H408" s="197">
        <v>28.864000000000001</v>
      </c>
      <c r="I408" s="198"/>
      <c r="J408" s="194"/>
      <c r="K408" s="194"/>
      <c r="L408" s="199"/>
      <c r="M408" s="200"/>
      <c r="N408" s="201"/>
      <c r="O408" s="201"/>
      <c r="P408" s="201"/>
      <c r="Q408" s="201"/>
      <c r="R408" s="201"/>
      <c r="S408" s="201"/>
      <c r="T408" s="202"/>
      <c r="AT408" s="203" t="s">
        <v>165</v>
      </c>
      <c r="AU408" s="203" t="s">
        <v>85</v>
      </c>
      <c r="AV408" s="13" t="s">
        <v>85</v>
      </c>
      <c r="AW408" s="13" t="s">
        <v>37</v>
      </c>
      <c r="AX408" s="13" t="s">
        <v>75</v>
      </c>
      <c r="AY408" s="203" t="s">
        <v>155</v>
      </c>
    </row>
    <row r="409" spans="1:65" s="14" customFormat="1" ht="10.199999999999999">
      <c r="B409" s="206"/>
      <c r="C409" s="207"/>
      <c r="D409" s="188" t="s">
        <v>165</v>
      </c>
      <c r="E409" s="208" t="s">
        <v>19</v>
      </c>
      <c r="F409" s="209" t="s">
        <v>206</v>
      </c>
      <c r="G409" s="207"/>
      <c r="H409" s="210">
        <v>50.334000000000003</v>
      </c>
      <c r="I409" s="211"/>
      <c r="J409" s="207"/>
      <c r="K409" s="207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165</v>
      </c>
      <c r="AU409" s="216" t="s">
        <v>85</v>
      </c>
      <c r="AV409" s="14" t="s">
        <v>161</v>
      </c>
      <c r="AW409" s="14" t="s">
        <v>37</v>
      </c>
      <c r="AX409" s="14" t="s">
        <v>83</v>
      </c>
      <c r="AY409" s="216" t="s">
        <v>155</v>
      </c>
    </row>
    <row r="410" spans="1:65" s="2" customFormat="1" ht="16.5" customHeight="1">
      <c r="A410" s="36"/>
      <c r="B410" s="37"/>
      <c r="C410" s="175" t="s">
        <v>788</v>
      </c>
      <c r="D410" s="175" t="s">
        <v>157</v>
      </c>
      <c r="E410" s="176" t="s">
        <v>789</v>
      </c>
      <c r="F410" s="177" t="s">
        <v>790</v>
      </c>
      <c r="G410" s="178" t="s">
        <v>169</v>
      </c>
      <c r="H410" s="179">
        <v>141</v>
      </c>
      <c r="I410" s="180"/>
      <c r="J410" s="181">
        <f>ROUND(I410*H410,2)</f>
        <v>0</v>
      </c>
      <c r="K410" s="177" t="s">
        <v>170</v>
      </c>
      <c r="L410" s="41"/>
      <c r="M410" s="182" t="s">
        <v>19</v>
      </c>
      <c r="N410" s="183" t="s">
        <v>46</v>
      </c>
      <c r="O410" s="66"/>
      <c r="P410" s="184">
        <f>O410*H410</f>
        <v>0</v>
      </c>
      <c r="Q410" s="184">
        <v>0</v>
      </c>
      <c r="R410" s="184">
        <f>Q410*H410</f>
        <v>0</v>
      </c>
      <c r="S410" s="184">
        <v>0</v>
      </c>
      <c r="T410" s="185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6" t="s">
        <v>161</v>
      </c>
      <c r="AT410" s="186" t="s">
        <v>157</v>
      </c>
      <c r="AU410" s="186" t="s">
        <v>85</v>
      </c>
      <c r="AY410" s="19" t="s">
        <v>155</v>
      </c>
      <c r="BE410" s="187">
        <f>IF(N410="základní",J410,0)</f>
        <v>0</v>
      </c>
      <c r="BF410" s="187">
        <f>IF(N410="snížená",J410,0)</f>
        <v>0</v>
      </c>
      <c r="BG410" s="187">
        <f>IF(N410="zákl. přenesená",J410,0)</f>
        <v>0</v>
      </c>
      <c r="BH410" s="187">
        <f>IF(N410="sníž. přenesená",J410,0)</f>
        <v>0</v>
      </c>
      <c r="BI410" s="187">
        <f>IF(N410="nulová",J410,0)</f>
        <v>0</v>
      </c>
      <c r="BJ410" s="19" t="s">
        <v>83</v>
      </c>
      <c r="BK410" s="187">
        <f>ROUND(I410*H410,2)</f>
        <v>0</v>
      </c>
      <c r="BL410" s="19" t="s">
        <v>161</v>
      </c>
      <c r="BM410" s="186" t="s">
        <v>791</v>
      </c>
    </row>
    <row r="411" spans="1:65" s="2" customFormat="1" ht="10.199999999999999">
      <c r="A411" s="36"/>
      <c r="B411" s="37"/>
      <c r="C411" s="38"/>
      <c r="D411" s="204" t="s">
        <v>172</v>
      </c>
      <c r="E411" s="38"/>
      <c r="F411" s="205" t="s">
        <v>792</v>
      </c>
      <c r="G411" s="38"/>
      <c r="H411" s="38"/>
      <c r="I411" s="190"/>
      <c r="J411" s="38"/>
      <c r="K411" s="38"/>
      <c r="L411" s="41"/>
      <c r="M411" s="191"/>
      <c r="N411" s="192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172</v>
      </c>
      <c r="AU411" s="19" t="s">
        <v>85</v>
      </c>
    </row>
    <row r="412" spans="1:65" s="15" customFormat="1" ht="10.199999999999999">
      <c r="B412" s="227"/>
      <c r="C412" s="228"/>
      <c r="D412" s="188" t="s">
        <v>165</v>
      </c>
      <c r="E412" s="229" t="s">
        <v>19</v>
      </c>
      <c r="F412" s="230" t="s">
        <v>429</v>
      </c>
      <c r="G412" s="228"/>
      <c r="H412" s="229" t="s">
        <v>19</v>
      </c>
      <c r="I412" s="231"/>
      <c r="J412" s="228"/>
      <c r="K412" s="228"/>
      <c r="L412" s="232"/>
      <c r="M412" s="233"/>
      <c r="N412" s="234"/>
      <c r="O412" s="234"/>
      <c r="P412" s="234"/>
      <c r="Q412" s="234"/>
      <c r="R412" s="234"/>
      <c r="S412" s="234"/>
      <c r="T412" s="235"/>
      <c r="AT412" s="236" t="s">
        <v>165</v>
      </c>
      <c r="AU412" s="236" t="s">
        <v>85</v>
      </c>
      <c r="AV412" s="15" t="s">
        <v>83</v>
      </c>
      <c r="AW412" s="15" t="s">
        <v>37</v>
      </c>
      <c r="AX412" s="15" t="s">
        <v>75</v>
      </c>
      <c r="AY412" s="236" t="s">
        <v>155</v>
      </c>
    </row>
    <row r="413" spans="1:65" s="13" customFormat="1" ht="10.199999999999999">
      <c r="B413" s="193"/>
      <c r="C413" s="194"/>
      <c r="D413" s="188" t="s">
        <v>165</v>
      </c>
      <c r="E413" s="195" t="s">
        <v>19</v>
      </c>
      <c r="F413" s="196" t="s">
        <v>430</v>
      </c>
      <c r="G413" s="194"/>
      <c r="H413" s="197">
        <v>82</v>
      </c>
      <c r="I413" s="198"/>
      <c r="J413" s="194"/>
      <c r="K413" s="194"/>
      <c r="L413" s="199"/>
      <c r="M413" s="200"/>
      <c r="N413" s="201"/>
      <c r="O413" s="201"/>
      <c r="P413" s="201"/>
      <c r="Q413" s="201"/>
      <c r="R413" s="201"/>
      <c r="S413" s="201"/>
      <c r="T413" s="202"/>
      <c r="AT413" s="203" t="s">
        <v>165</v>
      </c>
      <c r="AU413" s="203" t="s">
        <v>85</v>
      </c>
      <c r="AV413" s="13" t="s">
        <v>85</v>
      </c>
      <c r="AW413" s="13" t="s">
        <v>37</v>
      </c>
      <c r="AX413" s="13" t="s">
        <v>75</v>
      </c>
      <c r="AY413" s="203" t="s">
        <v>155</v>
      </c>
    </row>
    <row r="414" spans="1:65" s="15" customFormat="1" ht="10.199999999999999">
      <c r="B414" s="227"/>
      <c r="C414" s="228"/>
      <c r="D414" s="188" t="s">
        <v>165</v>
      </c>
      <c r="E414" s="229" t="s">
        <v>19</v>
      </c>
      <c r="F414" s="230" t="s">
        <v>429</v>
      </c>
      <c r="G414" s="228"/>
      <c r="H414" s="229" t="s">
        <v>19</v>
      </c>
      <c r="I414" s="231"/>
      <c r="J414" s="228"/>
      <c r="K414" s="228"/>
      <c r="L414" s="232"/>
      <c r="M414" s="233"/>
      <c r="N414" s="234"/>
      <c r="O414" s="234"/>
      <c r="P414" s="234"/>
      <c r="Q414" s="234"/>
      <c r="R414" s="234"/>
      <c r="S414" s="234"/>
      <c r="T414" s="235"/>
      <c r="AT414" s="236" t="s">
        <v>165</v>
      </c>
      <c r="AU414" s="236" t="s">
        <v>85</v>
      </c>
      <c r="AV414" s="15" t="s">
        <v>83</v>
      </c>
      <c r="AW414" s="15" t="s">
        <v>37</v>
      </c>
      <c r="AX414" s="15" t="s">
        <v>75</v>
      </c>
      <c r="AY414" s="236" t="s">
        <v>155</v>
      </c>
    </row>
    <row r="415" spans="1:65" s="13" customFormat="1" ht="10.199999999999999">
      <c r="B415" s="193"/>
      <c r="C415" s="194"/>
      <c r="D415" s="188" t="s">
        <v>165</v>
      </c>
      <c r="E415" s="195" t="s">
        <v>19</v>
      </c>
      <c r="F415" s="196" t="s">
        <v>431</v>
      </c>
      <c r="G415" s="194"/>
      <c r="H415" s="197">
        <v>59</v>
      </c>
      <c r="I415" s="198"/>
      <c r="J415" s="194"/>
      <c r="K415" s="194"/>
      <c r="L415" s="199"/>
      <c r="M415" s="200"/>
      <c r="N415" s="201"/>
      <c r="O415" s="201"/>
      <c r="P415" s="201"/>
      <c r="Q415" s="201"/>
      <c r="R415" s="201"/>
      <c r="S415" s="201"/>
      <c r="T415" s="202"/>
      <c r="AT415" s="203" t="s">
        <v>165</v>
      </c>
      <c r="AU415" s="203" t="s">
        <v>85</v>
      </c>
      <c r="AV415" s="13" t="s">
        <v>85</v>
      </c>
      <c r="AW415" s="13" t="s">
        <v>37</v>
      </c>
      <c r="AX415" s="13" t="s">
        <v>75</v>
      </c>
      <c r="AY415" s="203" t="s">
        <v>155</v>
      </c>
    </row>
    <row r="416" spans="1:65" s="14" customFormat="1" ht="10.199999999999999">
      <c r="B416" s="206"/>
      <c r="C416" s="207"/>
      <c r="D416" s="188" t="s">
        <v>165</v>
      </c>
      <c r="E416" s="208" t="s">
        <v>19</v>
      </c>
      <c r="F416" s="209" t="s">
        <v>206</v>
      </c>
      <c r="G416" s="207"/>
      <c r="H416" s="210">
        <v>141</v>
      </c>
      <c r="I416" s="211"/>
      <c r="J416" s="207"/>
      <c r="K416" s="207"/>
      <c r="L416" s="212"/>
      <c r="M416" s="213"/>
      <c r="N416" s="214"/>
      <c r="O416" s="214"/>
      <c r="P416" s="214"/>
      <c r="Q416" s="214"/>
      <c r="R416" s="214"/>
      <c r="S416" s="214"/>
      <c r="T416" s="215"/>
      <c r="AT416" s="216" t="s">
        <v>165</v>
      </c>
      <c r="AU416" s="216" t="s">
        <v>85</v>
      </c>
      <c r="AV416" s="14" t="s">
        <v>161</v>
      </c>
      <c r="AW416" s="14" t="s">
        <v>37</v>
      </c>
      <c r="AX416" s="14" t="s">
        <v>83</v>
      </c>
      <c r="AY416" s="216" t="s">
        <v>155</v>
      </c>
    </row>
    <row r="417" spans="1:65" s="2" customFormat="1" ht="16.5" customHeight="1">
      <c r="A417" s="36"/>
      <c r="B417" s="37"/>
      <c r="C417" s="175" t="s">
        <v>793</v>
      </c>
      <c r="D417" s="175" t="s">
        <v>157</v>
      </c>
      <c r="E417" s="176" t="s">
        <v>794</v>
      </c>
      <c r="F417" s="177" t="s">
        <v>795</v>
      </c>
      <c r="G417" s="178" t="s">
        <v>169</v>
      </c>
      <c r="H417" s="179">
        <v>166.25299999999999</v>
      </c>
      <c r="I417" s="180"/>
      <c r="J417" s="181">
        <f>ROUND(I417*H417,2)</f>
        <v>0</v>
      </c>
      <c r="K417" s="177" t="s">
        <v>170</v>
      </c>
      <c r="L417" s="41"/>
      <c r="M417" s="182" t="s">
        <v>19</v>
      </c>
      <c r="N417" s="183" t="s">
        <v>46</v>
      </c>
      <c r="O417" s="66"/>
      <c r="P417" s="184">
        <f>O417*H417</f>
        <v>0</v>
      </c>
      <c r="Q417" s="184">
        <v>0</v>
      </c>
      <c r="R417" s="184">
        <f>Q417*H417</f>
        <v>0</v>
      </c>
      <c r="S417" s="184">
        <v>0</v>
      </c>
      <c r="T417" s="185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86" t="s">
        <v>161</v>
      </c>
      <c r="AT417" s="186" t="s">
        <v>157</v>
      </c>
      <c r="AU417" s="186" t="s">
        <v>85</v>
      </c>
      <c r="AY417" s="19" t="s">
        <v>155</v>
      </c>
      <c r="BE417" s="187">
        <f>IF(N417="základní",J417,0)</f>
        <v>0</v>
      </c>
      <c r="BF417" s="187">
        <f>IF(N417="snížená",J417,0)</f>
        <v>0</v>
      </c>
      <c r="BG417" s="187">
        <f>IF(N417="zákl. přenesená",J417,0)</f>
        <v>0</v>
      </c>
      <c r="BH417" s="187">
        <f>IF(N417="sníž. přenesená",J417,0)</f>
        <v>0</v>
      </c>
      <c r="BI417" s="187">
        <f>IF(N417="nulová",J417,0)</f>
        <v>0</v>
      </c>
      <c r="BJ417" s="19" t="s">
        <v>83</v>
      </c>
      <c r="BK417" s="187">
        <f>ROUND(I417*H417,2)</f>
        <v>0</v>
      </c>
      <c r="BL417" s="19" t="s">
        <v>161</v>
      </c>
      <c r="BM417" s="186" t="s">
        <v>796</v>
      </c>
    </row>
    <row r="418" spans="1:65" s="2" customFormat="1" ht="10.199999999999999">
      <c r="A418" s="36"/>
      <c r="B418" s="37"/>
      <c r="C418" s="38"/>
      <c r="D418" s="204" t="s">
        <v>172</v>
      </c>
      <c r="E418" s="38"/>
      <c r="F418" s="205" t="s">
        <v>797</v>
      </c>
      <c r="G418" s="38"/>
      <c r="H418" s="38"/>
      <c r="I418" s="190"/>
      <c r="J418" s="38"/>
      <c r="K418" s="38"/>
      <c r="L418" s="41"/>
      <c r="M418" s="191"/>
      <c r="N418" s="192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172</v>
      </c>
      <c r="AU418" s="19" t="s">
        <v>85</v>
      </c>
    </row>
    <row r="419" spans="1:65" s="15" customFormat="1" ht="10.199999999999999">
      <c r="B419" s="227"/>
      <c r="C419" s="228"/>
      <c r="D419" s="188" t="s">
        <v>165</v>
      </c>
      <c r="E419" s="229" t="s">
        <v>19</v>
      </c>
      <c r="F419" s="230" t="s">
        <v>429</v>
      </c>
      <c r="G419" s="228"/>
      <c r="H419" s="229" t="s">
        <v>19</v>
      </c>
      <c r="I419" s="231"/>
      <c r="J419" s="228"/>
      <c r="K419" s="228"/>
      <c r="L419" s="232"/>
      <c r="M419" s="233"/>
      <c r="N419" s="234"/>
      <c r="O419" s="234"/>
      <c r="P419" s="234"/>
      <c r="Q419" s="234"/>
      <c r="R419" s="234"/>
      <c r="S419" s="234"/>
      <c r="T419" s="235"/>
      <c r="AT419" s="236" t="s">
        <v>165</v>
      </c>
      <c r="AU419" s="236" t="s">
        <v>85</v>
      </c>
      <c r="AV419" s="15" t="s">
        <v>83</v>
      </c>
      <c r="AW419" s="15" t="s">
        <v>37</v>
      </c>
      <c r="AX419" s="15" t="s">
        <v>75</v>
      </c>
      <c r="AY419" s="236" t="s">
        <v>155</v>
      </c>
    </row>
    <row r="420" spans="1:65" s="13" customFormat="1" ht="10.199999999999999">
      <c r="B420" s="193"/>
      <c r="C420" s="194"/>
      <c r="D420" s="188" t="s">
        <v>165</v>
      </c>
      <c r="E420" s="195" t="s">
        <v>19</v>
      </c>
      <c r="F420" s="196" t="s">
        <v>430</v>
      </c>
      <c r="G420" s="194"/>
      <c r="H420" s="197">
        <v>82</v>
      </c>
      <c r="I420" s="198"/>
      <c r="J420" s="194"/>
      <c r="K420" s="194"/>
      <c r="L420" s="199"/>
      <c r="M420" s="200"/>
      <c r="N420" s="201"/>
      <c r="O420" s="201"/>
      <c r="P420" s="201"/>
      <c r="Q420" s="201"/>
      <c r="R420" s="201"/>
      <c r="S420" s="201"/>
      <c r="T420" s="202"/>
      <c r="AT420" s="203" t="s">
        <v>165</v>
      </c>
      <c r="AU420" s="203" t="s">
        <v>85</v>
      </c>
      <c r="AV420" s="13" t="s">
        <v>85</v>
      </c>
      <c r="AW420" s="13" t="s">
        <v>37</v>
      </c>
      <c r="AX420" s="13" t="s">
        <v>75</v>
      </c>
      <c r="AY420" s="203" t="s">
        <v>155</v>
      </c>
    </row>
    <row r="421" spans="1:65" s="15" customFormat="1" ht="10.199999999999999">
      <c r="B421" s="227"/>
      <c r="C421" s="228"/>
      <c r="D421" s="188" t="s">
        <v>165</v>
      </c>
      <c r="E421" s="229" t="s">
        <v>19</v>
      </c>
      <c r="F421" s="230" t="s">
        <v>429</v>
      </c>
      <c r="G421" s="228"/>
      <c r="H421" s="229" t="s">
        <v>19</v>
      </c>
      <c r="I421" s="231"/>
      <c r="J421" s="228"/>
      <c r="K421" s="228"/>
      <c r="L421" s="232"/>
      <c r="M421" s="233"/>
      <c r="N421" s="234"/>
      <c r="O421" s="234"/>
      <c r="P421" s="234"/>
      <c r="Q421" s="234"/>
      <c r="R421" s="234"/>
      <c r="S421" s="234"/>
      <c r="T421" s="235"/>
      <c r="AT421" s="236" t="s">
        <v>165</v>
      </c>
      <c r="AU421" s="236" t="s">
        <v>85</v>
      </c>
      <c r="AV421" s="15" t="s">
        <v>83</v>
      </c>
      <c r="AW421" s="15" t="s">
        <v>37</v>
      </c>
      <c r="AX421" s="15" t="s">
        <v>75</v>
      </c>
      <c r="AY421" s="236" t="s">
        <v>155</v>
      </c>
    </row>
    <row r="422" spans="1:65" s="13" customFormat="1" ht="10.199999999999999">
      <c r="B422" s="193"/>
      <c r="C422" s="194"/>
      <c r="D422" s="188" t="s">
        <v>165</v>
      </c>
      <c r="E422" s="195" t="s">
        <v>19</v>
      </c>
      <c r="F422" s="196" t="s">
        <v>431</v>
      </c>
      <c r="G422" s="194"/>
      <c r="H422" s="197">
        <v>59</v>
      </c>
      <c r="I422" s="198"/>
      <c r="J422" s="194"/>
      <c r="K422" s="194"/>
      <c r="L422" s="199"/>
      <c r="M422" s="200"/>
      <c r="N422" s="201"/>
      <c r="O422" s="201"/>
      <c r="P422" s="201"/>
      <c r="Q422" s="201"/>
      <c r="R422" s="201"/>
      <c r="S422" s="201"/>
      <c r="T422" s="202"/>
      <c r="AT422" s="203" t="s">
        <v>165</v>
      </c>
      <c r="AU422" s="203" t="s">
        <v>85</v>
      </c>
      <c r="AV422" s="13" t="s">
        <v>85</v>
      </c>
      <c r="AW422" s="13" t="s">
        <v>37</v>
      </c>
      <c r="AX422" s="13" t="s">
        <v>75</v>
      </c>
      <c r="AY422" s="203" t="s">
        <v>155</v>
      </c>
    </row>
    <row r="423" spans="1:65" s="15" customFormat="1" ht="10.199999999999999">
      <c r="B423" s="227"/>
      <c r="C423" s="228"/>
      <c r="D423" s="188" t="s">
        <v>165</v>
      </c>
      <c r="E423" s="229" t="s">
        <v>19</v>
      </c>
      <c r="F423" s="230" t="s">
        <v>436</v>
      </c>
      <c r="G423" s="228"/>
      <c r="H423" s="229" t="s">
        <v>19</v>
      </c>
      <c r="I423" s="231"/>
      <c r="J423" s="228"/>
      <c r="K423" s="228"/>
      <c r="L423" s="232"/>
      <c r="M423" s="233"/>
      <c r="N423" s="234"/>
      <c r="O423" s="234"/>
      <c r="P423" s="234"/>
      <c r="Q423" s="234"/>
      <c r="R423" s="234"/>
      <c r="S423" s="234"/>
      <c r="T423" s="235"/>
      <c r="AT423" s="236" t="s">
        <v>165</v>
      </c>
      <c r="AU423" s="236" t="s">
        <v>85</v>
      </c>
      <c r="AV423" s="15" t="s">
        <v>83</v>
      </c>
      <c r="AW423" s="15" t="s">
        <v>37</v>
      </c>
      <c r="AX423" s="15" t="s">
        <v>75</v>
      </c>
      <c r="AY423" s="236" t="s">
        <v>155</v>
      </c>
    </row>
    <row r="424" spans="1:65" s="13" customFormat="1" ht="10.199999999999999">
      <c r="B424" s="193"/>
      <c r="C424" s="194"/>
      <c r="D424" s="188" t="s">
        <v>165</v>
      </c>
      <c r="E424" s="195" t="s">
        <v>19</v>
      </c>
      <c r="F424" s="196" t="s">
        <v>437</v>
      </c>
      <c r="G424" s="194"/>
      <c r="H424" s="197">
        <v>25.253</v>
      </c>
      <c r="I424" s="198"/>
      <c r="J424" s="194"/>
      <c r="K424" s="194"/>
      <c r="L424" s="199"/>
      <c r="M424" s="200"/>
      <c r="N424" s="201"/>
      <c r="O424" s="201"/>
      <c r="P424" s="201"/>
      <c r="Q424" s="201"/>
      <c r="R424" s="201"/>
      <c r="S424" s="201"/>
      <c r="T424" s="202"/>
      <c r="AT424" s="203" t="s">
        <v>165</v>
      </c>
      <c r="AU424" s="203" t="s">
        <v>85</v>
      </c>
      <c r="AV424" s="13" t="s">
        <v>85</v>
      </c>
      <c r="AW424" s="13" t="s">
        <v>37</v>
      </c>
      <c r="AX424" s="13" t="s">
        <v>75</v>
      </c>
      <c r="AY424" s="203" t="s">
        <v>155</v>
      </c>
    </row>
    <row r="425" spans="1:65" s="14" customFormat="1" ht="10.199999999999999">
      <c r="B425" s="206"/>
      <c r="C425" s="207"/>
      <c r="D425" s="188" t="s">
        <v>165</v>
      </c>
      <c r="E425" s="208" t="s">
        <v>19</v>
      </c>
      <c r="F425" s="209" t="s">
        <v>206</v>
      </c>
      <c r="G425" s="207"/>
      <c r="H425" s="210">
        <v>166.25299999999999</v>
      </c>
      <c r="I425" s="211"/>
      <c r="J425" s="207"/>
      <c r="K425" s="207"/>
      <c r="L425" s="212"/>
      <c r="M425" s="213"/>
      <c r="N425" s="214"/>
      <c r="O425" s="214"/>
      <c r="P425" s="214"/>
      <c r="Q425" s="214"/>
      <c r="R425" s="214"/>
      <c r="S425" s="214"/>
      <c r="T425" s="215"/>
      <c r="AT425" s="216" t="s">
        <v>165</v>
      </c>
      <c r="AU425" s="216" t="s">
        <v>85</v>
      </c>
      <c r="AV425" s="14" t="s">
        <v>161</v>
      </c>
      <c r="AW425" s="14" t="s">
        <v>37</v>
      </c>
      <c r="AX425" s="14" t="s">
        <v>83</v>
      </c>
      <c r="AY425" s="216" t="s">
        <v>155</v>
      </c>
    </row>
    <row r="426" spans="1:65" s="2" customFormat="1" ht="24.15" customHeight="1">
      <c r="A426" s="36"/>
      <c r="B426" s="37"/>
      <c r="C426" s="175" t="s">
        <v>798</v>
      </c>
      <c r="D426" s="175" t="s">
        <v>157</v>
      </c>
      <c r="E426" s="176" t="s">
        <v>799</v>
      </c>
      <c r="F426" s="177" t="s">
        <v>800</v>
      </c>
      <c r="G426" s="178" t="s">
        <v>169</v>
      </c>
      <c r="H426" s="179">
        <v>166.25299999999999</v>
      </c>
      <c r="I426" s="180"/>
      <c r="J426" s="181">
        <f>ROUND(I426*H426,2)</f>
        <v>0</v>
      </c>
      <c r="K426" s="177" t="s">
        <v>170</v>
      </c>
      <c r="L426" s="41"/>
      <c r="M426" s="182" t="s">
        <v>19</v>
      </c>
      <c r="N426" s="183" t="s">
        <v>46</v>
      </c>
      <c r="O426" s="66"/>
      <c r="P426" s="184">
        <f>O426*H426</f>
        <v>0</v>
      </c>
      <c r="Q426" s="184">
        <v>0</v>
      </c>
      <c r="R426" s="184">
        <f>Q426*H426</f>
        <v>0</v>
      </c>
      <c r="S426" s="184">
        <v>0</v>
      </c>
      <c r="T426" s="185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186" t="s">
        <v>161</v>
      </c>
      <c r="AT426" s="186" t="s">
        <v>157</v>
      </c>
      <c r="AU426" s="186" t="s">
        <v>85</v>
      </c>
      <c r="AY426" s="19" t="s">
        <v>155</v>
      </c>
      <c r="BE426" s="187">
        <f>IF(N426="základní",J426,0)</f>
        <v>0</v>
      </c>
      <c r="BF426" s="187">
        <f>IF(N426="snížená",J426,0)</f>
        <v>0</v>
      </c>
      <c r="BG426" s="187">
        <f>IF(N426="zákl. přenesená",J426,0)</f>
        <v>0</v>
      </c>
      <c r="BH426" s="187">
        <f>IF(N426="sníž. přenesená",J426,0)</f>
        <v>0</v>
      </c>
      <c r="BI426" s="187">
        <f>IF(N426="nulová",J426,0)</f>
        <v>0</v>
      </c>
      <c r="BJ426" s="19" t="s">
        <v>83</v>
      </c>
      <c r="BK426" s="187">
        <f>ROUND(I426*H426,2)</f>
        <v>0</v>
      </c>
      <c r="BL426" s="19" t="s">
        <v>161</v>
      </c>
      <c r="BM426" s="186" t="s">
        <v>801</v>
      </c>
    </row>
    <row r="427" spans="1:65" s="2" customFormat="1" ht="10.199999999999999">
      <c r="A427" s="36"/>
      <c r="B427" s="37"/>
      <c r="C427" s="38"/>
      <c r="D427" s="204" t="s">
        <v>172</v>
      </c>
      <c r="E427" s="38"/>
      <c r="F427" s="205" t="s">
        <v>802</v>
      </c>
      <c r="G427" s="38"/>
      <c r="H427" s="38"/>
      <c r="I427" s="190"/>
      <c r="J427" s="38"/>
      <c r="K427" s="38"/>
      <c r="L427" s="41"/>
      <c r="M427" s="191"/>
      <c r="N427" s="192"/>
      <c r="O427" s="66"/>
      <c r="P427" s="66"/>
      <c r="Q427" s="66"/>
      <c r="R427" s="66"/>
      <c r="S427" s="66"/>
      <c r="T427" s="67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T427" s="19" t="s">
        <v>172</v>
      </c>
      <c r="AU427" s="19" t="s">
        <v>85</v>
      </c>
    </row>
    <row r="428" spans="1:65" s="15" customFormat="1" ht="10.199999999999999">
      <c r="B428" s="227"/>
      <c r="C428" s="228"/>
      <c r="D428" s="188" t="s">
        <v>165</v>
      </c>
      <c r="E428" s="229" t="s">
        <v>19</v>
      </c>
      <c r="F428" s="230" t="s">
        <v>803</v>
      </c>
      <c r="G428" s="228"/>
      <c r="H428" s="229" t="s">
        <v>19</v>
      </c>
      <c r="I428" s="231"/>
      <c r="J428" s="228"/>
      <c r="K428" s="228"/>
      <c r="L428" s="232"/>
      <c r="M428" s="233"/>
      <c r="N428" s="234"/>
      <c r="O428" s="234"/>
      <c r="P428" s="234"/>
      <c r="Q428" s="234"/>
      <c r="R428" s="234"/>
      <c r="S428" s="234"/>
      <c r="T428" s="235"/>
      <c r="AT428" s="236" t="s">
        <v>165</v>
      </c>
      <c r="AU428" s="236" t="s">
        <v>85</v>
      </c>
      <c r="AV428" s="15" t="s">
        <v>83</v>
      </c>
      <c r="AW428" s="15" t="s">
        <v>37</v>
      </c>
      <c r="AX428" s="15" t="s">
        <v>75</v>
      </c>
      <c r="AY428" s="236" t="s">
        <v>155</v>
      </c>
    </row>
    <row r="429" spans="1:65" s="15" customFormat="1" ht="10.199999999999999">
      <c r="B429" s="227"/>
      <c r="C429" s="228"/>
      <c r="D429" s="188" t="s">
        <v>165</v>
      </c>
      <c r="E429" s="229" t="s">
        <v>19</v>
      </c>
      <c r="F429" s="230" t="s">
        <v>429</v>
      </c>
      <c r="G429" s="228"/>
      <c r="H429" s="229" t="s">
        <v>19</v>
      </c>
      <c r="I429" s="231"/>
      <c r="J429" s="228"/>
      <c r="K429" s="228"/>
      <c r="L429" s="232"/>
      <c r="M429" s="233"/>
      <c r="N429" s="234"/>
      <c r="O429" s="234"/>
      <c r="P429" s="234"/>
      <c r="Q429" s="234"/>
      <c r="R429" s="234"/>
      <c r="S429" s="234"/>
      <c r="T429" s="235"/>
      <c r="AT429" s="236" t="s">
        <v>165</v>
      </c>
      <c r="AU429" s="236" t="s">
        <v>85</v>
      </c>
      <c r="AV429" s="15" t="s">
        <v>83</v>
      </c>
      <c r="AW429" s="15" t="s">
        <v>37</v>
      </c>
      <c r="AX429" s="15" t="s">
        <v>75</v>
      </c>
      <c r="AY429" s="236" t="s">
        <v>155</v>
      </c>
    </row>
    <row r="430" spans="1:65" s="13" customFormat="1" ht="10.199999999999999">
      <c r="B430" s="193"/>
      <c r="C430" s="194"/>
      <c r="D430" s="188" t="s">
        <v>165</v>
      </c>
      <c r="E430" s="195" t="s">
        <v>19</v>
      </c>
      <c r="F430" s="196" t="s">
        <v>430</v>
      </c>
      <c r="G430" s="194"/>
      <c r="H430" s="197">
        <v>82</v>
      </c>
      <c r="I430" s="198"/>
      <c r="J430" s="194"/>
      <c r="K430" s="194"/>
      <c r="L430" s="199"/>
      <c r="M430" s="200"/>
      <c r="N430" s="201"/>
      <c r="O430" s="201"/>
      <c r="P430" s="201"/>
      <c r="Q430" s="201"/>
      <c r="R430" s="201"/>
      <c r="S430" s="201"/>
      <c r="T430" s="202"/>
      <c r="AT430" s="203" t="s">
        <v>165</v>
      </c>
      <c r="AU430" s="203" t="s">
        <v>85</v>
      </c>
      <c r="AV430" s="13" t="s">
        <v>85</v>
      </c>
      <c r="AW430" s="13" t="s">
        <v>37</v>
      </c>
      <c r="AX430" s="13" t="s">
        <v>75</v>
      </c>
      <c r="AY430" s="203" t="s">
        <v>155</v>
      </c>
    </row>
    <row r="431" spans="1:65" s="15" customFormat="1" ht="10.199999999999999">
      <c r="B431" s="227"/>
      <c r="C431" s="228"/>
      <c r="D431" s="188" t="s">
        <v>165</v>
      </c>
      <c r="E431" s="229" t="s">
        <v>19</v>
      </c>
      <c r="F431" s="230" t="s">
        <v>429</v>
      </c>
      <c r="G431" s="228"/>
      <c r="H431" s="229" t="s">
        <v>19</v>
      </c>
      <c r="I431" s="231"/>
      <c r="J431" s="228"/>
      <c r="K431" s="228"/>
      <c r="L431" s="232"/>
      <c r="M431" s="233"/>
      <c r="N431" s="234"/>
      <c r="O431" s="234"/>
      <c r="P431" s="234"/>
      <c r="Q431" s="234"/>
      <c r="R431" s="234"/>
      <c r="S431" s="234"/>
      <c r="T431" s="235"/>
      <c r="AT431" s="236" t="s">
        <v>165</v>
      </c>
      <c r="AU431" s="236" t="s">
        <v>85</v>
      </c>
      <c r="AV431" s="15" t="s">
        <v>83</v>
      </c>
      <c r="AW431" s="15" t="s">
        <v>37</v>
      </c>
      <c r="AX431" s="15" t="s">
        <v>75</v>
      </c>
      <c r="AY431" s="236" t="s">
        <v>155</v>
      </c>
    </row>
    <row r="432" spans="1:65" s="13" customFormat="1" ht="10.199999999999999">
      <c r="B432" s="193"/>
      <c r="C432" s="194"/>
      <c r="D432" s="188" t="s">
        <v>165</v>
      </c>
      <c r="E432" s="195" t="s">
        <v>19</v>
      </c>
      <c r="F432" s="196" t="s">
        <v>431</v>
      </c>
      <c r="G432" s="194"/>
      <c r="H432" s="197">
        <v>59</v>
      </c>
      <c r="I432" s="198"/>
      <c r="J432" s="194"/>
      <c r="K432" s="194"/>
      <c r="L432" s="199"/>
      <c r="M432" s="200"/>
      <c r="N432" s="201"/>
      <c r="O432" s="201"/>
      <c r="P432" s="201"/>
      <c r="Q432" s="201"/>
      <c r="R432" s="201"/>
      <c r="S432" s="201"/>
      <c r="T432" s="202"/>
      <c r="AT432" s="203" t="s">
        <v>165</v>
      </c>
      <c r="AU432" s="203" t="s">
        <v>85</v>
      </c>
      <c r="AV432" s="13" t="s">
        <v>85</v>
      </c>
      <c r="AW432" s="13" t="s">
        <v>37</v>
      </c>
      <c r="AX432" s="13" t="s">
        <v>75</v>
      </c>
      <c r="AY432" s="203" t="s">
        <v>155</v>
      </c>
    </row>
    <row r="433" spans="1:65" s="15" customFormat="1" ht="10.199999999999999">
      <c r="B433" s="227"/>
      <c r="C433" s="228"/>
      <c r="D433" s="188" t="s">
        <v>165</v>
      </c>
      <c r="E433" s="229" t="s">
        <v>19</v>
      </c>
      <c r="F433" s="230" t="s">
        <v>436</v>
      </c>
      <c r="G433" s="228"/>
      <c r="H433" s="229" t="s">
        <v>19</v>
      </c>
      <c r="I433" s="231"/>
      <c r="J433" s="228"/>
      <c r="K433" s="228"/>
      <c r="L433" s="232"/>
      <c r="M433" s="233"/>
      <c r="N433" s="234"/>
      <c r="O433" s="234"/>
      <c r="P433" s="234"/>
      <c r="Q433" s="234"/>
      <c r="R433" s="234"/>
      <c r="S433" s="234"/>
      <c r="T433" s="235"/>
      <c r="AT433" s="236" t="s">
        <v>165</v>
      </c>
      <c r="AU433" s="236" t="s">
        <v>85</v>
      </c>
      <c r="AV433" s="15" t="s">
        <v>83</v>
      </c>
      <c r="AW433" s="15" t="s">
        <v>37</v>
      </c>
      <c r="AX433" s="15" t="s">
        <v>75</v>
      </c>
      <c r="AY433" s="236" t="s">
        <v>155</v>
      </c>
    </row>
    <row r="434" spans="1:65" s="13" customFormat="1" ht="10.199999999999999">
      <c r="B434" s="193"/>
      <c r="C434" s="194"/>
      <c r="D434" s="188" t="s">
        <v>165</v>
      </c>
      <c r="E434" s="195" t="s">
        <v>19</v>
      </c>
      <c r="F434" s="196" t="s">
        <v>437</v>
      </c>
      <c r="G434" s="194"/>
      <c r="H434" s="197">
        <v>25.253</v>
      </c>
      <c r="I434" s="198"/>
      <c r="J434" s="194"/>
      <c r="K434" s="194"/>
      <c r="L434" s="199"/>
      <c r="M434" s="200"/>
      <c r="N434" s="201"/>
      <c r="O434" s="201"/>
      <c r="P434" s="201"/>
      <c r="Q434" s="201"/>
      <c r="R434" s="201"/>
      <c r="S434" s="201"/>
      <c r="T434" s="202"/>
      <c r="AT434" s="203" t="s">
        <v>165</v>
      </c>
      <c r="AU434" s="203" t="s">
        <v>85</v>
      </c>
      <c r="AV434" s="13" t="s">
        <v>85</v>
      </c>
      <c r="AW434" s="13" t="s">
        <v>37</v>
      </c>
      <c r="AX434" s="13" t="s">
        <v>75</v>
      </c>
      <c r="AY434" s="203" t="s">
        <v>155</v>
      </c>
    </row>
    <row r="435" spans="1:65" s="14" customFormat="1" ht="10.199999999999999">
      <c r="B435" s="206"/>
      <c r="C435" s="207"/>
      <c r="D435" s="188" t="s">
        <v>165</v>
      </c>
      <c r="E435" s="208" t="s">
        <v>19</v>
      </c>
      <c r="F435" s="209" t="s">
        <v>206</v>
      </c>
      <c r="G435" s="207"/>
      <c r="H435" s="210">
        <v>166.25299999999999</v>
      </c>
      <c r="I435" s="211"/>
      <c r="J435" s="207"/>
      <c r="K435" s="207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165</v>
      </c>
      <c r="AU435" s="216" t="s">
        <v>85</v>
      </c>
      <c r="AV435" s="14" t="s">
        <v>161</v>
      </c>
      <c r="AW435" s="14" t="s">
        <v>37</v>
      </c>
      <c r="AX435" s="14" t="s">
        <v>83</v>
      </c>
      <c r="AY435" s="216" t="s">
        <v>155</v>
      </c>
    </row>
    <row r="436" spans="1:65" s="2" customFormat="1" ht="21.75" customHeight="1">
      <c r="A436" s="36"/>
      <c r="B436" s="37"/>
      <c r="C436" s="175" t="s">
        <v>804</v>
      </c>
      <c r="D436" s="175" t="s">
        <v>157</v>
      </c>
      <c r="E436" s="176" t="s">
        <v>805</v>
      </c>
      <c r="F436" s="177" t="s">
        <v>806</v>
      </c>
      <c r="G436" s="178" t="s">
        <v>169</v>
      </c>
      <c r="H436" s="179">
        <v>25.253</v>
      </c>
      <c r="I436" s="180"/>
      <c r="J436" s="181">
        <f>ROUND(I436*H436,2)</f>
        <v>0</v>
      </c>
      <c r="K436" s="177" t="s">
        <v>170</v>
      </c>
      <c r="L436" s="41"/>
      <c r="M436" s="182" t="s">
        <v>19</v>
      </c>
      <c r="N436" s="183" t="s">
        <v>46</v>
      </c>
      <c r="O436" s="66"/>
      <c r="P436" s="184">
        <f>O436*H436</f>
        <v>0</v>
      </c>
      <c r="Q436" s="184">
        <v>0</v>
      </c>
      <c r="R436" s="184">
        <f>Q436*H436</f>
        <v>0</v>
      </c>
      <c r="S436" s="184">
        <v>0</v>
      </c>
      <c r="T436" s="185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86" t="s">
        <v>161</v>
      </c>
      <c r="AT436" s="186" t="s">
        <v>157</v>
      </c>
      <c r="AU436" s="186" t="s">
        <v>85</v>
      </c>
      <c r="AY436" s="19" t="s">
        <v>155</v>
      </c>
      <c r="BE436" s="187">
        <f>IF(N436="základní",J436,0)</f>
        <v>0</v>
      </c>
      <c r="BF436" s="187">
        <f>IF(N436="snížená",J436,0)</f>
        <v>0</v>
      </c>
      <c r="BG436" s="187">
        <f>IF(N436="zákl. přenesená",J436,0)</f>
        <v>0</v>
      </c>
      <c r="BH436" s="187">
        <f>IF(N436="sníž. přenesená",J436,0)</f>
        <v>0</v>
      </c>
      <c r="BI436" s="187">
        <f>IF(N436="nulová",J436,0)</f>
        <v>0</v>
      </c>
      <c r="BJ436" s="19" t="s">
        <v>83</v>
      </c>
      <c r="BK436" s="187">
        <f>ROUND(I436*H436,2)</f>
        <v>0</v>
      </c>
      <c r="BL436" s="19" t="s">
        <v>161</v>
      </c>
      <c r="BM436" s="186" t="s">
        <v>807</v>
      </c>
    </row>
    <row r="437" spans="1:65" s="2" customFormat="1" ht="10.199999999999999">
      <c r="A437" s="36"/>
      <c r="B437" s="37"/>
      <c r="C437" s="38"/>
      <c r="D437" s="204" t="s">
        <v>172</v>
      </c>
      <c r="E437" s="38"/>
      <c r="F437" s="205" t="s">
        <v>808</v>
      </c>
      <c r="G437" s="38"/>
      <c r="H437" s="38"/>
      <c r="I437" s="190"/>
      <c r="J437" s="38"/>
      <c r="K437" s="38"/>
      <c r="L437" s="41"/>
      <c r="M437" s="191"/>
      <c r="N437" s="192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172</v>
      </c>
      <c r="AU437" s="19" t="s">
        <v>85</v>
      </c>
    </row>
    <row r="438" spans="1:65" s="15" customFormat="1" ht="10.199999999999999">
      <c r="B438" s="227"/>
      <c r="C438" s="228"/>
      <c r="D438" s="188" t="s">
        <v>165</v>
      </c>
      <c r="E438" s="229" t="s">
        <v>19</v>
      </c>
      <c r="F438" s="230" t="s">
        <v>809</v>
      </c>
      <c r="G438" s="228"/>
      <c r="H438" s="229" t="s">
        <v>19</v>
      </c>
      <c r="I438" s="231"/>
      <c r="J438" s="228"/>
      <c r="K438" s="228"/>
      <c r="L438" s="232"/>
      <c r="M438" s="233"/>
      <c r="N438" s="234"/>
      <c r="O438" s="234"/>
      <c r="P438" s="234"/>
      <c r="Q438" s="234"/>
      <c r="R438" s="234"/>
      <c r="S438" s="234"/>
      <c r="T438" s="235"/>
      <c r="AT438" s="236" t="s">
        <v>165</v>
      </c>
      <c r="AU438" s="236" t="s">
        <v>85</v>
      </c>
      <c r="AV438" s="15" t="s">
        <v>83</v>
      </c>
      <c r="AW438" s="15" t="s">
        <v>37</v>
      </c>
      <c r="AX438" s="15" t="s">
        <v>75</v>
      </c>
      <c r="AY438" s="236" t="s">
        <v>155</v>
      </c>
    </row>
    <row r="439" spans="1:65" s="15" customFormat="1" ht="10.199999999999999">
      <c r="B439" s="227"/>
      <c r="C439" s="228"/>
      <c r="D439" s="188" t="s">
        <v>165</v>
      </c>
      <c r="E439" s="229" t="s">
        <v>19</v>
      </c>
      <c r="F439" s="230" t="s">
        <v>810</v>
      </c>
      <c r="G439" s="228"/>
      <c r="H439" s="229" t="s">
        <v>19</v>
      </c>
      <c r="I439" s="231"/>
      <c r="J439" s="228"/>
      <c r="K439" s="228"/>
      <c r="L439" s="232"/>
      <c r="M439" s="233"/>
      <c r="N439" s="234"/>
      <c r="O439" s="234"/>
      <c r="P439" s="234"/>
      <c r="Q439" s="234"/>
      <c r="R439" s="234"/>
      <c r="S439" s="234"/>
      <c r="T439" s="235"/>
      <c r="AT439" s="236" t="s">
        <v>165</v>
      </c>
      <c r="AU439" s="236" t="s">
        <v>85</v>
      </c>
      <c r="AV439" s="15" t="s">
        <v>83</v>
      </c>
      <c r="AW439" s="15" t="s">
        <v>37</v>
      </c>
      <c r="AX439" s="15" t="s">
        <v>75</v>
      </c>
      <c r="AY439" s="236" t="s">
        <v>155</v>
      </c>
    </row>
    <row r="440" spans="1:65" s="13" customFormat="1" ht="10.199999999999999">
      <c r="B440" s="193"/>
      <c r="C440" s="194"/>
      <c r="D440" s="188" t="s">
        <v>165</v>
      </c>
      <c r="E440" s="195" t="s">
        <v>19</v>
      </c>
      <c r="F440" s="196" t="s">
        <v>437</v>
      </c>
      <c r="G440" s="194"/>
      <c r="H440" s="197">
        <v>25.253</v>
      </c>
      <c r="I440" s="198"/>
      <c r="J440" s="194"/>
      <c r="K440" s="194"/>
      <c r="L440" s="199"/>
      <c r="M440" s="200"/>
      <c r="N440" s="201"/>
      <c r="O440" s="201"/>
      <c r="P440" s="201"/>
      <c r="Q440" s="201"/>
      <c r="R440" s="201"/>
      <c r="S440" s="201"/>
      <c r="T440" s="202"/>
      <c r="AT440" s="203" t="s">
        <v>165</v>
      </c>
      <c r="AU440" s="203" t="s">
        <v>85</v>
      </c>
      <c r="AV440" s="13" t="s">
        <v>85</v>
      </c>
      <c r="AW440" s="13" t="s">
        <v>37</v>
      </c>
      <c r="AX440" s="13" t="s">
        <v>83</v>
      </c>
      <c r="AY440" s="203" t="s">
        <v>155</v>
      </c>
    </row>
    <row r="441" spans="1:65" s="12" customFormat="1" ht="22.8" customHeight="1">
      <c r="B441" s="159"/>
      <c r="C441" s="160"/>
      <c r="D441" s="161" t="s">
        <v>74</v>
      </c>
      <c r="E441" s="173" t="s">
        <v>214</v>
      </c>
      <c r="F441" s="173" t="s">
        <v>811</v>
      </c>
      <c r="G441" s="160"/>
      <c r="H441" s="160"/>
      <c r="I441" s="163"/>
      <c r="J441" s="174">
        <f>BK441</f>
        <v>0</v>
      </c>
      <c r="K441" s="160"/>
      <c r="L441" s="165"/>
      <c r="M441" s="166"/>
      <c r="N441" s="167"/>
      <c r="O441" s="167"/>
      <c r="P441" s="168">
        <f>SUM(P442:P497)</f>
        <v>0</v>
      </c>
      <c r="Q441" s="167"/>
      <c r="R441" s="168">
        <f>SUM(R442:R497)</f>
        <v>2.3633718046280001</v>
      </c>
      <c r="S441" s="167"/>
      <c r="T441" s="169">
        <f>SUM(T442:T497)</f>
        <v>43.600399999999993</v>
      </c>
      <c r="AR441" s="170" t="s">
        <v>83</v>
      </c>
      <c r="AT441" s="171" t="s">
        <v>74</v>
      </c>
      <c r="AU441" s="171" t="s">
        <v>83</v>
      </c>
      <c r="AY441" s="170" t="s">
        <v>155</v>
      </c>
      <c r="BK441" s="172">
        <f>SUM(BK442:BK497)</f>
        <v>0</v>
      </c>
    </row>
    <row r="442" spans="1:65" s="2" customFormat="1" ht="16.5" customHeight="1">
      <c r="A442" s="36"/>
      <c r="B442" s="37"/>
      <c r="C442" s="175" t="s">
        <v>812</v>
      </c>
      <c r="D442" s="175" t="s">
        <v>157</v>
      </c>
      <c r="E442" s="176" t="s">
        <v>813</v>
      </c>
      <c r="F442" s="177" t="s">
        <v>814</v>
      </c>
      <c r="G442" s="178" t="s">
        <v>169</v>
      </c>
      <c r="H442" s="179">
        <v>47.5</v>
      </c>
      <c r="I442" s="180"/>
      <c r="J442" s="181">
        <f>ROUND(I442*H442,2)</f>
        <v>0</v>
      </c>
      <c r="K442" s="177" t="s">
        <v>170</v>
      </c>
      <c r="L442" s="41"/>
      <c r="M442" s="182" t="s">
        <v>19</v>
      </c>
      <c r="N442" s="183" t="s">
        <v>46</v>
      </c>
      <c r="O442" s="66"/>
      <c r="P442" s="184">
        <f>O442*H442</f>
        <v>0</v>
      </c>
      <c r="Q442" s="184">
        <v>1.9550000000000001E-4</v>
      </c>
      <c r="R442" s="184">
        <f>Q442*H442</f>
        <v>9.2862500000000011E-3</v>
      </c>
      <c r="S442" s="184">
        <v>0</v>
      </c>
      <c r="T442" s="185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86" t="s">
        <v>161</v>
      </c>
      <c r="AT442" s="186" t="s">
        <v>157</v>
      </c>
      <c r="AU442" s="186" t="s">
        <v>85</v>
      </c>
      <c r="AY442" s="19" t="s">
        <v>155</v>
      </c>
      <c r="BE442" s="187">
        <f>IF(N442="základní",J442,0)</f>
        <v>0</v>
      </c>
      <c r="BF442" s="187">
        <f>IF(N442="snížená",J442,0)</f>
        <v>0</v>
      </c>
      <c r="BG442" s="187">
        <f>IF(N442="zákl. přenesená",J442,0)</f>
        <v>0</v>
      </c>
      <c r="BH442" s="187">
        <f>IF(N442="sníž. přenesená",J442,0)</f>
        <v>0</v>
      </c>
      <c r="BI442" s="187">
        <f>IF(N442="nulová",J442,0)</f>
        <v>0</v>
      </c>
      <c r="BJ442" s="19" t="s">
        <v>83</v>
      </c>
      <c r="BK442" s="187">
        <f>ROUND(I442*H442,2)</f>
        <v>0</v>
      </c>
      <c r="BL442" s="19" t="s">
        <v>161</v>
      </c>
      <c r="BM442" s="186" t="s">
        <v>815</v>
      </c>
    </row>
    <row r="443" spans="1:65" s="2" customFormat="1" ht="10.199999999999999">
      <c r="A443" s="36"/>
      <c r="B443" s="37"/>
      <c r="C443" s="38"/>
      <c r="D443" s="204" t="s">
        <v>172</v>
      </c>
      <c r="E443" s="38"/>
      <c r="F443" s="205" t="s">
        <v>816</v>
      </c>
      <c r="G443" s="38"/>
      <c r="H443" s="38"/>
      <c r="I443" s="190"/>
      <c r="J443" s="38"/>
      <c r="K443" s="38"/>
      <c r="L443" s="41"/>
      <c r="M443" s="191"/>
      <c r="N443" s="192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172</v>
      </c>
      <c r="AU443" s="19" t="s">
        <v>85</v>
      </c>
    </row>
    <row r="444" spans="1:65" s="15" customFormat="1" ht="10.199999999999999">
      <c r="B444" s="227"/>
      <c r="C444" s="228"/>
      <c r="D444" s="188" t="s">
        <v>165</v>
      </c>
      <c r="E444" s="229" t="s">
        <v>19</v>
      </c>
      <c r="F444" s="230" t="s">
        <v>817</v>
      </c>
      <c r="G444" s="228"/>
      <c r="H444" s="229" t="s">
        <v>19</v>
      </c>
      <c r="I444" s="231"/>
      <c r="J444" s="228"/>
      <c r="K444" s="228"/>
      <c r="L444" s="232"/>
      <c r="M444" s="233"/>
      <c r="N444" s="234"/>
      <c r="O444" s="234"/>
      <c r="P444" s="234"/>
      <c r="Q444" s="234"/>
      <c r="R444" s="234"/>
      <c r="S444" s="234"/>
      <c r="T444" s="235"/>
      <c r="AT444" s="236" t="s">
        <v>165</v>
      </c>
      <c r="AU444" s="236" t="s">
        <v>85</v>
      </c>
      <c r="AV444" s="15" t="s">
        <v>83</v>
      </c>
      <c r="AW444" s="15" t="s">
        <v>37</v>
      </c>
      <c r="AX444" s="15" t="s">
        <v>75</v>
      </c>
      <c r="AY444" s="236" t="s">
        <v>155</v>
      </c>
    </row>
    <row r="445" spans="1:65" s="13" customFormat="1" ht="10.199999999999999">
      <c r="B445" s="193"/>
      <c r="C445" s="194"/>
      <c r="D445" s="188" t="s">
        <v>165</v>
      </c>
      <c r="E445" s="195" t="s">
        <v>19</v>
      </c>
      <c r="F445" s="196" t="s">
        <v>818</v>
      </c>
      <c r="G445" s="194"/>
      <c r="H445" s="197">
        <v>47.5</v>
      </c>
      <c r="I445" s="198"/>
      <c r="J445" s="194"/>
      <c r="K445" s="194"/>
      <c r="L445" s="199"/>
      <c r="M445" s="200"/>
      <c r="N445" s="201"/>
      <c r="O445" s="201"/>
      <c r="P445" s="201"/>
      <c r="Q445" s="201"/>
      <c r="R445" s="201"/>
      <c r="S445" s="201"/>
      <c r="T445" s="202"/>
      <c r="AT445" s="203" t="s">
        <v>165</v>
      </c>
      <c r="AU445" s="203" t="s">
        <v>85</v>
      </c>
      <c r="AV445" s="13" t="s">
        <v>85</v>
      </c>
      <c r="AW445" s="13" t="s">
        <v>37</v>
      </c>
      <c r="AX445" s="13" t="s">
        <v>75</v>
      </c>
      <c r="AY445" s="203" t="s">
        <v>155</v>
      </c>
    </row>
    <row r="446" spans="1:65" s="14" customFormat="1" ht="10.199999999999999">
      <c r="B446" s="206"/>
      <c r="C446" s="207"/>
      <c r="D446" s="188" t="s">
        <v>165</v>
      </c>
      <c r="E446" s="208" t="s">
        <v>19</v>
      </c>
      <c r="F446" s="209" t="s">
        <v>206</v>
      </c>
      <c r="G446" s="207"/>
      <c r="H446" s="210">
        <v>47.5</v>
      </c>
      <c r="I446" s="211"/>
      <c r="J446" s="207"/>
      <c r="K446" s="207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165</v>
      </c>
      <c r="AU446" s="216" t="s">
        <v>85</v>
      </c>
      <c r="AV446" s="14" t="s">
        <v>161</v>
      </c>
      <c r="AW446" s="14" t="s">
        <v>37</v>
      </c>
      <c r="AX446" s="14" t="s">
        <v>83</v>
      </c>
      <c r="AY446" s="216" t="s">
        <v>155</v>
      </c>
    </row>
    <row r="447" spans="1:65" s="2" customFormat="1" ht="16.5" customHeight="1">
      <c r="A447" s="36"/>
      <c r="B447" s="37"/>
      <c r="C447" s="175" t="s">
        <v>819</v>
      </c>
      <c r="D447" s="175" t="s">
        <v>157</v>
      </c>
      <c r="E447" s="176" t="s">
        <v>820</v>
      </c>
      <c r="F447" s="177" t="s">
        <v>821</v>
      </c>
      <c r="G447" s="178" t="s">
        <v>160</v>
      </c>
      <c r="H447" s="179">
        <v>20.43</v>
      </c>
      <c r="I447" s="180"/>
      <c r="J447" s="181">
        <f>ROUND(I447*H447,2)</f>
        <v>0</v>
      </c>
      <c r="K447" s="177" t="s">
        <v>170</v>
      </c>
      <c r="L447" s="41"/>
      <c r="M447" s="182" t="s">
        <v>19</v>
      </c>
      <c r="N447" s="183" t="s">
        <v>46</v>
      </c>
      <c r="O447" s="66"/>
      <c r="P447" s="184">
        <f>O447*H447</f>
        <v>0</v>
      </c>
      <c r="Q447" s="184">
        <v>1.17E-3</v>
      </c>
      <c r="R447" s="184">
        <f>Q447*H447</f>
        <v>2.39031E-2</v>
      </c>
      <c r="S447" s="184">
        <v>0</v>
      </c>
      <c r="T447" s="185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86" t="s">
        <v>161</v>
      </c>
      <c r="AT447" s="186" t="s">
        <v>157</v>
      </c>
      <c r="AU447" s="186" t="s">
        <v>85</v>
      </c>
      <c r="AY447" s="19" t="s">
        <v>155</v>
      </c>
      <c r="BE447" s="187">
        <f>IF(N447="základní",J447,0)</f>
        <v>0</v>
      </c>
      <c r="BF447" s="187">
        <f>IF(N447="snížená",J447,0)</f>
        <v>0</v>
      </c>
      <c r="BG447" s="187">
        <f>IF(N447="zákl. přenesená",J447,0)</f>
        <v>0</v>
      </c>
      <c r="BH447" s="187">
        <f>IF(N447="sníž. přenesená",J447,0)</f>
        <v>0</v>
      </c>
      <c r="BI447" s="187">
        <f>IF(N447="nulová",J447,0)</f>
        <v>0</v>
      </c>
      <c r="BJ447" s="19" t="s">
        <v>83</v>
      </c>
      <c r="BK447" s="187">
        <f>ROUND(I447*H447,2)</f>
        <v>0</v>
      </c>
      <c r="BL447" s="19" t="s">
        <v>161</v>
      </c>
      <c r="BM447" s="186" t="s">
        <v>822</v>
      </c>
    </row>
    <row r="448" spans="1:65" s="2" customFormat="1" ht="10.199999999999999">
      <c r="A448" s="36"/>
      <c r="B448" s="37"/>
      <c r="C448" s="38"/>
      <c r="D448" s="204" t="s">
        <v>172</v>
      </c>
      <c r="E448" s="38"/>
      <c r="F448" s="205" t="s">
        <v>823</v>
      </c>
      <c r="G448" s="38"/>
      <c r="H448" s="38"/>
      <c r="I448" s="190"/>
      <c r="J448" s="38"/>
      <c r="K448" s="38"/>
      <c r="L448" s="41"/>
      <c r="M448" s="191"/>
      <c r="N448" s="192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172</v>
      </c>
      <c r="AU448" s="19" t="s">
        <v>85</v>
      </c>
    </row>
    <row r="449" spans="1:65" s="13" customFormat="1" ht="10.199999999999999">
      <c r="B449" s="193"/>
      <c r="C449" s="194"/>
      <c r="D449" s="188" t="s">
        <v>165</v>
      </c>
      <c r="E449" s="195" t="s">
        <v>19</v>
      </c>
      <c r="F449" s="196" t="s">
        <v>824</v>
      </c>
      <c r="G449" s="194"/>
      <c r="H449" s="197">
        <v>20.43</v>
      </c>
      <c r="I449" s="198"/>
      <c r="J449" s="194"/>
      <c r="K449" s="194"/>
      <c r="L449" s="199"/>
      <c r="M449" s="200"/>
      <c r="N449" s="201"/>
      <c r="O449" s="201"/>
      <c r="P449" s="201"/>
      <c r="Q449" s="201"/>
      <c r="R449" s="201"/>
      <c r="S449" s="201"/>
      <c r="T449" s="202"/>
      <c r="AT449" s="203" t="s">
        <v>165</v>
      </c>
      <c r="AU449" s="203" t="s">
        <v>85</v>
      </c>
      <c r="AV449" s="13" t="s">
        <v>85</v>
      </c>
      <c r="AW449" s="13" t="s">
        <v>37</v>
      </c>
      <c r="AX449" s="13" t="s">
        <v>83</v>
      </c>
      <c r="AY449" s="203" t="s">
        <v>155</v>
      </c>
    </row>
    <row r="450" spans="1:65" s="2" customFormat="1" ht="16.5" customHeight="1">
      <c r="A450" s="36"/>
      <c r="B450" s="37"/>
      <c r="C450" s="175" t="s">
        <v>825</v>
      </c>
      <c r="D450" s="175" t="s">
        <v>157</v>
      </c>
      <c r="E450" s="176" t="s">
        <v>826</v>
      </c>
      <c r="F450" s="177" t="s">
        <v>827</v>
      </c>
      <c r="G450" s="178" t="s">
        <v>160</v>
      </c>
      <c r="H450" s="179">
        <v>20.43</v>
      </c>
      <c r="I450" s="180"/>
      <c r="J450" s="181">
        <f>ROUND(I450*H450,2)</f>
        <v>0</v>
      </c>
      <c r="K450" s="177" t="s">
        <v>170</v>
      </c>
      <c r="L450" s="41"/>
      <c r="M450" s="182" t="s">
        <v>19</v>
      </c>
      <c r="N450" s="183" t="s">
        <v>46</v>
      </c>
      <c r="O450" s="66"/>
      <c r="P450" s="184">
        <f>O450*H450</f>
        <v>0</v>
      </c>
      <c r="Q450" s="184">
        <v>5.8049999999999996E-4</v>
      </c>
      <c r="R450" s="184">
        <f>Q450*H450</f>
        <v>1.1859614999999999E-2</v>
      </c>
      <c r="S450" s="184">
        <v>0</v>
      </c>
      <c r="T450" s="185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6" t="s">
        <v>161</v>
      </c>
      <c r="AT450" s="186" t="s">
        <v>157</v>
      </c>
      <c r="AU450" s="186" t="s">
        <v>85</v>
      </c>
      <c r="AY450" s="19" t="s">
        <v>155</v>
      </c>
      <c r="BE450" s="187">
        <f>IF(N450="základní",J450,0)</f>
        <v>0</v>
      </c>
      <c r="BF450" s="187">
        <f>IF(N450="snížená",J450,0)</f>
        <v>0</v>
      </c>
      <c r="BG450" s="187">
        <f>IF(N450="zákl. přenesená",J450,0)</f>
        <v>0</v>
      </c>
      <c r="BH450" s="187">
        <f>IF(N450="sníž. přenesená",J450,0)</f>
        <v>0</v>
      </c>
      <c r="BI450" s="187">
        <f>IF(N450="nulová",J450,0)</f>
        <v>0</v>
      </c>
      <c r="BJ450" s="19" t="s">
        <v>83</v>
      </c>
      <c r="BK450" s="187">
        <f>ROUND(I450*H450,2)</f>
        <v>0</v>
      </c>
      <c r="BL450" s="19" t="s">
        <v>161</v>
      </c>
      <c r="BM450" s="186" t="s">
        <v>828</v>
      </c>
    </row>
    <row r="451" spans="1:65" s="2" customFormat="1" ht="10.199999999999999">
      <c r="A451" s="36"/>
      <c r="B451" s="37"/>
      <c r="C451" s="38"/>
      <c r="D451" s="204" t="s">
        <v>172</v>
      </c>
      <c r="E451" s="38"/>
      <c r="F451" s="205" t="s">
        <v>829</v>
      </c>
      <c r="G451" s="38"/>
      <c r="H451" s="38"/>
      <c r="I451" s="190"/>
      <c r="J451" s="38"/>
      <c r="K451" s="38"/>
      <c r="L451" s="41"/>
      <c r="M451" s="191"/>
      <c r="N451" s="192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172</v>
      </c>
      <c r="AU451" s="19" t="s">
        <v>85</v>
      </c>
    </row>
    <row r="452" spans="1:65" s="2" customFormat="1" ht="16.5" customHeight="1">
      <c r="A452" s="36"/>
      <c r="B452" s="37"/>
      <c r="C452" s="217" t="s">
        <v>830</v>
      </c>
      <c r="D452" s="217" t="s">
        <v>227</v>
      </c>
      <c r="E452" s="218" t="s">
        <v>831</v>
      </c>
      <c r="F452" s="219" t="s">
        <v>832</v>
      </c>
      <c r="G452" s="220" t="s">
        <v>160</v>
      </c>
      <c r="H452" s="221">
        <v>20.43</v>
      </c>
      <c r="I452" s="222"/>
      <c r="J452" s="223">
        <f>ROUND(I452*H452,2)</f>
        <v>0</v>
      </c>
      <c r="K452" s="219" t="s">
        <v>19</v>
      </c>
      <c r="L452" s="224"/>
      <c r="M452" s="225" t="s">
        <v>19</v>
      </c>
      <c r="N452" s="226" t="s">
        <v>46</v>
      </c>
      <c r="O452" s="66"/>
      <c r="P452" s="184">
        <f>O452*H452</f>
        <v>0</v>
      </c>
      <c r="Q452" s="184">
        <v>0</v>
      </c>
      <c r="R452" s="184">
        <f>Q452*H452</f>
        <v>0</v>
      </c>
      <c r="S452" s="184">
        <v>0</v>
      </c>
      <c r="T452" s="185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86" t="s">
        <v>207</v>
      </c>
      <c r="AT452" s="186" t="s">
        <v>227</v>
      </c>
      <c r="AU452" s="186" t="s">
        <v>85</v>
      </c>
      <c r="AY452" s="19" t="s">
        <v>155</v>
      </c>
      <c r="BE452" s="187">
        <f>IF(N452="základní",J452,0)</f>
        <v>0</v>
      </c>
      <c r="BF452" s="187">
        <f>IF(N452="snížená",J452,0)</f>
        <v>0</v>
      </c>
      <c r="BG452" s="187">
        <f>IF(N452="zákl. přenesená",J452,0)</f>
        <v>0</v>
      </c>
      <c r="BH452" s="187">
        <f>IF(N452="sníž. přenesená",J452,0)</f>
        <v>0</v>
      </c>
      <c r="BI452" s="187">
        <f>IF(N452="nulová",J452,0)</f>
        <v>0</v>
      </c>
      <c r="BJ452" s="19" t="s">
        <v>83</v>
      </c>
      <c r="BK452" s="187">
        <f>ROUND(I452*H452,2)</f>
        <v>0</v>
      </c>
      <c r="BL452" s="19" t="s">
        <v>161</v>
      </c>
      <c r="BM452" s="186" t="s">
        <v>833</v>
      </c>
    </row>
    <row r="453" spans="1:65" s="2" customFormat="1" ht="16.5" customHeight="1">
      <c r="A453" s="36"/>
      <c r="B453" s="37"/>
      <c r="C453" s="175" t="s">
        <v>834</v>
      </c>
      <c r="D453" s="175" t="s">
        <v>157</v>
      </c>
      <c r="E453" s="176" t="s">
        <v>835</v>
      </c>
      <c r="F453" s="177" t="s">
        <v>836</v>
      </c>
      <c r="G453" s="178" t="s">
        <v>160</v>
      </c>
      <c r="H453" s="179">
        <v>12.9</v>
      </c>
      <c r="I453" s="180"/>
      <c r="J453" s="181">
        <f>ROUND(I453*H453,2)</f>
        <v>0</v>
      </c>
      <c r="K453" s="177" t="s">
        <v>170</v>
      </c>
      <c r="L453" s="41"/>
      <c r="M453" s="182" t="s">
        <v>19</v>
      </c>
      <c r="N453" s="183" t="s">
        <v>46</v>
      </c>
      <c r="O453" s="66"/>
      <c r="P453" s="184">
        <f>O453*H453</f>
        <v>0</v>
      </c>
      <c r="Q453" s="184">
        <v>1.995E-6</v>
      </c>
      <c r="R453" s="184">
        <f>Q453*H453</f>
        <v>2.5735500000000001E-5</v>
      </c>
      <c r="S453" s="184">
        <v>0</v>
      </c>
      <c r="T453" s="185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86" t="s">
        <v>161</v>
      </c>
      <c r="AT453" s="186" t="s">
        <v>157</v>
      </c>
      <c r="AU453" s="186" t="s">
        <v>85</v>
      </c>
      <c r="AY453" s="19" t="s">
        <v>155</v>
      </c>
      <c r="BE453" s="187">
        <f>IF(N453="základní",J453,0)</f>
        <v>0</v>
      </c>
      <c r="BF453" s="187">
        <f>IF(N453="snížená",J453,0)</f>
        <v>0</v>
      </c>
      <c r="BG453" s="187">
        <f>IF(N453="zákl. přenesená",J453,0)</f>
        <v>0</v>
      </c>
      <c r="BH453" s="187">
        <f>IF(N453="sníž. přenesená",J453,0)</f>
        <v>0</v>
      </c>
      <c r="BI453" s="187">
        <f>IF(N453="nulová",J453,0)</f>
        <v>0</v>
      </c>
      <c r="BJ453" s="19" t="s">
        <v>83</v>
      </c>
      <c r="BK453" s="187">
        <f>ROUND(I453*H453,2)</f>
        <v>0</v>
      </c>
      <c r="BL453" s="19" t="s">
        <v>161</v>
      </c>
      <c r="BM453" s="186" t="s">
        <v>837</v>
      </c>
    </row>
    <row r="454" spans="1:65" s="2" customFormat="1" ht="10.199999999999999">
      <c r="A454" s="36"/>
      <c r="B454" s="37"/>
      <c r="C454" s="38"/>
      <c r="D454" s="204" t="s">
        <v>172</v>
      </c>
      <c r="E454" s="38"/>
      <c r="F454" s="205" t="s">
        <v>838</v>
      </c>
      <c r="G454" s="38"/>
      <c r="H454" s="38"/>
      <c r="I454" s="190"/>
      <c r="J454" s="38"/>
      <c r="K454" s="38"/>
      <c r="L454" s="41"/>
      <c r="M454" s="191"/>
      <c r="N454" s="192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172</v>
      </c>
      <c r="AU454" s="19" t="s">
        <v>85</v>
      </c>
    </row>
    <row r="455" spans="1:65" s="13" customFormat="1" ht="10.199999999999999">
      <c r="B455" s="193"/>
      <c r="C455" s="194"/>
      <c r="D455" s="188" t="s">
        <v>165</v>
      </c>
      <c r="E455" s="195" t="s">
        <v>19</v>
      </c>
      <c r="F455" s="196" t="s">
        <v>839</v>
      </c>
      <c r="G455" s="194"/>
      <c r="H455" s="197">
        <v>4.5999999999999996</v>
      </c>
      <c r="I455" s="198"/>
      <c r="J455" s="194"/>
      <c r="K455" s="194"/>
      <c r="L455" s="199"/>
      <c r="M455" s="200"/>
      <c r="N455" s="201"/>
      <c r="O455" s="201"/>
      <c r="P455" s="201"/>
      <c r="Q455" s="201"/>
      <c r="R455" s="201"/>
      <c r="S455" s="201"/>
      <c r="T455" s="202"/>
      <c r="AT455" s="203" t="s">
        <v>165</v>
      </c>
      <c r="AU455" s="203" t="s">
        <v>85</v>
      </c>
      <c r="AV455" s="13" t="s">
        <v>85</v>
      </c>
      <c r="AW455" s="13" t="s">
        <v>37</v>
      </c>
      <c r="AX455" s="13" t="s">
        <v>75</v>
      </c>
      <c r="AY455" s="203" t="s">
        <v>155</v>
      </c>
    </row>
    <row r="456" spans="1:65" s="13" customFormat="1" ht="10.199999999999999">
      <c r="B456" s="193"/>
      <c r="C456" s="194"/>
      <c r="D456" s="188" t="s">
        <v>165</v>
      </c>
      <c r="E456" s="195" t="s">
        <v>19</v>
      </c>
      <c r="F456" s="196" t="s">
        <v>840</v>
      </c>
      <c r="G456" s="194"/>
      <c r="H456" s="197">
        <v>8.3000000000000007</v>
      </c>
      <c r="I456" s="198"/>
      <c r="J456" s="194"/>
      <c r="K456" s="194"/>
      <c r="L456" s="199"/>
      <c r="M456" s="200"/>
      <c r="N456" s="201"/>
      <c r="O456" s="201"/>
      <c r="P456" s="201"/>
      <c r="Q456" s="201"/>
      <c r="R456" s="201"/>
      <c r="S456" s="201"/>
      <c r="T456" s="202"/>
      <c r="AT456" s="203" t="s">
        <v>165</v>
      </c>
      <c r="AU456" s="203" t="s">
        <v>85</v>
      </c>
      <c r="AV456" s="13" t="s">
        <v>85</v>
      </c>
      <c r="AW456" s="13" t="s">
        <v>37</v>
      </c>
      <c r="AX456" s="13" t="s">
        <v>75</v>
      </c>
      <c r="AY456" s="203" t="s">
        <v>155</v>
      </c>
    </row>
    <row r="457" spans="1:65" s="14" customFormat="1" ht="10.199999999999999">
      <c r="B457" s="206"/>
      <c r="C457" s="207"/>
      <c r="D457" s="188" t="s">
        <v>165</v>
      </c>
      <c r="E457" s="208" t="s">
        <v>19</v>
      </c>
      <c r="F457" s="209" t="s">
        <v>206</v>
      </c>
      <c r="G457" s="207"/>
      <c r="H457" s="210">
        <v>12.9</v>
      </c>
      <c r="I457" s="211"/>
      <c r="J457" s="207"/>
      <c r="K457" s="207"/>
      <c r="L457" s="212"/>
      <c r="M457" s="213"/>
      <c r="N457" s="214"/>
      <c r="O457" s="214"/>
      <c r="P457" s="214"/>
      <c r="Q457" s="214"/>
      <c r="R457" s="214"/>
      <c r="S457" s="214"/>
      <c r="T457" s="215"/>
      <c r="AT457" s="216" t="s">
        <v>165</v>
      </c>
      <c r="AU457" s="216" t="s">
        <v>85</v>
      </c>
      <c r="AV457" s="14" t="s">
        <v>161</v>
      </c>
      <c r="AW457" s="14" t="s">
        <v>37</v>
      </c>
      <c r="AX457" s="14" t="s">
        <v>83</v>
      </c>
      <c r="AY457" s="216" t="s">
        <v>155</v>
      </c>
    </row>
    <row r="458" spans="1:65" s="2" customFormat="1" ht="16.5" customHeight="1">
      <c r="A458" s="36"/>
      <c r="B458" s="37"/>
      <c r="C458" s="175" t="s">
        <v>841</v>
      </c>
      <c r="D458" s="175" t="s">
        <v>157</v>
      </c>
      <c r="E458" s="176" t="s">
        <v>842</v>
      </c>
      <c r="F458" s="177" t="s">
        <v>843</v>
      </c>
      <c r="G458" s="178" t="s">
        <v>169</v>
      </c>
      <c r="H458" s="179">
        <v>3</v>
      </c>
      <c r="I458" s="180"/>
      <c r="J458" s="181">
        <f>ROUND(I458*H458,2)</f>
        <v>0</v>
      </c>
      <c r="K458" s="177" t="s">
        <v>170</v>
      </c>
      <c r="L458" s="41"/>
      <c r="M458" s="182" t="s">
        <v>19</v>
      </c>
      <c r="N458" s="183" t="s">
        <v>46</v>
      </c>
      <c r="O458" s="66"/>
      <c r="P458" s="184">
        <f>O458*H458</f>
        <v>0</v>
      </c>
      <c r="Q458" s="184">
        <v>6.3000000000000003E-4</v>
      </c>
      <c r="R458" s="184">
        <f>Q458*H458</f>
        <v>1.8900000000000002E-3</v>
      </c>
      <c r="S458" s="184">
        <v>0</v>
      </c>
      <c r="T458" s="185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6" t="s">
        <v>161</v>
      </c>
      <c r="AT458" s="186" t="s">
        <v>157</v>
      </c>
      <c r="AU458" s="186" t="s">
        <v>85</v>
      </c>
      <c r="AY458" s="19" t="s">
        <v>155</v>
      </c>
      <c r="BE458" s="187">
        <f>IF(N458="základní",J458,0)</f>
        <v>0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9" t="s">
        <v>83</v>
      </c>
      <c r="BK458" s="187">
        <f>ROUND(I458*H458,2)</f>
        <v>0</v>
      </c>
      <c r="BL458" s="19" t="s">
        <v>161</v>
      </c>
      <c r="BM458" s="186" t="s">
        <v>844</v>
      </c>
    </row>
    <row r="459" spans="1:65" s="2" customFormat="1" ht="10.199999999999999">
      <c r="A459" s="36"/>
      <c r="B459" s="37"/>
      <c r="C459" s="38"/>
      <c r="D459" s="204" t="s">
        <v>172</v>
      </c>
      <c r="E459" s="38"/>
      <c r="F459" s="205" t="s">
        <v>845</v>
      </c>
      <c r="G459" s="38"/>
      <c r="H459" s="38"/>
      <c r="I459" s="190"/>
      <c r="J459" s="38"/>
      <c r="K459" s="38"/>
      <c r="L459" s="41"/>
      <c r="M459" s="191"/>
      <c r="N459" s="192"/>
      <c r="O459" s="66"/>
      <c r="P459" s="66"/>
      <c r="Q459" s="66"/>
      <c r="R459" s="66"/>
      <c r="S459" s="66"/>
      <c r="T459" s="67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172</v>
      </c>
      <c r="AU459" s="19" t="s">
        <v>85</v>
      </c>
    </row>
    <row r="460" spans="1:65" s="15" customFormat="1" ht="10.199999999999999">
      <c r="B460" s="227"/>
      <c r="C460" s="228"/>
      <c r="D460" s="188" t="s">
        <v>165</v>
      </c>
      <c r="E460" s="229" t="s">
        <v>19</v>
      </c>
      <c r="F460" s="230" t="s">
        <v>846</v>
      </c>
      <c r="G460" s="228"/>
      <c r="H460" s="229" t="s">
        <v>19</v>
      </c>
      <c r="I460" s="231"/>
      <c r="J460" s="228"/>
      <c r="K460" s="228"/>
      <c r="L460" s="232"/>
      <c r="M460" s="233"/>
      <c r="N460" s="234"/>
      <c r="O460" s="234"/>
      <c r="P460" s="234"/>
      <c r="Q460" s="234"/>
      <c r="R460" s="234"/>
      <c r="S460" s="234"/>
      <c r="T460" s="235"/>
      <c r="AT460" s="236" t="s">
        <v>165</v>
      </c>
      <c r="AU460" s="236" t="s">
        <v>85</v>
      </c>
      <c r="AV460" s="15" t="s">
        <v>83</v>
      </c>
      <c r="AW460" s="15" t="s">
        <v>37</v>
      </c>
      <c r="AX460" s="15" t="s">
        <v>75</v>
      </c>
      <c r="AY460" s="236" t="s">
        <v>155</v>
      </c>
    </row>
    <row r="461" spans="1:65" s="13" customFormat="1" ht="10.199999999999999">
      <c r="B461" s="193"/>
      <c r="C461" s="194"/>
      <c r="D461" s="188" t="s">
        <v>165</v>
      </c>
      <c r="E461" s="195" t="s">
        <v>19</v>
      </c>
      <c r="F461" s="196" t="s">
        <v>847</v>
      </c>
      <c r="G461" s="194"/>
      <c r="H461" s="197">
        <v>3</v>
      </c>
      <c r="I461" s="198"/>
      <c r="J461" s="194"/>
      <c r="K461" s="194"/>
      <c r="L461" s="199"/>
      <c r="M461" s="200"/>
      <c r="N461" s="201"/>
      <c r="O461" s="201"/>
      <c r="P461" s="201"/>
      <c r="Q461" s="201"/>
      <c r="R461" s="201"/>
      <c r="S461" s="201"/>
      <c r="T461" s="202"/>
      <c r="AT461" s="203" t="s">
        <v>165</v>
      </c>
      <c r="AU461" s="203" t="s">
        <v>85</v>
      </c>
      <c r="AV461" s="13" t="s">
        <v>85</v>
      </c>
      <c r="AW461" s="13" t="s">
        <v>37</v>
      </c>
      <c r="AX461" s="13" t="s">
        <v>75</v>
      </c>
      <c r="AY461" s="203" t="s">
        <v>155</v>
      </c>
    </row>
    <row r="462" spans="1:65" s="14" customFormat="1" ht="10.199999999999999">
      <c r="B462" s="206"/>
      <c r="C462" s="207"/>
      <c r="D462" s="188" t="s">
        <v>165</v>
      </c>
      <c r="E462" s="208" t="s">
        <v>19</v>
      </c>
      <c r="F462" s="209" t="s">
        <v>206</v>
      </c>
      <c r="G462" s="207"/>
      <c r="H462" s="210">
        <v>3</v>
      </c>
      <c r="I462" s="211"/>
      <c r="J462" s="207"/>
      <c r="K462" s="207"/>
      <c r="L462" s="212"/>
      <c r="M462" s="213"/>
      <c r="N462" s="214"/>
      <c r="O462" s="214"/>
      <c r="P462" s="214"/>
      <c r="Q462" s="214"/>
      <c r="R462" s="214"/>
      <c r="S462" s="214"/>
      <c r="T462" s="215"/>
      <c r="AT462" s="216" t="s">
        <v>165</v>
      </c>
      <c r="AU462" s="216" t="s">
        <v>85</v>
      </c>
      <c r="AV462" s="14" t="s">
        <v>161</v>
      </c>
      <c r="AW462" s="14" t="s">
        <v>37</v>
      </c>
      <c r="AX462" s="14" t="s">
        <v>83</v>
      </c>
      <c r="AY462" s="216" t="s">
        <v>155</v>
      </c>
    </row>
    <row r="463" spans="1:65" s="2" customFormat="1" ht="21.75" customHeight="1">
      <c r="A463" s="36"/>
      <c r="B463" s="37"/>
      <c r="C463" s="175" t="s">
        <v>848</v>
      </c>
      <c r="D463" s="175" t="s">
        <v>157</v>
      </c>
      <c r="E463" s="176" t="s">
        <v>849</v>
      </c>
      <c r="F463" s="177" t="s">
        <v>850</v>
      </c>
      <c r="G463" s="178" t="s">
        <v>160</v>
      </c>
      <c r="H463" s="179">
        <v>10</v>
      </c>
      <c r="I463" s="180"/>
      <c r="J463" s="181">
        <f>ROUND(I463*H463,2)</f>
        <v>0</v>
      </c>
      <c r="K463" s="177" t="s">
        <v>170</v>
      </c>
      <c r="L463" s="41"/>
      <c r="M463" s="182" t="s">
        <v>19</v>
      </c>
      <c r="N463" s="183" t="s">
        <v>46</v>
      </c>
      <c r="O463" s="66"/>
      <c r="P463" s="184">
        <f>O463*H463</f>
        <v>0</v>
      </c>
      <c r="Q463" s="184">
        <v>1.74E-4</v>
      </c>
      <c r="R463" s="184">
        <f>Q463*H463</f>
        <v>1.74E-3</v>
      </c>
      <c r="S463" s="184">
        <v>0</v>
      </c>
      <c r="T463" s="185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186" t="s">
        <v>161</v>
      </c>
      <c r="AT463" s="186" t="s">
        <v>157</v>
      </c>
      <c r="AU463" s="186" t="s">
        <v>85</v>
      </c>
      <c r="AY463" s="19" t="s">
        <v>155</v>
      </c>
      <c r="BE463" s="187">
        <f>IF(N463="základní",J463,0)</f>
        <v>0</v>
      </c>
      <c r="BF463" s="187">
        <f>IF(N463="snížená",J463,0)</f>
        <v>0</v>
      </c>
      <c r="BG463" s="187">
        <f>IF(N463="zákl. přenesená",J463,0)</f>
        <v>0</v>
      </c>
      <c r="BH463" s="187">
        <f>IF(N463="sníž. přenesená",J463,0)</f>
        <v>0</v>
      </c>
      <c r="BI463" s="187">
        <f>IF(N463="nulová",J463,0)</f>
        <v>0</v>
      </c>
      <c r="BJ463" s="19" t="s">
        <v>83</v>
      </c>
      <c r="BK463" s="187">
        <f>ROUND(I463*H463,2)</f>
        <v>0</v>
      </c>
      <c r="BL463" s="19" t="s">
        <v>161</v>
      </c>
      <c r="BM463" s="186" t="s">
        <v>851</v>
      </c>
    </row>
    <row r="464" spans="1:65" s="2" customFormat="1" ht="10.199999999999999">
      <c r="A464" s="36"/>
      <c r="B464" s="37"/>
      <c r="C464" s="38"/>
      <c r="D464" s="204" t="s">
        <v>172</v>
      </c>
      <c r="E464" s="38"/>
      <c r="F464" s="205" t="s">
        <v>852</v>
      </c>
      <c r="G464" s="38"/>
      <c r="H464" s="38"/>
      <c r="I464" s="190"/>
      <c r="J464" s="38"/>
      <c r="K464" s="38"/>
      <c r="L464" s="41"/>
      <c r="M464" s="191"/>
      <c r="N464" s="192"/>
      <c r="O464" s="66"/>
      <c r="P464" s="66"/>
      <c r="Q464" s="66"/>
      <c r="R464" s="66"/>
      <c r="S464" s="66"/>
      <c r="T464" s="67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9" t="s">
        <v>172</v>
      </c>
      <c r="AU464" s="19" t="s">
        <v>85</v>
      </c>
    </row>
    <row r="465" spans="1:65" s="15" customFormat="1" ht="10.199999999999999">
      <c r="B465" s="227"/>
      <c r="C465" s="228"/>
      <c r="D465" s="188" t="s">
        <v>165</v>
      </c>
      <c r="E465" s="229" t="s">
        <v>19</v>
      </c>
      <c r="F465" s="230" t="s">
        <v>846</v>
      </c>
      <c r="G465" s="228"/>
      <c r="H465" s="229" t="s">
        <v>19</v>
      </c>
      <c r="I465" s="231"/>
      <c r="J465" s="228"/>
      <c r="K465" s="228"/>
      <c r="L465" s="232"/>
      <c r="M465" s="233"/>
      <c r="N465" s="234"/>
      <c r="O465" s="234"/>
      <c r="P465" s="234"/>
      <c r="Q465" s="234"/>
      <c r="R465" s="234"/>
      <c r="S465" s="234"/>
      <c r="T465" s="235"/>
      <c r="AT465" s="236" t="s">
        <v>165</v>
      </c>
      <c r="AU465" s="236" t="s">
        <v>85</v>
      </c>
      <c r="AV465" s="15" t="s">
        <v>83</v>
      </c>
      <c r="AW465" s="15" t="s">
        <v>37</v>
      </c>
      <c r="AX465" s="15" t="s">
        <v>75</v>
      </c>
      <c r="AY465" s="236" t="s">
        <v>155</v>
      </c>
    </row>
    <row r="466" spans="1:65" s="13" customFormat="1" ht="10.199999999999999">
      <c r="B466" s="193"/>
      <c r="C466" s="194"/>
      <c r="D466" s="188" t="s">
        <v>165</v>
      </c>
      <c r="E466" s="195" t="s">
        <v>19</v>
      </c>
      <c r="F466" s="196" t="s">
        <v>853</v>
      </c>
      <c r="G466" s="194"/>
      <c r="H466" s="197">
        <v>10</v>
      </c>
      <c r="I466" s="198"/>
      <c r="J466" s="194"/>
      <c r="K466" s="194"/>
      <c r="L466" s="199"/>
      <c r="M466" s="200"/>
      <c r="N466" s="201"/>
      <c r="O466" s="201"/>
      <c r="P466" s="201"/>
      <c r="Q466" s="201"/>
      <c r="R466" s="201"/>
      <c r="S466" s="201"/>
      <c r="T466" s="202"/>
      <c r="AT466" s="203" t="s">
        <v>165</v>
      </c>
      <c r="AU466" s="203" t="s">
        <v>85</v>
      </c>
      <c r="AV466" s="13" t="s">
        <v>85</v>
      </c>
      <c r="AW466" s="13" t="s">
        <v>37</v>
      </c>
      <c r="AX466" s="13" t="s">
        <v>75</v>
      </c>
      <c r="AY466" s="203" t="s">
        <v>155</v>
      </c>
    </row>
    <row r="467" spans="1:65" s="14" customFormat="1" ht="10.199999999999999">
      <c r="B467" s="206"/>
      <c r="C467" s="207"/>
      <c r="D467" s="188" t="s">
        <v>165</v>
      </c>
      <c r="E467" s="208" t="s">
        <v>19</v>
      </c>
      <c r="F467" s="209" t="s">
        <v>206</v>
      </c>
      <c r="G467" s="207"/>
      <c r="H467" s="210">
        <v>10</v>
      </c>
      <c r="I467" s="211"/>
      <c r="J467" s="207"/>
      <c r="K467" s="207"/>
      <c r="L467" s="212"/>
      <c r="M467" s="213"/>
      <c r="N467" s="214"/>
      <c r="O467" s="214"/>
      <c r="P467" s="214"/>
      <c r="Q467" s="214"/>
      <c r="R467" s="214"/>
      <c r="S467" s="214"/>
      <c r="T467" s="215"/>
      <c r="AT467" s="216" t="s">
        <v>165</v>
      </c>
      <c r="AU467" s="216" t="s">
        <v>85</v>
      </c>
      <c r="AV467" s="14" t="s">
        <v>161</v>
      </c>
      <c r="AW467" s="14" t="s">
        <v>37</v>
      </c>
      <c r="AX467" s="14" t="s">
        <v>83</v>
      </c>
      <c r="AY467" s="216" t="s">
        <v>155</v>
      </c>
    </row>
    <row r="468" spans="1:65" s="2" customFormat="1" ht="16.5" customHeight="1">
      <c r="A468" s="36"/>
      <c r="B468" s="37"/>
      <c r="C468" s="175" t="s">
        <v>854</v>
      </c>
      <c r="D468" s="175" t="s">
        <v>157</v>
      </c>
      <c r="E468" s="176" t="s">
        <v>855</v>
      </c>
      <c r="F468" s="177" t="s">
        <v>856</v>
      </c>
      <c r="G468" s="178" t="s">
        <v>178</v>
      </c>
      <c r="H468" s="179">
        <v>2</v>
      </c>
      <c r="I468" s="180"/>
      <c r="J468" s="181">
        <f>ROUND(I468*H468,2)</f>
        <v>0</v>
      </c>
      <c r="K468" s="177" t="s">
        <v>170</v>
      </c>
      <c r="L468" s="41"/>
      <c r="M468" s="182" t="s">
        <v>19</v>
      </c>
      <c r="N468" s="183" t="s">
        <v>46</v>
      </c>
      <c r="O468" s="66"/>
      <c r="P468" s="184">
        <f>O468*H468</f>
        <v>0</v>
      </c>
      <c r="Q468" s="184">
        <v>6.4850000000000003E-3</v>
      </c>
      <c r="R468" s="184">
        <f>Q468*H468</f>
        <v>1.2970000000000001E-2</v>
      </c>
      <c r="S468" s="184">
        <v>0</v>
      </c>
      <c r="T468" s="185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6" t="s">
        <v>161</v>
      </c>
      <c r="AT468" s="186" t="s">
        <v>157</v>
      </c>
      <c r="AU468" s="186" t="s">
        <v>85</v>
      </c>
      <c r="AY468" s="19" t="s">
        <v>155</v>
      </c>
      <c r="BE468" s="187">
        <f>IF(N468="základní",J468,0)</f>
        <v>0</v>
      </c>
      <c r="BF468" s="187">
        <f>IF(N468="snížená",J468,0)</f>
        <v>0</v>
      </c>
      <c r="BG468" s="187">
        <f>IF(N468="zákl. přenesená",J468,0)</f>
        <v>0</v>
      </c>
      <c r="BH468" s="187">
        <f>IF(N468="sníž. přenesená",J468,0)</f>
        <v>0</v>
      </c>
      <c r="BI468" s="187">
        <f>IF(N468="nulová",J468,0)</f>
        <v>0</v>
      </c>
      <c r="BJ468" s="19" t="s">
        <v>83</v>
      </c>
      <c r="BK468" s="187">
        <f>ROUND(I468*H468,2)</f>
        <v>0</v>
      </c>
      <c r="BL468" s="19" t="s">
        <v>161</v>
      </c>
      <c r="BM468" s="186" t="s">
        <v>857</v>
      </c>
    </row>
    <row r="469" spans="1:65" s="2" customFormat="1" ht="10.199999999999999">
      <c r="A469" s="36"/>
      <c r="B469" s="37"/>
      <c r="C469" s="38"/>
      <c r="D469" s="204" t="s">
        <v>172</v>
      </c>
      <c r="E469" s="38"/>
      <c r="F469" s="205" t="s">
        <v>858</v>
      </c>
      <c r="G469" s="38"/>
      <c r="H469" s="38"/>
      <c r="I469" s="190"/>
      <c r="J469" s="38"/>
      <c r="K469" s="38"/>
      <c r="L469" s="41"/>
      <c r="M469" s="191"/>
      <c r="N469" s="192"/>
      <c r="O469" s="66"/>
      <c r="P469" s="66"/>
      <c r="Q469" s="66"/>
      <c r="R469" s="66"/>
      <c r="S469" s="66"/>
      <c r="T469" s="67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172</v>
      </c>
      <c r="AU469" s="19" t="s">
        <v>85</v>
      </c>
    </row>
    <row r="470" spans="1:65" s="15" customFormat="1" ht="10.199999999999999">
      <c r="B470" s="227"/>
      <c r="C470" s="228"/>
      <c r="D470" s="188" t="s">
        <v>165</v>
      </c>
      <c r="E470" s="229" t="s">
        <v>19</v>
      </c>
      <c r="F470" s="230" t="s">
        <v>859</v>
      </c>
      <c r="G470" s="228"/>
      <c r="H470" s="229" t="s">
        <v>19</v>
      </c>
      <c r="I470" s="231"/>
      <c r="J470" s="228"/>
      <c r="K470" s="228"/>
      <c r="L470" s="232"/>
      <c r="M470" s="233"/>
      <c r="N470" s="234"/>
      <c r="O470" s="234"/>
      <c r="P470" s="234"/>
      <c r="Q470" s="234"/>
      <c r="R470" s="234"/>
      <c r="S470" s="234"/>
      <c r="T470" s="235"/>
      <c r="AT470" s="236" t="s">
        <v>165</v>
      </c>
      <c r="AU470" s="236" t="s">
        <v>85</v>
      </c>
      <c r="AV470" s="15" t="s">
        <v>83</v>
      </c>
      <c r="AW470" s="15" t="s">
        <v>37</v>
      </c>
      <c r="AX470" s="15" t="s">
        <v>75</v>
      </c>
      <c r="AY470" s="236" t="s">
        <v>155</v>
      </c>
    </row>
    <row r="471" spans="1:65" s="13" customFormat="1" ht="10.199999999999999">
      <c r="B471" s="193"/>
      <c r="C471" s="194"/>
      <c r="D471" s="188" t="s">
        <v>165</v>
      </c>
      <c r="E471" s="195" t="s">
        <v>19</v>
      </c>
      <c r="F471" s="196" t="s">
        <v>85</v>
      </c>
      <c r="G471" s="194"/>
      <c r="H471" s="197">
        <v>2</v>
      </c>
      <c r="I471" s="198"/>
      <c r="J471" s="194"/>
      <c r="K471" s="194"/>
      <c r="L471" s="199"/>
      <c r="M471" s="200"/>
      <c r="N471" s="201"/>
      <c r="O471" s="201"/>
      <c r="P471" s="201"/>
      <c r="Q471" s="201"/>
      <c r="R471" s="201"/>
      <c r="S471" s="201"/>
      <c r="T471" s="202"/>
      <c r="AT471" s="203" t="s">
        <v>165</v>
      </c>
      <c r="AU471" s="203" t="s">
        <v>85</v>
      </c>
      <c r="AV471" s="13" t="s">
        <v>85</v>
      </c>
      <c r="AW471" s="13" t="s">
        <v>37</v>
      </c>
      <c r="AX471" s="13" t="s">
        <v>75</v>
      </c>
      <c r="AY471" s="203" t="s">
        <v>155</v>
      </c>
    </row>
    <row r="472" spans="1:65" s="14" customFormat="1" ht="10.199999999999999">
      <c r="B472" s="206"/>
      <c r="C472" s="207"/>
      <c r="D472" s="188" t="s">
        <v>165</v>
      </c>
      <c r="E472" s="208" t="s">
        <v>19</v>
      </c>
      <c r="F472" s="209" t="s">
        <v>206</v>
      </c>
      <c r="G472" s="207"/>
      <c r="H472" s="210">
        <v>2</v>
      </c>
      <c r="I472" s="211"/>
      <c r="J472" s="207"/>
      <c r="K472" s="207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165</v>
      </c>
      <c r="AU472" s="216" t="s">
        <v>85</v>
      </c>
      <c r="AV472" s="14" t="s">
        <v>161</v>
      </c>
      <c r="AW472" s="14" t="s">
        <v>37</v>
      </c>
      <c r="AX472" s="14" t="s">
        <v>83</v>
      </c>
      <c r="AY472" s="216" t="s">
        <v>155</v>
      </c>
    </row>
    <row r="473" spans="1:65" s="2" customFormat="1" ht="16.5" customHeight="1">
      <c r="A473" s="36"/>
      <c r="B473" s="37"/>
      <c r="C473" s="175" t="s">
        <v>860</v>
      </c>
      <c r="D473" s="175" t="s">
        <v>157</v>
      </c>
      <c r="E473" s="176" t="s">
        <v>861</v>
      </c>
      <c r="F473" s="177" t="s">
        <v>862</v>
      </c>
      <c r="G473" s="178" t="s">
        <v>183</v>
      </c>
      <c r="H473" s="179">
        <v>10.11</v>
      </c>
      <c r="I473" s="180"/>
      <c r="J473" s="181">
        <f>ROUND(I473*H473,2)</f>
        <v>0</v>
      </c>
      <c r="K473" s="177" t="s">
        <v>170</v>
      </c>
      <c r="L473" s="41"/>
      <c r="M473" s="182" t="s">
        <v>19</v>
      </c>
      <c r="N473" s="183" t="s">
        <v>46</v>
      </c>
      <c r="O473" s="66"/>
      <c r="P473" s="184">
        <f>O473*H473</f>
        <v>0</v>
      </c>
      <c r="Q473" s="184">
        <v>0.12</v>
      </c>
      <c r="R473" s="184">
        <f>Q473*H473</f>
        <v>1.2131999999999998</v>
      </c>
      <c r="S473" s="184">
        <v>2.2000000000000002</v>
      </c>
      <c r="T473" s="185">
        <f>S473*H473</f>
        <v>22.242000000000001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86" t="s">
        <v>161</v>
      </c>
      <c r="AT473" s="186" t="s">
        <v>157</v>
      </c>
      <c r="AU473" s="186" t="s">
        <v>85</v>
      </c>
      <c r="AY473" s="19" t="s">
        <v>155</v>
      </c>
      <c r="BE473" s="187">
        <f>IF(N473="základní",J473,0)</f>
        <v>0</v>
      </c>
      <c r="BF473" s="187">
        <f>IF(N473="snížená",J473,0)</f>
        <v>0</v>
      </c>
      <c r="BG473" s="187">
        <f>IF(N473="zákl. přenesená",J473,0)</f>
        <v>0</v>
      </c>
      <c r="BH473" s="187">
        <f>IF(N473="sníž. přenesená",J473,0)</f>
        <v>0</v>
      </c>
      <c r="BI473" s="187">
        <f>IF(N473="nulová",J473,0)</f>
        <v>0</v>
      </c>
      <c r="BJ473" s="19" t="s">
        <v>83</v>
      </c>
      <c r="BK473" s="187">
        <f>ROUND(I473*H473,2)</f>
        <v>0</v>
      </c>
      <c r="BL473" s="19" t="s">
        <v>161</v>
      </c>
      <c r="BM473" s="186" t="s">
        <v>863</v>
      </c>
    </row>
    <row r="474" spans="1:65" s="2" customFormat="1" ht="10.199999999999999">
      <c r="A474" s="36"/>
      <c r="B474" s="37"/>
      <c r="C474" s="38"/>
      <c r="D474" s="204" t="s">
        <v>172</v>
      </c>
      <c r="E474" s="38"/>
      <c r="F474" s="205" t="s">
        <v>864</v>
      </c>
      <c r="G474" s="38"/>
      <c r="H474" s="38"/>
      <c r="I474" s="190"/>
      <c r="J474" s="38"/>
      <c r="K474" s="38"/>
      <c r="L474" s="41"/>
      <c r="M474" s="191"/>
      <c r="N474" s="192"/>
      <c r="O474" s="66"/>
      <c r="P474" s="66"/>
      <c r="Q474" s="66"/>
      <c r="R474" s="66"/>
      <c r="S474" s="66"/>
      <c r="T474" s="67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T474" s="19" t="s">
        <v>172</v>
      </c>
      <c r="AU474" s="19" t="s">
        <v>85</v>
      </c>
    </row>
    <row r="475" spans="1:65" s="15" customFormat="1" ht="10.199999999999999">
      <c r="B475" s="227"/>
      <c r="C475" s="228"/>
      <c r="D475" s="188" t="s">
        <v>165</v>
      </c>
      <c r="E475" s="229" t="s">
        <v>19</v>
      </c>
      <c r="F475" s="230" t="s">
        <v>865</v>
      </c>
      <c r="G475" s="228"/>
      <c r="H475" s="229" t="s">
        <v>19</v>
      </c>
      <c r="I475" s="231"/>
      <c r="J475" s="228"/>
      <c r="K475" s="228"/>
      <c r="L475" s="232"/>
      <c r="M475" s="233"/>
      <c r="N475" s="234"/>
      <c r="O475" s="234"/>
      <c r="P475" s="234"/>
      <c r="Q475" s="234"/>
      <c r="R475" s="234"/>
      <c r="S475" s="234"/>
      <c r="T475" s="235"/>
      <c r="AT475" s="236" t="s">
        <v>165</v>
      </c>
      <c r="AU475" s="236" t="s">
        <v>85</v>
      </c>
      <c r="AV475" s="15" t="s">
        <v>83</v>
      </c>
      <c r="AW475" s="15" t="s">
        <v>37</v>
      </c>
      <c r="AX475" s="15" t="s">
        <v>75</v>
      </c>
      <c r="AY475" s="236" t="s">
        <v>155</v>
      </c>
    </row>
    <row r="476" spans="1:65" s="13" customFormat="1" ht="10.199999999999999">
      <c r="B476" s="193"/>
      <c r="C476" s="194"/>
      <c r="D476" s="188" t="s">
        <v>165</v>
      </c>
      <c r="E476" s="195" t="s">
        <v>19</v>
      </c>
      <c r="F476" s="196" t="s">
        <v>866</v>
      </c>
      <c r="G476" s="194"/>
      <c r="H476" s="197">
        <v>8.1</v>
      </c>
      <c r="I476" s="198"/>
      <c r="J476" s="194"/>
      <c r="K476" s="194"/>
      <c r="L476" s="199"/>
      <c r="M476" s="200"/>
      <c r="N476" s="201"/>
      <c r="O476" s="201"/>
      <c r="P476" s="201"/>
      <c r="Q476" s="201"/>
      <c r="R476" s="201"/>
      <c r="S476" s="201"/>
      <c r="T476" s="202"/>
      <c r="AT476" s="203" t="s">
        <v>165</v>
      </c>
      <c r="AU476" s="203" t="s">
        <v>85</v>
      </c>
      <c r="AV476" s="13" t="s">
        <v>85</v>
      </c>
      <c r="AW476" s="13" t="s">
        <v>37</v>
      </c>
      <c r="AX476" s="13" t="s">
        <v>75</v>
      </c>
      <c r="AY476" s="203" t="s">
        <v>155</v>
      </c>
    </row>
    <row r="477" spans="1:65" s="15" customFormat="1" ht="10.199999999999999">
      <c r="B477" s="227"/>
      <c r="C477" s="228"/>
      <c r="D477" s="188" t="s">
        <v>165</v>
      </c>
      <c r="E477" s="229" t="s">
        <v>19</v>
      </c>
      <c r="F477" s="230" t="s">
        <v>867</v>
      </c>
      <c r="G477" s="228"/>
      <c r="H477" s="229" t="s">
        <v>19</v>
      </c>
      <c r="I477" s="231"/>
      <c r="J477" s="228"/>
      <c r="K477" s="228"/>
      <c r="L477" s="232"/>
      <c r="M477" s="233"/>
      <c r="N477" s="234"/>
      <c r="O477" s="234"/>
      <c r="P477" s="234"/>
      <c r="Q477" s="234"/>
      <c r="R477" s="234"/>
      <c r="S477" s="234"/>
      <c r="T477" s="235"/>
      <c r="AT477" s="236" t="s">
        <v>165</v>
      </c>
      <c r="AU477" s="236" t="s">
        <v>85</v>
      </c>
      <c r="AV477" s="15" t="s">
        <v>83</v>
      </c>
      <c r="AW477" s="15" t="s">
        <v>37</v>
      </c>
      <c r="AX477" s="15" t="s">
        <v>75</v>
      </c>
      <c r="AY477" s="236" t="s">
        <v>155</v>
      </c>
    </row>
    <row r="478" spans="1:65" s="13" customFormat="1" ht="10.199999999999999">
      <c r="B478" s="193"/>
      <c r="C478" s="194"/>
      <c r="D478" s="188" t="s">
        <v>165</v>
      </c>
      <c r="E478" s="195" t="s">
        <v>19</v>
      </c>
      <c r="F478" s="196" t="s">
        <v>868</v>
      </c>
      <c r="G478" s="194"/>
      <c r="H478" s="197">
        <v>2.0099999999999998</v>
      </c>
      <c r="I478" s="198"/>
      <c r="J478" s="194"/>
      <c r="K478" s="194"/>
      <c r="L478" s="199"/>
      <c r="M478" s="200"/>
      <c r="N478" s="201"/>
      <c r="O478" s="201"/>
      <c r="P478" s="201"/>
      <c r="Q478" s="201"/>
      <c r="R478" s="201"/>
      <c r="S478" s="201"/>
      <c r="T478" s="202"/>
      <c r="AT478" s="203" t="s">
        <v>165</v>
      </c>
      <c r="AU478" s="203" t="s">
        <v>85</v>
      </c>
      <c r="AV478" s="13" t="s">
        <v>85</v>
      </c>
      <c r="AW478" s="13" t="s">
        <v>37</v>
      </c>
      <c r="AX478" s="13" t="s">
        <v>75</v>
      </c>
      <c r="AY478" s="203" t="s">
        <v>155</v>
      </c>
    </row>
    <row r="479" spans="1:65" s="14" customFormat="1" ht="10.199999999999999">
      <c r="B479" s="206"/>
      <c r="C479" s="207"/>
      <c r="D479" s="188" t="s">
        <v>165</v>
      </c>
      <c r="E479" s="208" t="s">
        <v>19</v>
      </c>
      <c r="F479" s="209" t="s">
        <v>206</v>
      </c>
      <c r="G479" s="207"/>
      <c r="H479" s="210">
        <v>10.11</v>
      </c>
      <c r="I479" s="211"/>
      <c r="J479" s="207"/>
      <c r="K479" s="207"/>
      <c r="L479" s="212"/>
      <c r="M479" s="213"/>
      <c r="N479" s="214"/>
      <c r="O479" s="214"/>
      <c r="P479" s="214"/>
      <c r="Q479" s="214"/>
      <c r="R479" s="214"/>
      <c r="S479" s="214"/>
      <c r="T479" s="215"/>
      <c r="AT479" s="216" t="s">
        <v>165</v>
      </c>
      <c r="AU479" s="216" t="s">
        <v>85</v>
      </c>
      <c r="AV479" s="14" t="s">
        <v>161</v>
      </c>
      <c r="AW479" s="14" t="s">
        <v>37</v>
      </c>
      <c r="AX479" s="14" t="s">
        <v>83</v>
      </c>
      <c r="AY479" s="216" t="s">
        <v>155</v>
      </c>
    </row>
    <row r="480" spans="1:65" s="2" customFormat="1" ht="16.5" customHeight="1">
      <c r="A480" s="36"/>
      <c r="B480" s="37"/>
      <c r="C480" s="175" t="s">
        <v>869</v>
      </c>
      <c r="D480" s="175" t="s">
        <v>157</v>
      </c>
      <c r="E480" s="176" t="s">
        <v>870</v>
      </c>
      <c r="F480" s="177" t="s">
        <v>871</v>
      </c>
      <c r="G480" s="178" t="s">
        <v>183</v>
      </c>
      <c r="H480" s="179">
        <v>1.736</v>
      </c>
      <c r="I480" s="180"/>
      <c r="J480" s="181">
        <f>ROUND(I480*H480,2)</f>
        <v>0</v>
      </c>
      <c r="K480" s="177" t="s">
        <v>170</v>
      </c>
      <c r="L480" s="41"/>
      <c r="M480" s="182" t="s">
        <v>19</v>
      </c>
      <c r="N480" s="183" t="s">
        <v>46</v>
      </c>
      <c r="O480" s="66"/>
      <c r="P480" s="184">
        <f>O480*H480</f>
        <v>0</v>
      </c>
      <c r="Q480" s="184">
        <v>0.12</v>
      </c>
      <c r="R480" s="184">
        <f>Q480*H480</f>
        <v>0.20831999999999998</v>
      </c>
      <c r="S480" s="184">
        <v>2.2000000000000002</v>
      </c>
      <c r="T480" s="185">
        <f>S480*H480</f>
        <v>3.8192000000000004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86" t="s">
        <v>161</v>
      </c>
      <c r="AT480" s="186" t="s">
        <v>157</v>
      </c>
      <c r="AU480" s="186" t="s">
        <v>85</v>
      </c>
      <c r="AY480" s="19" t="s">
        <v>155</v>
      </c>
      <c r="BE480" s="187">
        <f>IF(N480="základní",J480,0)</f>
        <v>0</v>
      </c>
      <c r="BF480" s="187">
        <f>IF(N480="snížená",J480,0)</f>
        <v>0</v>
      </c>
      <c r="BG480" s="187">
        <f>IF(N480="zákl. přenesená",J480,0)</f>
        <v>0</v>
      </c>
      <c r="BH480" s="187">
        <f>IF(N480="sníž. přenesená",J480,0)</f>
        <v>0</v>
      </c>
      <c r="BI480" s="187">
        <f>IF(N480="nulová",J480,0)</f>
        <v>0</v>
      </c>
      <c r="BJ480" s="19" t="s">
        <v>83</v>
      </c>
      <c r="BK480" s="187">
        <f>ROUND(I480*H480,2)</f>
        <v>0</v>
      </c>
      <c r="BL480" s="19" t="s">
        <v>161</v>
      </c>
      <c r="BM480" s="186" t="s">
        <v>872</v>
      </c>
    </row>
    <row r="481" spans="1:65" s="2" customFormat="1" ht="10.199999999999999">
      <c r="A481" s="36"/>
      <c r="B481" s="37"/>
      <c r="C481" s="38"/>
      <c r="D481" s="204" t="s">
        <v>172</v>
      </c>
      <c r="E481" s="38"/>
      <c r="F481" s="205" t="s">
        <v>873</v>
      </c>
      <c r="G481" s="38"/>
      <c r="H481" s="38"/>
      <c r="I481" s="190"/>
      <c r="J481" s="38"/>
      <c r="K481" s="38"/>
      <c r="L481" s="41"/>
      <c r="M481" s="191"/>
      <c r="N481" s="192"/>
      <c r="O481" s="66"/>
      <c r="P481" s="66"/>
      <c r="Q481" s="66"/>
      <c r="R481" s="66"/>
      <c r="S481" s="66"/>
      <c r="T481" s="67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9" t="s">
        <v>172</v>
      </c>
      <c r="AU481" s="19" t="s">
        <v>85</v>
      </c>
    </row>
    <row r="482" spans="1:65" s="15" customFormat="1" ht="10.199999999999999">
      <c r="B482" s="227"/>
      <c r="C482" s="228"/>
      <c r="D482" s="188" t="s">
        <v>165</v>
      </c>
      <c r="E482" s="229" t="s">
        <v>19</v>
      </c>
      <c r="F482" s="230" t="s">
        <v>874</v>
      </c>
      <c r="G482" s="228"/>
      <c r="H482" s="229" t="s">
        <v>19</v>
      </c>
      <c r="I482" s="231"/>
      <c r="J482" s="228"/>
      <c r="K482" s="228"/>
      <c r="L482" s="232"/>
      <c r="M482" s="233"/>
      <c r="N482" s="234"/>
      <c r="O482" s="234"/>
      <c r="P482" s="234"/>
      <c r="Q482" s="234"/>
      <c r="R482" s="234"/>
      <c r="S482" s="234"/>
      <c r="T482" s="235"/>
      <c r="AT482" s="236" t="s">
        <v>165</v>
      </c>
      <c r="AU482" s="236" t="s">
        <v>85</v>
      </c>
      <c r="AV482" s="15" t="s">
        <v>83</v>
      </c>
      <c r="AW482" s="15" t="s">
        <v>37</v>
      </c>
      <c r="AX482" s="15" t="s">
        <v>75</v>
      </c>
      <c r="AY482" s="236" t="s">
        <v>155</v>
      </c>
    </row>
    <row r="483" spans="1:65" s="13" customFormat="1" ht="10.199999999999999">
      <c r="B483" s="193"/>
      <c r="C483" s="194"/>
      <c r="D483" s="188" t="s">
        <v>165</v>
      </c>
      <c r="E483" s="195" t="s">
        <v>19</v>
      </c>
      <c r="F483" s="196" t="s">
        <v>875</v>
      </c>
      <c r="G483" s="194"/>
      <c r="H483" s="197">
        <v>1.736</v>
      </c>
      <c r="I483" s="198"/>
      <c r="J483" s="194"/>
      <c r="K483" s="194"/>
      <c r="L483" s="199"/>
      <c r="M483" s="200"/>
      <c r="N483" s="201"/>
      <c r="O483" s="201"/>
      <c r="P483" s="201"/>
      <c r="Q483" s="201"/>
      <c r="R483" s="201"/>
      <c r="S483" s="201"/>
      <c r="T483" s="202"/>
      <c r="AT483" s="203" t="s">
        <v>165</v>
      </c>
      <c r="AU483" s="203" t="s">
        <v>85</v>
      </c>
      <c r="AV483" s="13" t="s">
        <v>85</v>
      </c>
      <c r="AW483" s="13" t="s">
        <v>37</v>
      </c>
      <c r="AX483" s="13" t="s">
        <v>75</v>
      </c>
      <c r="AY483" s="203" t="s">
        <v>155</v>
      </c>
    </row>
    <row r="484" spans="1:65" s="14" customFormat="1" ht="10.199999999999999">
      <c r="B484" s="206"/>
      <c r="C484" s="207"/>
      <c r="D484" s="188" t="s">
        <v>165</v>
      </c>
      <c r="E484" s="208" t="s">
        <v>19</v>
      </c>
      <c r="F484" s="209" t="s">
        <v>206</v>
      </c>
      <c r="G484" s="207"/>
      <c r="H484" s="210">
        <v>1.736</v>
      </c>
      <c r="I484" s="211"/>
      <c r="J484" s="207"/>
      <c r="K484" s="207"/>
      <c r="L484" s="212"/>
      <c r="M484" s="213"/>
      <c r="N484" s="214"/>
      <c r="O484" s="214"/>
      <c r="P484" s="214"/>
      <c r="Q484" s="214"/>
      <c r="R484" s="214"/>
      <c r="S484" s="214"/>
      <c r="T484" s="215"/>
      <c r="AT484" s="216" t="s">
        <v>165</v>
      </c>
      <c r="AU484" s="216" t="s">
        <v>85</v>
      </c>
      <c r="AV484" s="14" t="s">
        <v>161</v>
      </c>
      <c r="AW484" s="14" t="s">
        <v>37</v>
      </c>
      <c r="AX484" s="14" t="s">
        <v>83</v>
      </c>
      <c r="AY484" s="216" t="s">
        <v>155</v>
      </c>
    </row>
    <row r="485" spans="1:65" s="2" customFormat="1" ht="16.5" customHeight="1">
      <c r="A485" s="36"/>
      <c r="B485" s="37"/>
      <c r="C485" s="175" t="s">
        <v>876</v>
      </c>
      <c r="D485" s="175" t="s">
        <v>157</v>
      </c>
      <c r="E485" s="176" t="s">
        <v>877</v>
      </c>
      <c r="F485" s="177" t="s">
        <v>878</v>
      </c>
      <c r="G485" s="178" t="s">
        <v>183</v>
      </c>
      <c r="H485" s="179">
        <v>7.2240000000000002</v>
      </c>
      <c r="I485" s="180"/>
      <c r="J485" s="181">
        <f>ROUND(I485*H485,2)</f>
        <v>0</v>
      </c>
      <c r="K485" s="177" t="s">
        <v>170</v>
      </c>
      <c r="L485" s="41"/>
      <c r="M485" s="182" t="s">
        <v>19</v>
      </c>
      <c r="N485" s="183" t="s">
        <v>46</v>
      </c>
      <c r="O485" s="66"/>
      <c r="P485" s="184">
        <f>O485*H485</f>
        <v>0</v>
      </c>
      <c r="Q485" s="184">
        <v>0.121711072</v>
      </c>
      <c r="R485" s="184">
        <f>Q485*H485</f>
        <v>0.879240784128</v>
      </c>
      <c r="S485" s="184">
        <v>2.4</v>
      </c>
      <c r="T485" s="185">
        <f>S485*H485</f>
        <v>17.337599999999998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86" t="s">
        <v>161</v>
      </c>
      <c r="AT485" s="186" t="s">
        <v>157</v>
      </c>
      <c r="AU485" s="186" t="s">
        <v>85</v>
      </c>
      <c r="AY485" s="19" t="s">
        <v>155</v>
      </c>
      <c r="BE485" s="187">
        <f>IF(N485="základní",J485,0)</f>
        <v>0</v>
      </c>
      <c r="BF485" s="187">
        <f>IF(N485="snížená",J485,0)</f>
        <v>0</v>
      </c>
      <c r="BG485" s="187">
        <f>IF(N485="zákl. přenesená",J485,0)</f>
        <v>0</v>
      </c>
      <c r="BH485" s="187">
        <f>IF(N485="sníž. přenesená",J485,0)</f>
        <v>0</v>
      </c>
      <c r="BI485" s="187">
        <f>IF(N485="nulová",J485,0)</f>
        <v>0</v>
      </c>
      <c r="BJ485" s="19" t="s">
        <v>83</v>
      </c>
      <c r="BK485" s="187">
        <f>ROUND(I485*H485,2)</f>
        <v>0</v>
      </c>
      <c r="BL485" s="19" t="s">
        <v>161</v>
      </c>
      <c r="BM485" s="186" t="s">
        <v>879</v>
      </c>
    </row>
    <row r="486" spans="1:65" s="2" customFormat="1" ht="10.199999999999999">
      <c r="A486" s="36"/>
      <c r="B486" s="37"/>
      <c r="C486" s="38"/>
      <c r="D486" s="204" t="s">
        <v>172</v>
      </c>
      <c r="E486" s="38"/>
      <c r="F486" s="205" t="s">
        <v>880</v>
      </c>
      <c r="G486" s="38"/>
      <c r="H486" s="38"/>
      <c r="I486" s="190"/>
      <c r="J486" s="38"/>
      <c r="K486" s="38"/>
      <c r="L486" s="41"/>
      <c r="M486" s="191"/>
      <c r="N486" s="192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172</v>
      </c>
      <c r="AU486" s="19" t="s">
        <v>85</v>
      </c>
    </row>
    <row r="487" spans="1:65" s="15" customFormat="1" ht="10.199999999999999">
      <c r="B487" s="227"/>
      <c r="C487" s="228"/>
      <c r="D487" s="188" t="s">
        <v>165</v>
      </c>
      <c r="E487" s="229" t="s">
        <v>19</v>
      </c>
      <c r="F487" s="230" t="s">
        <v>686</v>
      </c>
      <c r="G487" s="228"/>
      <c r="H487" s="229" t="s">
        <v>19</v>
      </c>
      <c r="I487" s="231"/>
      <c r="J487" s="228"/>
      <c r="K487" s="228"/>
      <c r="L487" s="232"/>
      <c r="M487" s="233"/>
      <c r="N487" s="234"/>
      <c r="O487" s="234"/>
      <c r="P487" s="234"/>
      <c r="Q487" s="234"/>
      <c r="R487" s="234"/>
      <c r="S487" s="234"/>
      <c r="T487" s="235"/>
      <c r="AT487" s="236" t="s">
        <v>165</v>
      </c>
      <c r="AU487" s="236" t="s">
        <v>85</v>
      </c>
      <c r="AV487" s="15" t="s">
        <v>83</v>
      </c>
      <c r="AW487" s="15" t="s">
        <v>37</v>
      </c>
      <c r="AX487" s="15" t="s">
        <v>75</v>
      </c>
      <c r="AY487" s="236" t="s">
        <v>155</v>
      </c>
    </row>
    <row r="488" spans="1:65" s="13" customFormat="1" ht="10.199999999999999">
      <c r="B488" s="193"/>
      <c r="C488" s="194"/>
      <c r="D488" s="188" t="s">
        <v>165</v>
      </c>
      <c r="E488" s="195" t="s">
        <v>19</v>
      </c>
      <c r="F488" s="196" t="s">
        <v>881</v>
      </c>
      <c r="G488" s="194"/>
      <c r="H488" s="197">
        <v>7.2240000000000002</v>
      </c>
      <c r="I488" s="198"/>
      <c r="J488" s="194"/>
      <c r="K488" s="194"/>
      <c r="L488" s="199"/>
      <c r="M488" s="200"/>
      <c r="N488" s="201"/>
      <c r="O488" s="201"/>
      <c r="P488" s="201"/>
      <c r="Q488" s="201"/>
      <c r="R488" s="201"/>
      <c r="S488" s="201"/>
      <c r="T488" s="202"/>
      <c r="AT488" s="203" t="s">
        <v>165</v>
      </c>
      <c r="AU488" s="203" t="s">
        <v>85</v>
      </c>
      <c r="AV488" s="13" t="s">
        <v>85</v>
      </c>
      <c r="AW488" s="13" t="s">
        <v>37</v>
      </c>
      <c r="AX488" s="13" t="s">
        <v>75</v>
      </c>
      <c r="AY488" s="203" t="s">
        <v>155</v>
      </c>
    </row>
    <row r="489" spans="1:65" s="14" customFormat="1" ht="10.199999999999999">
      <c r="B489" s="206"/>
      <c r="C489" s="207"/>
      <c r="D489" s="188" t="s">
        <v>165</v>
      </c>
      <c r="E489" s="208" t="s">
        <v>19</v>
      </c>
      <c r="F489" s="209" t="s">
        <v>206</v>
      </c>
      <c r="G489" s="207"/>
      <c r="H489" s="210">
        <v>7.2240000000000002</v>
      </c>
      <c r="I489" s="211"/>
      <c r="J489" s="207"/>
      <c r="K489" s="207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165</v>
      </c>
      <c r="AU489" s="216" t="s">
        <v>85</v>
      </c>
      <c r="AV489" s="14" t="s">
        <v>161</v>
      </c>
      <c r="AW489" s="14" t="s">
        <v>37</v>
      </c>
      <c r="AX489" s="14" t="s">
        <v>83</v>
      </c>
      <c r="AY489" s="216" t="s">
        <v>155</v>
      </c>
    </row>
    <row r="490" spans="1:65" s="2" customFormat="1" ht="16.5" customHeight="1">
      <c r="A490" s="36"/>
      <c r="B490" s="37"/>
      <c r="C490" s="175" t="s">
        <v>882</v>
      </c>
      <c r="D490" s="175" t="s">
        <v>157</v>
      </c>
      <c r="E490" s="176" t="s">
        <v>883</v>
      </c>
      <c r="F490" s="177" t="s">
        <v>884</v>
      </c>
      <c r="G490" s="178" t="s">
        <v>160</v>
      </c>
      <c r="H490" s="179">
        <v>11.2</v>
      </c>
      <c r="I490" s="180"/>
      <c r="J490" s="181">
        <f>ROUND(I490*H490,2)</f>
        <v>0</v>
      </c>
      <c r="K490" s="177" t="s">
        <v>170</v>
      </c>
      <c r="L490" s="41"/>
      <c r="M490" s="182" t="s">
        <v>19</v>
      </c>
      <c r="N490" s="183" t="s">
        <v>46</v>
      </c>
      <c r="O490" s="66"/>
      <c r="P490" s="184">
        <f>O490*H490</f>
        <v>0</v>
      </c>
      <c r="Q490" s="184">
        <v>8.3599999999999999E-5</v>
      </c>
      <c r="R490" s="184">
        <f>Q490*H490</f>
        <v>9.3631999999999993E-4</v>
      </c>
      <c r="S490" s="184">
        <v>1.7999999999999999E-2</v>
      </c>
      <c r="T490" s="185">
        <f>S490*H490</f>
        <v>0.20159999999999997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86" t="s">
        <v>161</v>
      </c>
      <c r="AT490" s="186" t="s">
        <v>157</v>
      </c>
      <c r="AU490" s="186" t="s">
        <v>85</v>
      </c>
      <c r="AY490" s="19" t="s">
        <v>155</v>
      </c>
      <c r="BE490" s="187">
        <f>IF(N490="základní",J490,0)</f>
        <v>0</v>
      </c>
      <c r="BF490" s="187">
        <f>IF(N490="snížená",J490,0)</f>
        <v>0</v>
      </c>
      <c r="BG490" s="187">
        <f>IF(N490="zákl. přenesená",J490,0)</f>
        <v>0</v>
      </c>
      <c r="BH490" s="187">
        <f>IF(N490="sníž. přenesená",J490,0)</f>
        <v>0</v>
      </c>
      <c r="BI490" s="187">
        <f>IF(N490="nulová",J490,0)</f>
        <v>0</v>
      </c>
      <c r="BJ490" s="19" t="s">
        <v>83</v>
      </c>
      <c r="BK490" s="187">
        <f>ROUND(I490*H490,2)</f>
        <v>0</v>
      </c>
      <c r="BL490" s="19" t="s">
        <v>161</v>
      </c>
      <c r="BM490" s="186" t="s">
        <v>885</v>
      </c>
    </row>
    <row r="491" spans="1:65" s="2" customFormat="1" ht="10.199999999999999">
      <c r="A491" s="36"/>
      <c r="B491" s="37"/>
      <c r="C491" s="38"/>
      <c r="D491" s="204" t="s">
        <v>172</v>
      </c>
      <c r="E491" s="38"/>
      <c r="F491" s="205" t="s">
        <v>886</v>
      </c>
      <c r="G491" s="38"/>
      <c r="H491" s="38"/>
      <c r="I491" s="190"/>
      <c r="J491" s="38"/>
      <c r="K491" s="38"/>
      <c r="L491" s="41"/>
      <c r="M491" s="191"/>
      <c r="N491" s="192"/>
      <c r="O491" s="66"/>
      <c r="P491" s="66"/>
      <c r="Q491" s="66"/>
      <c r="R491" s="66"/>
      <c r="S491" s="66"/>
      <c r="T491" s="67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T491" s="19" t="s">
        <v>172</v>
      </c>
      <c r="AU491" s="19" t="s">
        <v>85</v>
      </c>
    </row>
    <row r="492" spans="1:65" s="13" customFormat="1" ht="10.199999999999999">
      <c r="B492" s="193"/>
      <c r="C492" s="194"/>
      <c r="D492" s="188" t="s">
        <v>165</v>
      </c>
      <c r="E492" s="195" t="s">
        <v>19</v>
      </c>
      <c r="F492" s="196" t="s">
        <v>887</v>
      </c>
      <c r="G492" s="194"/>
      <c r="H492" s="197">
        <v>11.2</v>
      </c>
      <c r="I492" s="198"/>
      <c r="J492" s="194"/>
      <c r="K492" s="194"/>
      <c r="L492" s="199"/>
      <c r="M492" s="200"/>
      <c r="N492" s="201"/>
      <c r="O492" s="201"/>
      <c r="P492" s="201"/>
      <c r="Q492" s="201"/>
      <c r="R492" s="201"/>
      <c r="S492" s="201"/>
      <c r="T492" s="202"/>
      <c r="AT492" s="203" t="s">
        <v>165</v>
      </c>
      <c r="AU492" s="203" t="s">
        <v>85</v>
      </c>
      <c r="AV492" s="13" t="s">
        <v>85</v>
      </c>
      <c r="AW492" s="13" t="s">
        <v>37</v>
      </c>
      <c r="AX492" s="13" t="s">
        <v>83</v>
      </c>
      <c r="AY492" s="203" t="s">
        <v>155</v>
      </c>
    </row>
    <row r="493" spans="1:65" s="2" customFormat="1" ht="16.5" customHeight="1">
      <c r="A493" s="36"/>
      <c r="B493" s="37"/>
      <c r="C493" s="175" t="s">
        <v>430</v>
      </c>
      <c r="D493" s="175" t="s">
        <v>157</v>
      </c>
      <c r="E493" s="176" t="s">
        <v>888</v>
      </c>
      <c r="F493" s="177" t="s">
        <v>889</v>
      </c>
      <c r="G493" s="178" t="s">
        <v>169</v>
      </c>
      <c r="H493" s="179">
        <v>47.5</v>
      </c>
      <c r="I493" s="180"/>
      <c r="J493" s="181">
        <f>ROUND(I493*H493,2)</f>
        <v>0</v>
      </c>
      <c r="K493" s="177" t="s">
        <v>170</v>
      </c>
      <c r="L493" s="41"/>
      <c r="M493" s="182" t="s">
        <v>19</v>
      </c>
      <c r="N493" s="183" t="s">
        <v>46</v>
      </c>
      <c r="O493" s="66"/>
      <c r="P493" s="184">
        <f>O493*H493</f>
        <v>0</v>
      </c>
      <c r="Q493" s="184">
        <v>0</v>
      </c>
      <c r="R493" s="184">
        <f>Q493*H493</f>
        <v>0</v>
      </c>
      <c r="S493" s="184">
        <v>0</v>
      </c>
      <c r="T493" s="185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86" t="s">
        <v>161</v>
      </c>
      <c r="AT493" s="186" t="s">
        <v>157</v>
      </c>
      <c r="AU493" s="186" t="s">
        <v>85</v>
      </c>
      <c r="AY493" s="19" t="s">
        <v>155</v>
      </c>
      <c r="BE493" s="187">
        <f>IF(N493="základní",J493,0)</f>
        <v>0</v>
      </c>
      <c r="BF493" s="187">
        <f>IF(N493="snížená",J493,0)</f>
        <v>0</v>
      </c>
      <c r="BG493" s="187">
        <f>IF(N493="zákl. přenesená",J493,0)</f>
        <v>0</v>
      </c>
      <c r="BH493" s="187">
        <f>IF(N493="sníž. přenesená",J493,0)</f>
        <v>0</v>
      </c>
      <c r="BI493" s="187">
        <f>IF(N493="nulová",J493,0)</f>
        <v>0</v>
      </c>
      <c r="BJ493" s="19" t="s">
        <v>83</v>
      </c>
      <c r="BK493" s="187">
        <f>ROUND(I493*H493,2)</f>
        <v>0</v>
      </c>
      <c r="BL493" s="19" t="s">
        <v>161</v>
      </c>
      <c r="BM493" s="186" t="s">
        <v>890</v>
      </c>
    </row>
    <row r="494" spans="1:65" s="2" customFormat="1" ht="10.199999999999999">
      <c r="A494" s="36"/>
      <c r="B494" s="37"/>
      <c r="C494" s="38"/>
      <c r="D494" s="204" t="s">
        <v>172</v>
      </c>
      <c r="E494" s="38"/>
      <c r="F494" s="205" t="s">
        <v>891</v>
      </c>
      <c r="G494" s="38"/>
      <c r="H494" s="38"/>
      <c r="I494" s="190"/>
      <c r="J494" s="38"/>
      <c r="K494" s="38"/>
      <c r="L494" s="41"/>
      <c r="M494" s="191"/>
      <c r="N494" s="192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172</v>
      </c>
      <c r="AU494" s="19" t="s">
        <v>85</v>
      </c>
    </row>
    <row r="495" spans="1:65" s="15" customFormat="1" ht="10.199999999999999">
      <c r="B495" s="227"/>
      <c r="C495" s="228"/>
      <c r="D495" s="188" t="s">
        <v>165</v>
      </c>
      <c r="E495" s="229" t="s">
        <v>19</v>
      </c>
      <c r="F495" s="230" t="s">
        <v>892</v>
      </c>
      <c r="G495" s="228"/>
      <c r="H495" s="229" t="s">
        <v>19</v>
      </c>
      <c r="I495" s="231"/>
      <c r="J495" s="228"/>
      <c r="K495" s="228"/>
      <c r="L495" s="232"/>
      <c r="M495" s="233"/>
      <c r="N495" s="234"/>
      <c r="O495" s="234"/>
      <c r="P495" s="234"/>
      <c r="Q495" s="234"/>
      <c r="R495" s="234"/>
      <c r="S495" s="234"/>
      <c r="T495" s="235"/>
      <c r="AT495" s="236" t="s">
        <v>165</v>
      </c>
      <c r="AU495" s="236" t="s">
        <v>85</v>
      </c>
      <c r="AV495" s="15" t="s">
        <v>83</v>
      </c>
      <c r="AW495" s="15" t="s">
        <v>37</v>
      </c>
      <c r="AX495" s="15" t="s">
        <v>75</v>
      </c>
      <c r="AY495" s="236" t="s">
        <v>155</v>
      </c>
    </row>
    <row r="496" spans="1:65" s="13" customFormat="1" ht="10.199999999999999">
      <c r="B496" s="193"/>
      <c r="C496" s="194"/>
      <c r="D496" s="188" t="s">
        <v>165</v>
      </c>
      <c r="E496" s="195" t="s">
        <v>19</v>
      </c>
      <c r="F496" s="196" t="s">
        <v>818</v>
      </c>
      <c r="G496" s="194"/>
      <c r="H496" s="197">
        <v>47.5</v>
      </c>
      <c r="I496" s="198"/>
      <c r="J496" s="194"/>
      <c r="K496" s="194"/>
      <c r="L496" s="199"/>
      <c r="M496" s="200"/>
      <c r="N496" s="201"/>
      <c r="O496" s="201"/>
      <c r="P496" s="201"/>
      <c r="Q496" s="201"/>
      <c r="R496" s="201"/>
      <c r="S496" s="201"/>
      <c r="T496" s="202"/>
      <c r="AT496" s="203" t="s">
        <v>165</v>
      </c>
      <c r="AU496" s="203" t="s">
        <v>85</v>
      </c>
      <c r="AV496" s="13" t="s">
        <v>85</v>
      </c>
      <c r="AW496" s="13" t="s">
        <v>37</v>
      </c>
      <c r="AX496" s="13" t="s">
        <v>75</v>
      </c>
      <c r="AY496" s="203" t="s">
        <v>155</v>
      </c>
    </row>
    <row r="497" spans="1:65" s="14" customFormat="1" ht="10.199999999999999">
      <c r="B497" s="206"/>
      <c r="C497" s="207"/>
      <c r="D497" s="188" t="s">
        <v>165</v>
      </c>
      <c r="E497" s="208" t="s">
        <v>19</v>
      </c>
      <c r="F497" s="209" t="s">
        <v>206</v>
      </c>
      <c r="G497" s="207"/>
      <c r="H497" s="210">
        <v>47.5</v>
      </c>
      <c r="I497" s="211"/>
      <c r="J497" s="207"/>
      <c r="K497" s="207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165</v>
      </c>
      <c r="AU497" s="216" t="s">
        <v>85</v>
      </c>
      <c r="AV497" s="14" t="s">
        <v>161</v>
      </c>
      <c r="AW497" s="14" t="s">
        <v>37</v>
      </c>
      <c r="AX497" s="14" t="s">
        <v>83</v>
      </c>
      <c r="AY497" s="216" t="s">
        <v>155</v>
      </c>
    </row>
    <row r="498" spans="1:65" s="12" customFormat="1" ht="22.8" customHeight="1">
      <c r="B498" s="159"/>
      <c r="C498" s="160"/>
      <c r="D498" s="161" t="s">
        <v>74</v>
      </c>
      <c r="E498" s="173" t="s">
        <v>893</v>
      </c>
      <c r="F498" s="173" t="s">
        <v>894</v>
      </c>
      <c r="G498" s="160"/>
      <c r="H498" s="160"/>
      <c r="I498" s="163"/>
      <c r="J498" s="174">
        <f>BK498</f>
        <v>0</v>
      </c>
      <c r="K498" s="160"/>
      <c r="L498" s="165"/>
      <c r="M498" s="166"/>
      <c r="N498" s="167"/>
      <c r="O498" s="167"/>
      <c r="P498" s="168">
        <f>SUM(P499:P519)</f>
        <v>0</v>
      </c>
      <c r="Q498" s="167"/>
      <c r="R498" s="168">
        <f>SUM(R499:R519)</f>
        <v>0</v>
      </c>
      <c r="S498" s="167"/>
      <c r="T498" s="169">
        <f>SUM(T499:T519)</f>
        <v>0</v>
      </c>
      <c r="AR498" s="170" t="s">
        <v>83</v>
      </c>
      <c r="AT498" s="171" t="s">
        <v>74</v>
      </c>
      <c r="AU498" s="171" t="s">
        <v>83</v>
      </c>
      <c r="AY498" s="170" t="s">
        <v>155</v>
      </c>
      <c r="BK498" s="172">
        <f>SUM(BK499:BK519)</f>
        <v>0</v>
      </c>
    </row>
    <row r="499" spans="1:65" s="2" customFormat="1" ht="24.15" customHeight="1">
      <c r="A499" s="36"/>
      <c r="B499" s="37"/>
      <c r="C499" s="175" t="s">
        <v>895</v>
      </c>
      <c r="D499" s="175" t="s">
        <v>157</v>
      </c>
      <c r="E499" s="176" t="s">
        <v>896</v>
      </c>
      <c r="F499" s="177" t="s">
        <v>897</v>
      </c>
      <c r="G499" s="178" t="s">
        <v>298</v>
      </c>
      <c r="H499" s="179">
        <v>26.061</v>
      </c>
      <c r="I499" s="180"/>
      <c r="J499" s="181">
        <f>ROUND(I499*H499,2)</f>
        <v>0</v>
      </c>
      <c r="K499" s="177" t="s">
        <v>170</v>
      </c>
      <c r="L499" s="41"/>
      <c r="M499" s="182" t="s">
        <v>19</v>
      </c>
      <c r="N499" s="183" t="s">
        <v>46</v>
      </c>
      <c r="O499" s="66"/>
      <c r="P499" s="184">
        <f>O499*H499</f>
        <v>0</v>
      </c>
      <c r="Q499" s="184">
        <v>0</v>
      </c>
      <c r="R499" s="184">
        <f>Q499*H499</f>
        <v>0</v>
      </c>
      <c r="S499" s="184">
        <v>0</v>
      </c>
      <c r="T499" s="185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86" t="s">
        <v>161</v>
      </c>
      <c r="AT499" s="186" t="s">
        <v>157</v>
      </c>
      <c r="AU499" s="186" t="s">
        <v>85</v>
      </c>
      <c r="AY499" s="19" t="s">
        <v>155</v>
      </c>
      <c r="BE499" s="187">
        <f>IF(N499="základní",J499,0)</f>
        <v>0</v>
      </c>
      <c r="BF499" s="187">
        <f>IF(N499="snížená",J499,0)</f>
        <v>0</v>
      </c>
      <c r="BG499" s="187">
        <f>IF(N499="zákl. přenesená",J499,0)</f>
        <v>0</v>
      </c>
      <c r="BH499" s="187">
        <f>IF(N499="sníž. přenesená",J499,0)</f>
        <v>0</v>
      </c>
      <c r="BI499" s="187">
        <f>IF(N499="nulová",J499,0)</f>
        <v>0</v>
      </c>
      <c r="BJ499" s="19" t="s">
        <v>83</v>
      </c>
      <c r="BK499" s="187">
        <f>ROUND(I499*H499,2)</f>
        <v>0</v>
      </c>
      <c r="BL499" s="19" t="s">
        <v>161</v>
      </c>
      <c r="BM499" s="186" t="s">
        <v>898</v>
      </c>
    </row>
    <row r="500" spans="1:65" s="2" customFormat="1" ht="10.199999999999999">
      <c r="A500" s="36"/>
      <c r="B500" s="37"/>
      <c r="C500" s="38"/>
      <c r="D500" s="204" t="s">
        <v>172</v>
      </c>
      <c r="E500" s="38"/>
      <c r="F500" s="205" t="s">
        <v>899</v>
      </c>
      <c r="G500" s="38"/>
      <c r="H500" s="38"/>
      <c r="I500" s="190"/>
      <c r="J500" s="38"/>
      <c r="K500" s="38"/>
      <c r="L500" s="41"/>
      <c r="M500" s="191"/>
      <c r="N500" s="192"/>
      <c r="O500" s="66"/>
      <c r="P500" s="66"/>
      <c r="Q500" s="66"/>
      <c r="R500" s="66"/>
      <c r="S500" s="66"/>
      <c r="T500" s="67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9" t="s">
        <v>172</v>
      </c>
      <c r="AU500" s="19" t="s">
        <v>85</v>
      </c>
    </row>
    <row r="501" spans="1:65" s="13" customFormat="1" ht="10.199999999999999">
      <c r="B501" s="193"/>
      <c r="C501" s="194"/>
      <c r="D501" s="188" t="s">
        <v>165</v>
      </c>
      <c r="E501" s="195" t="s">
        <v>19</v>
      </c>
      <c r="F501" s="196" t="s">
        <v>900</v>
      </c>
      <c r="G501" s="194"/>
      <c r="H501" s="197">
        <v>26.061</v>
      </c>
      <c r="I501" s="198"/>
      <c r="J501" s="194"/>
      <c r="K501" s="194"/>
      <c r="L501" s="199"/>
      <c r="M501" s="200"/>
      <c r="N501" s="201"/>
      <c r="O501" s="201"/>
      <c r="P501" s="201"/>
      <c r="Q501" s="201"/>
      <c r="R501" s="201"/>
      <c r="S501" s="201"/>
      <c r="T501" s="202"/>
      <c r="AT501" s="203" t="s">
        <v>165</v>
      </c>
      <c r="AU501" s="203" t="s">
        <v>85</v>
      </c>
      <c r="AV501" s="13" t="s">
        <v>85</v>
      </c>
      <c r="AW501" s="13" t="s">
        <v>37</v>
      </c>
      <c r="AX501" s="13" t="s">
        <v>75</v>
      </c>
      <c r="AY501" s="203" t="s">
        <v>155</v>
      </c>
    </row>
    <row r="502" spans="1:65" s="14" customFormat="1" ht="10.199999999999999">
      <c r="B502" s="206"/>
      <c r="C502" s="207"/>
      <c r="D502" s="188" t="s">
        <v>165</v>
      </c>
      <c r="E502" s="208" t="s">
        <v>19</v>
      </c>
      <c r="F502" s="209" t="s">
        <v>206</v>
      </c>
      <c r="G502" s="207"/>
      <c r="H502" s="210">
        <v>26.061</v>
      </c>
      <c r="I502" s="211"/>
      <c r="J502" s="207"/>
      <c r="K502" s="207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165</v>
      </c>
      <c r="AU502" s="216" t="s">
        <v>85</v>
      </c>
      <c r="AV502" s="14" t="s">
        <v>161</v>
      </c>
      <c r="AW502" s="14" t="s">
        <v>37</v>
      </c>
      <c r="AX502" s="14" t="s">
        <v>83</v>
      </c>
      <c r="AY502" s="216" t="s">
        <v>155</v>
      </c>
    </row>
    <row r="503" spans="1:65" s="2" customFormat="1" ht="24.15" customHeight="1">
      <c r="A503" s="36"/>
      <c r="B503" s="37"/>
      <c r="C503" s="175" t="s">
        <v>901</v>
      </c>
      <c r="D503" s="175" t="s">
        <v>157</v>
      </c>
      <c r="E503" s="176" t="s">
        <v>902</v>
      </c>
      <c r="F503" s="177" t="s">
        <v>903</v>
      </c>
      <c r="G503" s="178" t="s">
        <v>298</v>
      </c>
      <c r="H503" s="179">
        <v>17.338000000000001</v>
      </c>
      <c r="I503" s="180"/>
      <c r="J503" s="181">
        <f>ROUND(I503*H503,2)</f>
        <v>0</v>
      </c>
      <c r="K503" s="177" t="s">
        <v>170</v>
      </c>
      <c r="L503" s="41"/>
      <c r="M503" s="182" t="s">
        <v>19</v>
      </c>
      <c r="N503" s="183" t="s">
        <v>46</v>
      </c>
      <c r="O503" s="66"/>
      <c r="P503" s="184">
        <f>O503*H503</f>
        <v>0</v>
      </c>
      <c r="Q503" s="184">
        <v>0</v>
      </c>
      <c r="R503" s="184">
        <f>Q503*H503</f>
        <v>0</v>
      </c>
      <c r="S503" s="184">
        <v>0</v>
      </c>
      <c r="T503" s="185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86" t="s">
        <v>161</v>
      </c>
      <c r="AT503" s="186" t="s">
        <v>157</v>
      </c>
      <c r="AU503" s="186" t="s">
        <v>85</v>
      </c>
      <c r="AY503" s="19" t="s">
        <v>155</v>
      </c>
      <c r="BE503" s="187">
        <f>IF(N503="základní",J503,0)</f>
        <v>0</v>
      </c>
      <c r="BF503" s="187">
        <f>IF(N503="snížená",J503,0)</f>
        <v>0</v>
      </c>
      <c r="BG503" s="187">
        <f>IF(N503="zákl. přenesená",J503,0)</f>
        <v>0</v>
      </c>
      <c r="BH503" s="187">
        <f>IF(N503="sníž. přenesená",J503,0)</f>
        <v>0</v>
      </c>
      <c r="BI503" s="187">
        <f>IF(N503="nulová",J503,0)</f>
        <v>0</v>
      </c>
      <c r="BJ503" s="19" t="s">
        <v>83</v>
      </c>
      <c r="BK503" s="187">
        <f>ROUND(I503*H503,2)</f>
        <v>0</v>
      </c>
      <c r="BL503" s="19" t="s">
        <v>161</v>
      </c>
      <c r="BM503" s="186" t="s">
        <v>904</v>
      </c>
    </row>
    <row r="504" spans="1:65" s="2" customFormat="1" ht="10.199999999999999">
      <c r="A504" s="36"/>
      <c r="B504" s="37"/>
      <c r="C504" s="38"/>
      <c r="D504" s="204" t="s">
        <v>172</v>
      </c>
      <c r="E504" s="38"/>
      <c r="F504" s="205" t="s">
        <v>905</v>
      </c>
      <c r="G504" s="38"/>
      <c r="H504" s="38"/>
      <c r="I504" s="190"/>
      <c r="J504" s="38"/>
      <c r="K504" s="38"/>
      <c r="L504" s="41"/>
      <c r="M504" s="191"/>
      <c r="N504" s="192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172</v>
      </c>
      <c r="AU504" s="19" t="s">
        <v>85</v>
      </c>
    </row>
    <row r="505" spans="1:65" s="13" customFormat="1" ht="10.199999999999999">
      <c r="B505" s="193"/>
      <c r="C505" s="194"/>
      <c r="D505" s="188" t="s">
        <v>165</v>
      </c>
      <c r="E505" s="195" t="s">
        <v>19</v>
      </c>
      <c r="F505" s="196" t="s">
        <v>906</v>
      </c>
      <c r="G505" s="194"/>
      <c r="H505" s="197">
        <v>17.338000000000001</v>
      </c>
      <c r="I505" s="198"/>
      <c r="J505" s="194"/>
      <c r="K505" s="194"/>
      <c r="L505" s="199"/>
      <c r="M505" s="200"/>
      <c r="N505" s="201"/>
      <c r="O505" s="201"/>
      <c r="P505" s="201"/>
      <c r="Q505" s="201"/>
      <c r="R505" s="201"/>
      <c r="S505" s="201"/>
      <c r="T505" s="202"/>
      <c r="AT505" s="203" t="s">
        <v>165</v>
      </c>
      <c r="AU505" s="203" t="s">
        <v>85</v>
      </c>
      <c r="AV505" s="13" t="s">
        <v>85</v>
      </c>
      <c r="AW505" s="13" t="s">
        <v>37</v>
      </c>
      <c r="AX505" s="13" t="s">
        <v>83</v>
      </c>
      <c r="AY505" s="203" t="s">
        <v>155</v>
      </c>
    </row>
    <row r="506" spans="1:65" s="2" customFormat="1" ht="24.15" customHeight="1">
      <c r="A506" s="36"/>
      <c r="B506" s="37"/>
      <c r="C506" s="175" t="s">
        <v>907</v>
      </c>
      <c r="D506" s="175" t="s">
        <v>157</v>
      </c>
      <c r="E506" s="176" t="s">
        <v>908</v>
      </c>
      <c r="F506" s="177" t="s">
        <v>518</v>
      </c>
      <c r="G506" s="178" t="s">
        <v>298</v>
      </c>
      <c r="H506" s="179">
        <v>104.693</v>
      </c>
      <c r="I506" s="180"/>
      <c r="J506" s="181">
        <f>ROUND(I506*H506,2)</f>
        <v>0</v>
      </c>
      <c r="K506" s="177" t="s">
        <v>170</v>
      </c>
      <c r="L506" s="41"/>
      <c r="M506" s="182" t="s">
        <v>19</v>
      </c>
      <c r="N506" s="183" t="s">
        <v>46</v>
      </c>
      <c r="O506" s="66"/>
      <c r="P506" s="184">
        <f>O506*H506</f>
        <v>0</v>
      </c>
      <c r="Q506" s="184">
        <v>0</v>
      </c>
      <c r="R506" s="184">
        <f>Q506*H506</f>
        <v>0</v>
      </c>
      <c r="S506" s="184">
        <v>0</v>
      </c>
      <c r="T506" s="185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186" t="s">
        <v>161</v>
      </c>
      <c r="AT506" s="186" t="s">
        <v>157</v>
      </c>
      <c r="AU506" s="186" t="s">
        <v>85</v>
      </c>
      <c r="AY506" s="19" t="s">
        <v>155</v>
      </c>
      <c r="BE506" s="187">
        <f>IF(N506="základní",J506,0)</f>
        <v>0</v>
      </c>
      <c r="BF506" s="187">
        <f>IF(N506="snížená",J506,0)</f>
        <v>0</v>
      </c>
      <c r="BG506" s="187">
        <f>IF(N506="zákl. přenesená",J506,0)</f>
        <v>0</v>
      </c>
      <c r="BH506" s="187">
        <f>IF(N506="sníž. přenesená",J506,0)</f>
        <v>0</v>
      </c>
      <c r="BI506" s="187">
        <f>IF(N506="nulová",J506,0)</f>
        <v>0</v>
      </c>
      <c r="BJ506" s="19" t="s">
        <v>83</v>
      </c>
      <c r="BK506" s="187">
        <f>ROUND(I506*H506,2)</f>
        <v>0</v>
      </c>
      <c r="BL506" s="19" t="s">
        <v>161</v>
      </c>
      <c r="BM506" s="186" t="s">
        <v>909</v>
      </c>
    </row>
    <row r="507" spans="1:65" s="2" customFormat="1" ht="10.199999999999999">
      <c r="A507" s="36"/>
      <c r="B507" s="37"/>
      <c r="C507" s="38"/>
      <c r="D507" s="204" t="s">
        <v>172</v>
      </c>
      <c r="E507" s="38"/>
      <c r="F507" s="205" t="s">
        <v>910</v>
      </c>
      <c r="G507" s="38"/>
      <c r="H507" s="38"/>
      <c r="I507" s="190"/>
      <c r="J507" s="38"/>
      <c r="K507" s="38"/>
      <c r="L507" s="41"/>
      <c r="M507" s="191"/>
      <c r="N507" s="192"/>
      <c r="O507" s="66"/>
      <c r="P507" s="66"/>
      <c r="Q507" s="66"/>
      <c r="R507" s="66"/>
      <c r="S507" s="66"/>
      <c r="T507" s="67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9" t="s">
        <v>172</v>
      </c>
      <c r="AU507" s="19" t="s">
        <v>85</v>
      </c>
    </row>
    <row r="508" spans="1:65" s="13" customFormat="1" ht="10.199999999999999">
      <c r="B508" s="193"/>
      <c r="C508" s="194"/>
      <c r="D508" s="188" t="s">
        <v>165</v>
      </c>
      <c r="E508" s="195" t="s">
        <v>19</v>
      </c>
      <c r="F508" s="196" t="s">
        <v>911</v>
      </c>
      <c r="G508" s="194"/>
      <c r="H508" s="197">
        <v>104.693</v>
      </c>
      <c r="I508" s="198"/>
      <c r="J508" s="194"/>
      <c r="K508" s="194"/>
      <c r="L508" s="199"/>
      <c r="M508" s="200"/>
      <c r="N508" s="201"/>
      <c r="O508" s="201"/>
      <c r="P508" s="201"/>
      <c r="Q508" s="201"/>
      <c r="R508" s="201"/>
      <c r="S508" s="201"/>
      <c r="T508" s="202"/>
      <c r="AT508" s="203" t="s">
        <v>165</v>
      </c>
      <c r="AU508" s="203" t="s">
        <v>85</v>
      </c>
      <c r="AV508" s="13" t="s">
        <v>85</v>
      </c>
      <c r="AW508" s="13" t="s">
        <v>37</v>
      </c>
      <c r="AX508" s="13" t="s">
        <v>75</v>
      </c>
      <c r="AY508" s="203" t="s">
        <v>155</v>
      </c>
    </row>
    <row r="509" spans="1:65" s="14" customFormat="1" ht="10.199999999999999">
      <c r="B509" s="206"/>
      <c r="C509" s="207"/>
      <c r="D509" s="188" t="s">
        <v>165</v>
      </c>
      <c r="E509" s="208" t="s">
        <v>19</v>
      </c>
      <c r="F509" s="209" t="s">
        <v>206</v>
      </c>
      <c r="G509" s="207"/>
      <c r="H509" s="210">
        <v>104.693</v>
      </c>
      <c r="I509" s="211"/>
      <c r="J509" s="207"/>
      <c r="K509" s="207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165</v>
      </c>
      <c r="AU509" s="216" t="s">
        <v>85</v>
      </c>
      <c r="AV509" s="14" t="s">
        <v>161</v>
      </c>
      <c r="AW509" s="14" t="s">
        <v>37</v>
      </c>
      <c r="AX509" s="14" t="s">
        <v>83</v>
      </c>
      <c r="AY509" s="216" t="s">
        <v>155</v>
      </c>
    </row>
    <row r="510" spans="1:65" s="2" customFormat="1" ht="21.75" customHeight="1">
      <c r="A510" s="36"/>
      <c r="B510" s="37"/>
      <c r="C510" s="175" t="s">
        <v>912</v>
      </c>
      <c r="D510" s="175" t="s">
        <v>157</v>
      </c>
      <c r="E510" s="176" t="s">
        <v>913</v>
      </c>
      <c r="F510" s="177" t="s">
        <v>914</v>
      </c>
      <c r="G510" s="178" t="s">
        <v>298</v>
      </c>
      <c r="H510" s="179">
        <v>143.87899999999999</v>
      </c>
      <c r="I510" s="180"/>
      <c r="J510" s="181">
        <f>ROUND(I510*H510,2)</f>
        <v>0</v>
      </c>
      <c r="K510" s="177" t="s">
        <v>170</v>
      </c>
      <c r="L510" s="41"/>
      <c r="M510" s="182" t="s">
        <v>19</v>
      </c>
      <c r="N510" s="183" t="s">
        <v>46</v>
      </c>
      <c r="O510" s="66"/>
      <c r="P510" s="184">
        <f>O510*H510</f>
        <v>0</v>
      </c>
      <c r="Q510" s="184">
        <v>0</v>
      </c>
      <c r="R510" s="184">
        <f>Q510*H510</f>
        <v>0</v>
      </c>
      <c r="S510" s="184">
        <v>0</v>
      </c>
      <c r="T510" s="185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86" t="s">
        <v>161</v>
      </c>
      <c r="AT510" s="186" t="s">
        <v>157</v>
      </c>
      <c r="AU510" s="186" t="s">
        <v>85</v>
      </c>
      <c r="AY510" s="19" t="s">
        <v>155</v>
      </c>
      <c r="BE510" s="187">
        <f>IF(N510="základní",J510,0)</f>
        <v>0</v>
      </c>
      <c r="BF510" s="187">
        <f>IF(N510="snížená",J510,0)</f>
        <v>0</v>
      </c>
      <c r="BG510" s="187">
        <f>IF(N510="zákl. přenesená",J510,0)</f>
        <v>0</v>
      </c>
      <c r="BH510" s="187">
        <f>IF(N510="sníž. přenesená",J510,0)</f>
        <v>0</v>
      </c>
      <c r="BI510" s="187">
        <f>IF(N510="nulová",J510,0)</f>
        <v>0</v>
      </c>
      <c r="BJ510" s="19" t="s">
        <v>83</v>
      </c>
      <c r="BK510" s="187">
        <f>ROUND(I510*H510,2)</f>
        <v>0</v>
      </c>
      <c r="BL510" s="19" t="s">
        <v>161</v>
      </c>
      <c r="BM510" s="186" t="s">
        <v>915</v>
      </c>
    </row>
    <row r="511" spans="1:65" s="2" customFormat="1" ht="10.199999999999999">
      <c r="A511" s="36"/>
      <c r="B511" s="37"/>
      <c r="C511" s="38"/>
      <c r="D511" s="204" t="s">
        <v>172</v>
      </c>
      <c r="E511" s="38"/>
      <c r="F511" s="205" t="s">
        <v>916</v>
      </c>
      <c r="G511" s="38"/>
      <c r="H511" s="38"/>
      <c r="I511" s="190"/>
      <c r="J511" s="38"/>
      <c r="K511" s="38"/>
      <c r="L511" s="41"/>
      <c r="M511" s="191"/>
      <c r="N511" s="192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172</v>
      </c>
      <c r="AU511" s="19" t="s">
        <v>85</v>
      </c>
    </row>
    <row r="512" spans="1:65" s="2" customFormat="1" ht="24.15" customHeight="1">
      <c r="A512" s="36"/>
      <c r="B512" s="37"/>
      <c r="C512" s="175" t="s">
        <v>917</v>
      </c>
      <c r="D512" s="175" t="s">
        <v>157</v>
      </c>
      <c r="E512" s="176" t="s">
        <v>918</v>
      </c>
      <c r="F512" s="177" t="s">
        <v>919</v>
      </c>
      <c r="G512" s="178" t="s">
        <v>298</v>
      </c>
      <c r="H512" s="179">
        <v>3591.75</v>
      </c>
      <c r="I512" s="180"/>
      <c r="J512" s="181">
        <f>ROUND(I512*H512,2)</f>
        <v>0</v>
      </c>
      <c r="K512" s="177" t="s">
        <v>170</v>
      </c>
      <c r="L512" s="41"/>
      <c r="M512" s="182" t="s">
        <v>19</v>
      </c>
      <c r="N512" s="183" t="s">
        <v>46</v>
      </c>
      <c r="O512" s="66"/>
      <c r="P512" s="184">
        <f>O512*H512</f>
        <v>0</v>
      </c>
      <c r="Q512" s="184">
        <v>0</v>
      </c>
      <c r="R512" s="184">
        <f>Q512*H512</f>
        <v>0</v>
      </c>
      <c r="S512" s="184">
        <v>0</v>
      </c>
      <c r="T512" s="185">
        <f>S512*H512</f>
        <v>0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186" t="s">
        <v>161</v>
      </c>
      <c r="AT512" s="186" t="s">
        <v>157</v>
      </c>
      <c r="AU512" s="186" t="s">
        <v>85</v>
      </c>
      <c r="AY512" s="19" t="s">
        <v>155</v>
      </c>
      <c r="BE512" s="187">
        <f>IF(N512="základní",J512,0)</f>
        <v>0</v>
      </c>
      <c r="BF512" s="187">
        <f>IF(N512="snížená",J512,0)</f>
        <v>0</v>
      </c>
      <c r="BG512" s="187">
        <f>IF(N512="zákl. přenesená",J512,0)</f>
        <v>0</v>
      </c>
      <c r="BH512" s="187">
        <f>IF(N512="sníž. přenesená",J512,0)</f>
        <v>0</v>
      </c>
      <c r="BI512" s="187">
        <f>IF(N512="nulová",J512,0)</f>
        <v>0</v>
      </c>
      <c r="BJ512" s="19" t="s">
        <v>83</v>
      </c>
      <c r="BK512" s="187">
        <f>ROUND(I512*H512,2)</f>
        <v>0</v>
      </c>
      <c r="BL512" s="19" t="s">
        <v>161</v>
      </c>
      <c r="BM512" s="186" t="s">
        <v>920</v>
      </c>
    </row>
    <row r="513" spans="1:65" s="2" customFormat="1" ht="10.199999999999999">
      <c r="A513" s="36"/>
      <c r="B513" s="37"/>
      <c r="C513" s="38"/>
      <c r="D513" s="204" t="s">
        <v>172</v>
      </c>
      <c r="E513" s="38"/>
      <c r="F513" s="205" t="s">
        <v>921</v>
      </c>
      <c r="G513" s="38"/>
      <c r="H513" s="38"/>
      <c r="I513" s="190"/>
      <c r="J513" s="38"/>
      <c r="K513" s="38"/>
      <c r="L513" s="41"/>
      <c r="M513" s="191"/>
      <c r="N513" s="192"/>
      <c r="O513" s="66"/>
      <c r="P513" s="66"/>
      <c r="Q513" s="66"/>
      <c r="R513" s="66"/>
      <c r="S513" s="66"/>
      <c r="T513" s="67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T513" s="19" t="s">
        <v>172</v>
      </c>
      <c r="AU513" s="19" t="s">
        <v>85</v>
      </c>
    </row>
    <row r="514" spans="1:65" s="13" customFormat="1" ht="10.199999999999999">
      <c r="B514" s="193"/>
      <c r="C514" s="194"/>
      <c r="D514" s="188" t="s">
        <v>165</v>
      </c>
      <c r="E514" s="195" t="s">
        <v>19</v>
      </c>
      <c r="F514" s="196" t="s">
        <v>922</v>
      </c>
      <c r="G514" s="194"/>
      <c r="H514" s="197">
        <v>3591.75</v>
      </c>
      <c r="I514" s="198"/>
      <c r="J514" s="194"/>
      <c r="K514" s="194"/>
      <c r="L514" s="199"/>
      <c r="M514" s="200"/>
      <c r="N514" s="201"/>
      <c r="O514" s="201"/>
      <c r="P514" s="201"/>
      <c r="Q514" s="201"/>
      <c r="R514" s="201"/>
      <c r="S514" s="201"/>
      <c r="T514" s="202"/>
      <c r="AT514" s="203" t="s">
        <v>165</v>
      </c>
      <c r="AU514" s="203" t="s">
        <v>85</v>
      </c>
      <c r="AV514" s="13" t="s">
        <v>85</v>
      </c>
      <c r="AW514" s="13" t="s">
        <v>37</v>
      </c>
      <c r="AX514" s="13" t="s">
        <v>75</v>
      </c>
      <c r="AY514" s="203" t="s">
        <v>155</v>
      </c>
    </row>
    <row r="515" spans="1:65" s="14" customFormat="1" ht="10.199999999999999">
      <c r="B515" s="206"/>
      <c r="C515" s="207"/>
      <c r="D515" s="188" t="s">
        <v>165</v>
      </c>
      <c r="E515" s="208" t="s">
        <v>19</v>
      </c>
      <c r="F515" s="209" t="s">
        <v>206</v>
      </c>
      <c r="G515" s="207"/>
      <c r="H515" s="210">
        <v>3591.75</v>
      </c>
      <c r="I515" s="211"/>
      <c r="J515" s="207"/>
      <c r="K515" s="207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165</v>
      </c>
      <c r="AU515" s="216" t="s">
        <v>85</v>
      </c>
      <c r="AV515" s="14" t="s">
        <v>161</v>
      </c>
      <c r="AW515" s="14" t="s">
        <v>37</v>
      </c>
      <c r="AX515" s="14" t="s">
        <v>83</v>
      </c>
      <c r="AY515" s="216" t="s">
        <v>155</v>
      </c>
    </row>
    <row r="516" spans="1:65" s="2" customFormat="1" ht="16.5" customHeight="1">
      <c r="A516" s="36"/>
      <c r="B516" s="37"/>
      <c r="C516" s="175" t="s">
        <v>923</v>
      </c>
      <c r="D516" s="175" t="s">
        <v>157</v>
      </c>
      <c r="E516" s="176" t="s">
        <v>924</v>
      </c>
      <c r="F516" s="177" t="s">
        <v>925</v>
      </c>
      <c r="G516" s="178" t="s">
        <v>298</v>
      </c>
      <c r="H516" s="179">
        <v>143.87899999999999</v>
      </c>
      <c r="I516" s="180"/>
      <c r="J516" s="181">
        <f>ROUND(I516*H516,2)</f>
        <v>0</v>
      </c>
      <c r="K516" s="177" t="s">
        <v>170</v>
      </c>
      <c r="L516" s="41"/>
      <c r="M516" s="182" t="s">
        <v>19</v>
      </c>
      <c r="N516" s="183" t="s">
        <v>46</v>
      </c>
      <c r="O516" s="66"/>
      <c r="P516" s="184">
        <f>O516*H516</f>
        <v>0</v>
      </c>
      <c r="Q516" s="184">
        <v>0</v>
      </c>
      <c r="R516" s="184">
        <f>Q516*H516</f>
        <v>0</v>
      </c>
      <c r="S516" s="184">
        <v>0</v>
      </c>
      <c r="T516" s="185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86" t="s">
        <v>161</v>
      </c>
      <c r="AT516" s="186" t="s">
        <v>157</v>
      </c>
      <c r="AU516" s="186" t="s">
        <v>85</v>
      </c>
      <c r="AY516" s="19" t="s">
        <v>155</v>
      </c>
      <c r="BE516" s="187">
        <f>IF(N516="základní",J516,0)</f>
        <v>0</v>
      </c>
      <c r="BF516" s="187">
        <f>IF(N516="snížená",J516,0)</f>
        <v>0</v>
      </c>
      <c r="BG516" s="187">
        <f>IF(N516="zákl. přenesená",J516,0)</f>
        <v>0</v>
      </c>
      <c r="BH516" s="187">
        <f>IF(N516="sníž. přenesená",J516,0)</f>
        <v>0</v>
      </c>
      <c r="BI516" s="187">
        <f>IF(N516="nulová",J516,0)</f>
        <v>0</v>
      </c>
      <c r="BJ516" s="19" t="s">
        <v>83</v>
      </c>
      <c r="BK516" s="187">
        <f>ROUND(I516*H516,2)</f>
        <v>0</v>
      </c>
      <c r="BL516" s="19" t="s">
        <v>161</v>
      </c>
      <c r="BM516" s="186" t="s">
        <v>926</v>
      </c>
    </row>
    <row r="517" spans="1:65" s="2" customFormat="1" ht="10.199999999999999">
      <c r="A517" s="36"/>
      <c r="B517" s="37"/>
      <c r="C517" s="38"/>
      <c r="D517" s="204" t="s">
        <v>172</v>
      </c>
      <c r="E517" s="38"/>
      <c r="F517" s="205" t="s">
        <v>927</v>
      </c>
      <c r="G517" s="38"/>
      <c r="H517" s="38"/>
      <c r="I517" s="190"/>
      <c r="J517" s="38"/>
      <c r="K517" s="38"/>
      <c r="L517" s="41"/>
      <c r="M517" s="191"/>
      <c r="N517" s="192"/>
      <c r="O517" s="66"/>
      <c r="P517" s="66"/>
      <c r="Q517" s="66"/>
      <c r="R517" s="66"/>
      <c r="S517" s="66"/>
      <c r="T517" s="67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9" t="s">
        <v>172</v>
      </c>
      <c r="AU517" s="19" t="s">
        <v>85</v>
      </c>
    </row>
    <row r="518" spans="1:65" s="2" customFormat="1" ht="24.15" customHeight="1">
      <c r="A518" s="36"/>
      <c r="B518" s="37"/>
      <c r="C518" s="175" t="s">
        <v>928</v>
      </c>
      <c r="D518" s="175" t="s">
        <v>157</v>
      </c>
      <c r="E518" s="176" t="s">
        <v>929</v>
      </c>
      <c r="F518" s="177" t="s">
        <v>930</v>
      </c>
      <c r="G518" s="178" t="s">
        <v>298</v>
      </c>
      <c r="H518" s="179">
        <v>42.561</v>
      </c>
      <c r="I518" s="180"/>
      <c r="J518" s="181">
        <f>ROUND(I518*H518,2)</f>
        <v>0</v>
      </c>
      <c r="K518" s="177" t="s">
        <v>170</v>
      </c>
      <c r="L518" s="41"/>
      <c r="M518" s="182" t="s">
        <v>19</v>
      </c>
      <c r="N518" s="183" t="s">
        <v>46</v>
      </c>
      <c r="O518" s="66"/>
      <c r="P518" s="184">
        <f>O518*H518</f>
        <v>0</v>
      </c>
      <c r="Q518" s="184">
        <v>0</v>
      </c>
      <c r="R518" s="184">
        <f>Q518*H518</f>
        <v>0</v>
      </c>
      <c r="S518" s="184">
        <v>0</v>
      </c>
      <c r="T518" s="185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86" t="s">
        <v>161</v>
      </c>
      <c r="AT518" s="186" t="s">
        <v>157</v>
      </c>
      <c r="AU518" s="186" t="s">
        <v>85</v>
      </c>
      <c r="AY518" s="19" t="s">
        <v>155</v>
      </c>
      <c r="BE518" s="187">
        <f>IF(N518="základní",J518,0)</f>
        <v>0</v>
      </c>
      <c r="BF518" s="187">
        <f>IF(N518="snížená",J518,0)</f>
        <v>0</v>
      </c>
      <c r="BG518" s="187">
        <f>IF(N518="zákl. přenesená",J518,0)</f>
        <v>0</v>
      </c>
      <c r="BH518" s="187">
        <f>IF(N518="sníž. přenesená",J518,0)</f>
        <v>0</v>
      </c>
      <c r="BI518" s="187">
        <f>IF(N518="nulová",J518,0)</f>
        <v>0</v>
      </c>
      <c r="BJ518" s="19" t="s">
        <v>83</v>
      </c>
      <c r="BK518" s="187">
        <f>ROUND(I518*H518,2)</f>
        <v>0</v>
      </c>
      <c r="BL518" s="19" t="s">
        <v>161</v>
      </c>
      <c r="BM518" s="186" t="s">
        <v>931</v>
      </c>
    </row>
    <row r="519" spans="1:65" s="2" customFormat="1" ht="10.199999999999999">
      <c r="A519" s="36"/>
      <c r="B519" s="37"/>
      <c r="C519" s="38"/>
      <c r="D519" s="204" t="s">
        <v>172</v>
      </c>
      <c r="E519" s="38"/>
      <c r="F519" s="205" t="s">
        <v>932</v>
      </c>
      <c r="G519" s="38"/>
      <c r="H519" s="38"/>
      <c r="I519" s="190"/>
      <c r="J519" s="38"/>
      <c r="K519" s="38"/>
      <c r="L519" s="41"/>
      <c r="M519" s="191"/>
      <c r="N519" s="192"/>
      <c r="O519" s="66"/>
      <c r="P519" s="66"/>
      <c r="Q519" s="66"/>
      <c r="R519" s="66"/>
      <c r="S519" s="66"/>
      <c r="T519" s="67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9" t="s">
        <v>172</v>
      </c>
      <c r="AU519" s="19" t="s">
        <v>85</v>
      </c>
    </row>
    <row r="520" spans="1:65" s="12" customFormat="1" ht="22.8" customHeight="1">
      <c r="B520" s="159"/>
      <c r="C520" s="160"/>
      <c r="D520" s="161" t="s">
        <v>74</v>
      </c>
      <c r="E520" s="173" t="s">
        <v>403</v>
      </c>
      <c r="F520" s="173" t="s">
        <v>404</v>
      </c>
      <c r="G520" s="160"/>
      <c r="H520" s="160"/>
      <c r="I520" s="163"/>
      <c r="J520" s="174">
        <f>BK520</f>
        <v>0</v>
      </c>
      <c r="K520" s="160"/>
      <c r="L520" s="165"/>
      <c r="M520" s="166"/>
      <c r="N520" s="167"/>
      <c r="O520" s="167"/>
      <c r="P520" s="168">
        <f>SUM(P521:P522)</f>
        <v>0</v>
      </c>
      <c r="Q520" s="167"/>
      <c r="R520" s="168">
        <f>SUM(R521:R522)</f>
        <v>0</v>
      </c>
      <c r="S520" s="167"/>
      <c r="T520" s="169">
        <f>SUM(T521:T522)</f>
        <v>0</v>
      </c>
      <c r="AR520" s="170" t="s">
        <v>83</v>
      </c>
      <c r="AT520" s="171" t="s">
        <v>74</v>
      </c>
      <c r="AU520" s="171" t="s">
        <v>83</v>
      </c>
      <c r="AY520" s="170" t="s">
        <v>155</v>
      </c>
      <c r="BK520" s="172">
        <f>SUM(BK521:BK522)</f>
        <v>0</v>
      </c>
    </row>
    <row r="521" spans="1:65" s="2" customFormat="1" ht="24.15" customHeight="1">
      <c r="A521" s="36"/>
      <c r="B521" s="37"/>
      <c r="C521" s="175" t="s">
        <v>933</v>
      </c>
      <c r="D521" s="175" t="s">
        <v>157</v>
      </c>
      <c r="E521" s="176" t="s">
        <v>934</v>
      </c>
      <c r="F521" s="177" t="s">
        <v>935</v>
      </c>
      <c r="G521" s="178" t="s">
        <v>298</v>
      </c>
      <c r="H521" s="179">
        <v>302.20299999999997</v>
      </c>
      <c r="I521" s="180"/>
      <c r="J521" s="181">
        <f>ROUND(I521*H521,2)</f>
        <v>0</v>
      </c>
      <c r="K521" s="177" t="s">
        <v>170</v>
      </c>
      <c r="L521" s="41"/>
      <c r="M521" s="182" t="s">
        <v>19</v>
      </c>
      <c r="N521" s="183" t="s">
        <v>46</v>
      </c>
      <c r="O521" s="66"/>
      <c r="P521" s="184">
        <f>O521*H521</f>
        <v>0</v>
      </c>
      <c r="Q521" s="184">
        <v>0</v>
      </c>
      <c r="R521" s="184">
        <f>Q521*H521</f>
        <v>0</v>
      </c>
      <c r="S521" s="184">
        <v>0</v>
      </c>
      <c r="T521" s="185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86" t="s">
        <v>161</v>
      </c>
      <c r="AT521" s="186" t="s">
        <v>157</v>
      </c>
      <c r="AU521" s="186" t="s">
        <v>85</v>
      </c>
      <c r="AY521" s="19" t="s">
        <v>155</v>
      </c>
      <c r="BE521" s="187">
        <f>IF(N521="základní",J521,0)</f>
        <v>0</v>
      </c>
      <c r="BF521" s="187">
        <f>IF(N521="snížená",J521,0)</f>
        <v>0</v>
      </c>
      <c r="BG521" s="187">
        <f>IF(N521="zákl. přenesená",J521,0)</f>
        <v>0</v>
      </c>
      <c r="BH521" s="187">
        <f>IF(N521="sníž. přenesená",J521,0)</f>
        <v>0</v>
      </c>
      <c r="BI521" s="187">
        <f>IF(N521="nulová",J521,0)</f>
        <v>0</v>
      </c>
      <c r="BJ521" s="19" t="s">
        <v>83</v>
      </c>
      <c r="BK521" s="187">
        <f>ROUND(I521*H521,2)</f>
        <v>0</v>
      </c>
      <c r="BL521" s="19" t="s">
        <v>161</v>
      </c>
      <c r="BM521" s="186" t="s">
        <v>936</v>
      </c>
    </row>
    <row r="522" spans="1:65" s="2" customFormat="1" ht="10.199999999999999">
      <c r="A522" s="36"/>
      <c r="B522" s="37"/>
      <c r="C522" s="38"/>
      <c r="D522" s="204" t="s">
        <v>172</v>
      </c>
      <c r="E522" s="38"/>
      <c r="F522" s="205" t="s">
        <v>937</v>
      </c>
      <c r="G522" s="38"/>
      <c r="H522" s="38"/>
      <c r="I522" s="190"/>
      <c r="J522" s="38"/>
      <c r="K522" s="38"/>
      <c r="L522" s="41"/>
      <c r="M522" s="191"/>
      <c r="N522" s="192"/>
      <c r="O522" s="66"/>
      <c r="P522" s="66"/>
      <c r="Q522" s="66"/>
      <c r="R522" s="66"/>
      <c r="S522" s="66"/>
      <c r="T522" s="67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T522" s="19" t="s">
        <v>172</v>
      </c>
      <c r="AU522" s="19" t="s">
        <v>85</v>
      </c>
    </row>
    <row r="523" spans="1:65" s="12" customFormat="1" ht="25.95" customHeight="1">
      <c r="B523" s="159"/>
      <c r="C523" s="160"/>
      <c r="D523" s="161" t="s">
        <v>74</v>
      </c>
      <c r="E523" s="162" t="s">
        <v>938</v>
      </c>
      <c r="F523" s="162" t="s">
        <v>939</v>
      </c>
      <c r="G523" s="160"/>
      <c r="H523" s="160"/>
      <c r="I523" s="163"/>
      <c r="J523" s="164">
        <f>BK523</f>
        <v>0</v>
      </c>
      <c r="K523" s="160"/>
      <c r="L523" s="165"/>
      <c r="M523" s="166"/>
      <c r="N523" s="167"/>
      <c r="O523" s="167"/>
      <c r="P523" s="168">
        <f>P524</f>
        <v>0</v>
      </c>
      <c r="Q523" s="167"/>
      <c r="R523" s="168">
        <f>R524</f>
        <v>0.45395825000000006</v>
      </c>
      <c r="S523" s="167"/>
      <c r="T523" s="169">
        <f>T524</f>
        <v>0</v>
      </c>
      <c r="AR523" s="170" t="s">
        <v>85</v>
      </c>
      <c r="AT523" s="171" t="s">
        <v>74</v>
      </c>
      <c r="AU523" s="171" t="s">
        <v>75</v>
      </c>
      <c r="AY523" s="170" t="s">
        <v>155</v>
      </c>
      <c r="BK523" s="172">
        <f>BK524</f>
        <v>0</v>
      </c>
    </row>
    <row r="524" spans="1:65" s="12" customFormat="1" ht="22.8" customHeight="1">
      <c r="B524" s="159"/>
      <c r="C524" s="160"/>
      <c r="D524" s="161" t="s">
        <v>74</v>
      </c>
      <c r="E524" s="173" t="s">
        <v>940</v>
      </c>
      <c r="F524" s="173" t="s">
        <v>941</v>
      </c>
      <c r="G524" s="160"/>
      <c r="H524" s="160"/>
      <c r="I524" s="163"/>
      <c r="J524" s="174">
        <f>BK524</f>
        <v>0</v>
      </c>
      <c r="K524" s="160"/>
      <c r="L524" s="165"/>
      <c r="M524" s="166"/>
      <c r="N524" s="167"/>
      <c r="O524" s="167"/>
      <c r="P524" s="168">
        <f>SUM(P525:P573)</f>
        <v>0</v>
      </c>
      <c r="Q524" s="167"/>
      <c r="R524" s="168">
        <f>SUM(R525:R573)</f>
        <v>0.45395825000000006</v>
      </c>
      <c r="S524" s="167"/>
      <c r="T524" s="169">
        <f>SUM(T525:T573)</f>
        <v>0</v>
      </c>
      <c r="AR524" s="170" t="s">
        <v>85</v>
      </c>
      <c r="AT524" s="171" t="s">
        <v>74</v>
      </c>
      <c r="AU524" s="171" t="s">
        <v>83</v>
      </c>
      <c r="AY524" s="170" t="s">
        <v>155</v>
      </c>
      <c r="BK524" s="172">
        <f>SUM(BK525:BK573)</f>
        <v>0</v>
      </c>
    </row>
    <row r="525" spans="1:65" s="2" customFormat="1" ht="21.75" customHeight="1">
      <c r="A525" s="36"/>
      <c r="B525" s="37"/>
      <c r="C525" s="175" t="s">
        <v>942</v>
      </c>
      <c r="D525" s="175" t="s">
        <v>157</v>
      </c>
      <c r="E525" s="176" t="s">
        <v>943</v>
      </c>
      <c r="F525" s="177" t="s">
        <v>944</v>
      </c>
      <c r="G525" s="178" t="s">
        <v>169</v>
      </c>
      <c r="H525" s="179">
        <v>73.375</v>
      </c>
      <c r="I525" s="180"/>
      <c r="J525" s="181">
        <f>ROUND(I525*H525,2)</f>
        <v>0</v>
      </c>
      <c r="K525" s="177" t="s">
        <v>170</v>
      </c>
      <c r="L525" s="41"/>
      <c r="M525" s="182" t="s">
        <v>19</v>
      </c>
      <c r="N525" s="183" t="s">
        <v>46</v>
      </c>
      <c r="O525" s="66"/>
      <c r="P525" s="184">
        <f>O525*H525</f>
        <v>0</v>
      </c>
      <c r="Q525" s="184">
        <v>0</v>
      </c>
      <c r="R525" s="184">
        <f>Q525*H525</f>
        <v>0</v>
      </c>
      <c r="S525" s="184">
        <v>0</v>
      </c>
      <c r="T525" s="185">
        <f>S525*H525</f>
        <v>0</v>
      </c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R525" s="186" t="s">
        <v>257</v>
      </c>
      <c r="AT525" s="186" t="s">
        <v>157</v>
      </c>
      <c r="AU525" s="186" t="s">
        <v>85</v>
      </c>
      <c r="AY525" s="19" t="s">
        <v>155</v>
      </c>
      <c r="BE525" s="187">
        <f>IF(N525="základní",J525,0)</f>
        <v>0</v>
      </c>
      <c r="BF525" s="187">
        <f>IF(N525="snížená",J525,0)</f>
        <v>0</v>
      </c>
      <c r="BG525" s="187">
        <f>IF(N525="zákl. přenesená",J525,0)</f>
        <v>0</v>
      </c>
      <c r="BH525" s="187">
        <f>IF(N525="sníž. přenesená",J525,0)</f>
        <v>0</v>
      </c>
      <c r="BI525" s="187">
        <f>IF(N525="nulová",J525,0)</f>
        <v>0</v>
      </c>
      <c r="BJ525" s="19" t="s">
        <v>83</v>
      </c>
      <c r="BK525" s="187">
        <f>ROUND(I525*H525,2)</f>
        <v>0</v>
      </c>
      <c r="BL525" s="19" t="s">
        <v>257</v>
      </c>
      <c r="BM525" s="186" t="s">
        <v>945</v>
      </c>
    </row>
    <row r="526" spans="1:65" s="2" customFormat="1" ht="10.199999999999999">
      <c r="A526" s="36"/>
      <c r="B526" s="37"/>
      <c r="C526" s="38"/>
      <c r="D526" s="204" t="s">
        <v>172</v>
      </c>
      <c r="E526" s="38"/>
      <c r="F526" s="205" t="s">
        <v>946</v>
      </c>
      <c r="G526" s="38"/>
      <c r="H526" s="38"/>
      <c r="I526" s="190"/>
      <c r="J526" s="38"/>
      <c r="K526" s="38"/>
      <c r="L526" s="41"/>
      <c r="M526" s="191"/>
      <c r="N526" s="192"/>
      <c r="O526" s="66"/>
      <c r="P526" s="66"/>
      <c r="Q526" s="66"/>
      <c r="R526" s="66"/>
      <c r="S526" s="66"/>
      <c r="T526" s="67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T526" s="19" t="s">
        <v>172</v>
      </c>
      <c r="AU526" s="19" t="s">
        <v>85</v>
      </c>
    </row>
    <row r="527" spans="1:65" s="15" customFormat="1" ht="10.199999999999999">
      <c r="B527" s="227"/>
      <c r="C527" s="228"/>
      <c r="D527" s="188" t="s">
        <v>165</v>
      </c>
      <c r="E527" s="229" t="s">
        <v>19</v>
      </c>
      <c r="F527" s="230" t="s">
        <v>553</v>
      </c>
      <c r="G527" s="228"/>
      <c r="H527" s="229" t="s">
        <v>19</v>
      </c>
      <c r="I527" s="231"/>
      <c r="J527" s="228"/>
      <c r="K527" s="228"/>
      <c r="L527" s="232"/>
      <c r="M527" s="233"/>
      <c r="N527" s="234"/>
      <c r="O527" s="234"/>
      <c r="P527" s="234"/>
      <c r="Q527" s="234"/>
      <c r="R527" s="234"/>
      <c r="S527" s="234"/>
      <c r="T527" s="235"/>
      <c r="AT527" s="236" t="s">
        <v>165</v>
      </c>
      <c r="AU527" s="236" t="s">
        <v>85</v>
      </c>
      <c r="AV527" s="15" t="s">
        <v>83</v>
      </c>
      <c r="AW527" s="15" t="s">
        <v>37</v>
      </c>
      <c r="AX527" s="15" t="s">
        <v>75</v>
      </c>
      <c r="AY527" s="236" t="s">
        <v>155</v>
      </c>
    </row>
    <row r="528" spans="1:65" s="15" customFormat="1" ht="10.199999999999999">
      <c r="B528" s="227"/>
      <c r="C528" s="228"/>
      <c r="D528" s="188" t="s">
        <v>165</v>
      </c>
      <c r="E528" s="229" t="s">
        <v>19</v>
      </c>
      <c r="F528" s="230" t="s">
        <v>554</v>
      </c>
      <c r="G528" s="228"/>
      <c r="H528" s="229" t="s">
        <v>19</v>
      </c>
      <c r="I528" s="231"/>
      <c r="J528" s="228"/>
      <c r="K528" s="228"/>
      <c r="L528" s="232"/>
      <c r="M528" s="233"/>
      <c r="N528" s="234"/>
      <c r="O528" s="234"/>
      <c r="P528" s="234"/>
      <c r="Q528" s="234"/>
      <c r="R528" s="234"/>
      <c r="S528" s="234"/>
      <c r="T528" s="235"/>
      <c r="AT528" s="236" t="s">
        <v>165</v>
      </c>
      <c r="AU528" s="236" t="s">
        <v>85</v>
      </c>
      <c r="AV528" s="15" t="s">
        <v>83</v>
      </c>
      <c r="AW528" s="15" t="s">
        <v>37</v>
      </c>
      <c r="AX528" s="15" t="s">
        <v>75</v>
      </c>
      <c r="AY528" s="236" t="s">
        <v>155</v>
      </c>
    </row>
    <row r="529" spans="1:65" s="13" customFormat="1" ht="10.199999999999999">
      <c r="B529" s="193"/>
      <c r="C529" s="194"/>
      <c r="D529" s="188" t="s">
        <v>165</v>
      </c>
      <c r="E529" s="195" t="s">
        <v>19</v>
      </c>
      <c r="F529" s="196" t="s">
        <v>555</v>
      </c>
      <c r="G529" s="194"/>
      <c r="H529" s="197">
        <v>22.324999999999999</v>
      </c>
      <c r="I529" s="198"/>
      <c r="J529" s="194"/>
      <c r="K529" s="194"/>
      <c r="L529" s="199"/>
      <c r="M529" s="200"/>
      <c r="N529" s="201"/>
      <c r="O529" s="201"/>
      <c r="P529" s="201"/>
      <c r="Q529" s="201"/>
      <c r="R529" s="201"/>
      <c r="S529" s="201"/>
      <c r="T529" s="202"/>
      <c r="AT529" s="203" t="s">
        <v>165</v>
      </c>
      <c r="AU529" s="203" t="s">
        <v>85</v>
      </c>
      <c r="AV529" s="13" t="s">
        <v>85</v>
      </c>
      <c r="AW529" s="13" t="s">
        <v>37</v>
      </c>
      <c r="AX529" s="13" t="s">
        <v>75</v>
      </c>
      <c r="AY529" s="203" t="s">
        <v>155</v>
      </c>
    </row>
    <row r="530" spans="1:65" s="15" customFormat="1" ht="10.199999999999999">
      <c r="B530" s="227"/>
      <c r="C530" s="228"/>
      <c r="D530" s="188" t="s">
        <v>165</v>
      </c>
      <c r="E530" s="229" t="s">
        <v>19</v>
      </c>
      <c r="F530" s="230" t="s">
        <v>556</v>
      </c>
      <c r="G530" s="228"/>
      <c r="H530" s="229" t="s">
        <v>19</v>
      </c>
      <c r="I530" s="231"/>
      <c r="J530" s="228"/>
      <c r="K530" s="228"/>
      <c r="L530" s="232"/>
      <c r="M530" s="233"/>
      <c r="N530" s="234"/>
      <c r="O530" s="234"/>
      <c r="P530" s="234"/>
      <c r="Q530" s="234"/>
      <c r="R530" s="234"/>
      <c r="S530" s="234"/>
      <c r="T530" s="235"/>
      <c r="AT530" s="236" t="s">
        <v>165</v>
      </c>
      <c r="AU530" s="236" t="s">
        <v>85</v>
      </c>
      <c r="AV530" s="15" t="s">
        <v>83</v>
      </c>
      <c r="AW530" s="15" t="s">
        <v>37</v>
      </c>
      <c r="AX530" s="15" t="s">
        <v>75</v>
      </c>
      <c r="AY530" s="236" t="s">
        <v>155</v>
      </c>
    </row>
    <row r="531" spans="1:65" s="13" customFormat="1" ht="10.199999999999999">
      <c r="B531" s="193"/>
      <c r="C531" s="194"/>
      <c r="D531" s="188" t="s">
        <v>165</v>
      </c>
      <c r="E531" s="195" t="s">
        <v>19</v>
      </c>
      <c r="F531" s="196" t="s">
        <v>557</v>
      </c>
      <c r="G531" s="194"/>
      <c r="H531" s="197">
        <v>23.75</v>
      </c>
      <c r="I531" s="198"/>
      <c r="J531" s="194"/>
      <c r="K531" s="194"/>
      <c r="L531" s="199"/>
      <c r="M531" s="200"/>
      <c r="N531" s="201"/>
      <c r="O531" s="201"/>
      <c r="P531" s="201"/>
      <c r="Q531" s="201"/>
      <c r="R531" s="201"/>
      <c r="S531" s="201"/>
      <c r="T531" s="202"/>
      <c r="AT531" s="203" t="s">
        <v>165</v>
      </c>
      <c r="AU531" s="203" t="s">
        <v>85</v>
      </c>
      <c r="AV531" s="13" t="s">
        <v>85</v>
      </c>
      <c r="AW531" s="13" t="s">
        <v>37</v>
      </c>
      <c r="AX531" s="13" t="s">
        <v>75</v>
      </c>
      <c r="AY531" s="203" t="s">
        <v>155</v>
      </c>
    </row>
    <row r="532" spans="1:65" s="13" customFormat="1" ht="10.199999999999999">
      <c r="B532" s="193"/>
      <c r="C532" s="194"/>
      <c r="D532" s="188" t="s">
        <v>165</v>
      </c>
      <c r="E532" s="195" t="s">
        <v>19</v>
      </c>
      <c r="F532" s="196" t="s">
        <v>558</v>
      </c>
      <c r="G532" s="194"/>
      <c r="H532" s="197">
        <v>13.3</v>
      </c>
      <c r="I532" s="198"/>
      <c r="J532" s="194"/>
      <c r="K532" s="194"/>
      <c r="L532" s="199"/>
      <c r="M532" s="200"/>
      <c r="N532" s="201"/>
      <c r="O532" s="201"/>
      <c r="P532" s="201"/>
      <c r="Q532" s="201"/>
      <c r="R532" s="201"/>
      <c r="S532" s="201"/>
      <c r="T532" s="202"/>
      <c r="AT532" s="203" t="s">
        <v>165</v>
      </c>
      <c r="AU532" s="203" t="s">
        <v>85</v>
      </c>
      <c r="AV532" s="13" t="s">
        <v>85</v>
      </c>
      <c r="AW532" s="13" t="s">
        <v>37</v>
      </c>
      <c r="AX532" s="13" t="s">
        <v>75</v>
      </c>
      <c r="AY532" s="203" t="s">
        <v>155</v>
      </c>
    </row>
    <row r="533" spans="1:65" s="15" customFormat="1" ht="10.199999999999999">
      <c r="B533" s="227"/>
      <c r="C533" s="228"/>
      <c r="D533" s="188" t="s">
        <v>165</v>
      </c>
      <c r="E533" s="229" t="s">
        <v>19</v>
      </c>
      <c r="F533" s="230" t="s">
        <v>559</v>
      </c>
      <c r="G533" s="228"/>
      <c r="H533" s="229" t="s">
        <v>19</v>
      </c>
      <c r="I533" s="231"/>
      <c r="J533" s="228"/>
      <c r="K533" s="228"/>
      <c r="L533" s="232"/>
      <c r="M533" s="233"/>
      <c r="N533" s="234"/>
      <c r="O533" s="234"/>
      <c r="P533" s="234"/>
      <c r="Q533" s="234"/>
      <c r="R533" s="234"/>
      <c r="S533" s="234"/>
      <c r="T533" s="235"/>
      <c r="AT533" s="236" t="s">
        <v>165</v>
      </c>
      <c r="AU533" s="236" t="s">
        <v>85</v>
      </c>
      <c r="AV533" s="15" t="s">
        <v>83</v>
      </c>
      <c r="AW533" s="15" t="s">
        <v>37</v>
      </c>
      <c r="AX533" s="15" t="s">
        <v>75</v>
      </c>
      <c r="AY533" s="236" t="s">
        <v>155</v>
      </c>
    </row>
    <row r="534" spans="1:65" s="13" customFormat="1" ht="10.199999999999999">
      <c r="B534" s="193"/>
      <c r="C534" s="194"/>
      <c r="D534" s="188" t="s">
        <v>165</v>
      </c>
      <c r="E534" s="195" t="s">
        <v>19</v>
      </c>
      <c r="F534" s="196" t="s">
        <v>560</v>
      </c>
      <c r="G534" s="194"/>
      <c r="H534" s="197">
        <v>14</v>
      </c>
      <c r="I534" s="198"/>
      <c r="J534" s="194"/>
      <c r="K534" s="194"/>
      <c r="L534" s="199"/>
      <c r="M534" s="200"/>
      <c r="N534" s="201"/>
      <c r="O534" s="201"/>
      <c r="P534" s="201"/>
      <c r="Q534" s="201"/>
      <c r="R534" s="201"/>
      <c r="S534" s="201"/>
      <c r="T534" s="202"/>
      <c r="AT534" s="203" t="s">
        <v>165</v>
      </c>
      <c r="AU534" s="203" t="s">
        <v>85</v>
      </c>
      <c r="AV534" s="13" t="s">
        <v>85</v>
      </c>
      <c r="AW534" s="13" t="s">
        <v>37</v>
      </c>
      <c r="AX534" s="13" t="s">
        <v>75</v>
      </c>
      <c r="AY534" s="203" t="s">
        <v>155</v>
      </c>
    </row>
    <row r="535" spans="1:65" s="16" customFormat="1" ht="10.199999999999999">
      <c r="B535" s="241"/>
      <c r="C535" s="242"/>
      <c r="D535" s="188" t="s">
        <v>165</v>
      </c>
      <c r="E535" s="243" t="s">
        <v>19</v>
      </c>
      <c r="F535" s="244" t="s">
        <v>947</v>
      </c>
      <c r="G535" s="242"/>
      <c r="H535" s="245">
        <v>73.375</v>
      </c>
      <c r="I535" s="246"/>
      <c r="J535" s="242"/>
      <c r="K535" s="242"/>
      <c r="L535" s="247"/>
      <c r="M535" s="248"/>
      <c r="N535" s="249"/>
      <c r="O535" s="249"/>
      <c r="P535" s="249"/>
      <c r="Q535" s="249"/>
      <c r="R535" s="249"/>
      <c r="S535" s="249"/>
      <c r="T535" s="250"/>
      <c r="AT535" s="251" t="s">
        <v>165</v>
      </c>
      <c r="AU535" s="251" t="s">
        <v>85</v>
      </c>
      <c r="AV535" s="16" t="s">
        <v>175</v>
      </c>
      <c r="AW535" s="16" t="s">
        <v>37</v>
      </c>
      <c r="AX535" s="16" t="s">
        <v>83</v>
      </c>
      <c r="AY535" s="251" t="s">
        <v>155</v>
      </c>
    </row>
    <row r="536" spans="1:65" s="2" customFormat="1" ht="16.5" customHeight="1">
      <c r="A536" s="36"/>
      <c r="B536" s="37"/>
      <c r="C536" s="217" t="s">
        <v>948</v>
      </c>
      <c r="D536" s="217" t="s">
        <v>227</v>
      </c>
      <c r="E536" s="218" t="s">
        <v>949</v>
      </c>
      <c r="F536" s="219" t="s">
        <v>950</v>
      </c>
      <c r="G536" s="220" t="s">
        <v>298</v>
      </c>
      <c r="H536" s="221">
        <v>2.1000000000000001E-2</v>
      </c>
      <c r="I536" s="222"/>
      <c r="J536" s="223">
        <f>ROUND(I536*H536,2)</f>
        <v>0</v>
      </c>
      <c r="K536" s="219" t="s">
        <v>170</v>
      </c>
      <c r="L536" s="224"/>
      <c r="M536" s="225" t="s">
        <v>19</v>
      </c>
      <c r="N536" s="226" t="s">
        <v>46</v>
      </c>
      <c r="O536" s="66"/>
      <c r="P536" s="184">
        <f>O536*H536</f>
        <v>0</v>
      </c>
      <c r="Q536" s="184">
        <v>1</v>
      </c>
      <c r="R536" s="184">
        <f>Q536*H536</f>
        <v>2.1000000000000001E-2</v>
      </c>
      <c r="S536" s="184">
        <v>0</v>
      </c>
      <c r="T536" s="185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86" t="s">
        <v>368</v>
      </c>
      <c r="AT536" s="186" t="s">
        <v>227</v>
      </c>
      <c r="AU536" s="186" t="s">
        <v>85</v>
      </c>
      <c r="AY536" s="19" t="s">
        <v>155</v>
      </c>
      <c r="BE536" s="187">
        <f>IF(N536="základní",J536,0)</f>
        <v>0</v>
      </c>
      <c r="BF536" s="187">
        <f>IF(N536="snížená",J536,0)</f>
        <v>0</v>
      </c>
      <c r="BG536" s="187">
        <f>IF(N536="zákl. přenesená",J536,0)</f>
        <v>0</v>
      </c>
      <c r="BH536" s="187">
        <f>IF(N536="sníž. přenesená",J536,0)</f>
        <v>0</v>
      </c>
      <c r="BI536" s="187">
        <f>IF(N536="nulová",J536,0)</f>
        <v>0</v>
      </c>
      <c r="BJ536" s="19" t="s">
        <v>83</v>
      </c>
      <c r="BK536" s="187">
        <f>ROUND(I536*H536,2)</f>
        <v>0</v>
      </c>
      <c r="BL536" s="19" t="s">
        <v>257</v>
      </c>
      <c r="BM536" s="186" t="s">
        <v>951</v>
      </c>
    </row>
    <row r="537" spans="1:65" s="2" customFormat="1" ht="19.2">
      <c r="A537" s="36"/>
      <c r="B537" s="37"/>
      <c r="C537" s="38"/>
      <c r="D537" s="188" t="s">
        <v>163</v>
      </c>
      <c r="E537" s="38"/>
      <c r="F537" s="189" t="s">
        <v>952</v>
      </c>
      <c r="G537" s="38"/>
      <c r="H537" s="38"/>
      <c r="I537" s="190"/>
      <c r="J537" s="38"/>
      <c r="K537" s="38"/>
      <c r="L537" s="41"/>
      <c r="M537" s="191"/>
      <c r="N537" s="192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163</v>
      </c>
      <c r="AU537" s="19" t="s">
        <v>85</v>
      </c>
    </row>
    <row r="538" spans="1:65" s="13" customFormat="1" ht="10.199999999999999">
      <c r="B538" s="193"/>
      <c r="C538" s="194"/>
      <c r="D538" s="188" t="s">
        <v>165</v>
      </c>
      <c r="E538" s="195" t="s">
        <v>19</v>
      </c>
      <c r="F538" s="196" t="s">
        <v>953</v>
      </c>
      <c r="G538" s="194"/>
      <c r="H538" s="197">
        <v>2.1000000000000001E-2</v>
      </c>
      <c r="I538" s="198"/>
      <c r="J538" s="194"/>
      <c r="K538" s="194"/>
      <c r="L538" s="199"/>
      <c r="M538" s="200"/>
      <c r="N538" s="201"/>
      <c r="O538" s="201"/>
      <c r="P538" s="201"/>
      <c r="Q538" s="201"/>
      <c r="R538" s="201"/>
      <c r="S538" s="201"/>
      <c r="T538" s="202"/>
      <c r="AT538" s="203" t="s">
        <v>165</v>
      </c>
      <c r="AU538" s="203" t="s">
        <v>85</v>
      </c>
      <c r="AV538" s="13" t="s">
        <v>85</v>
      </c>
      <c r="AW538" s="13" t="s">
        <v>37</v>
      </c>
      <c r="AX538" s="13" t="s">
        <v>75</v>
      </c>
      <c r="AY538" s="203" t="s">
        <v>155</v>
      </c>
    </row>
    <row r="539" spans="1:65" s="14" customFormat="1" ht="10.199999999999999">
      <c r="B539" s="206"/>
      <c r="C539" s="207"/>
      <c r="D539" s="188" t="s">
        <v>165</v>
      </c>
      <c r="E539" s="208" t="s">
        <v>19</v>
      </c>
      <c r="F539" s="209" t="s">
        <v>206</v>
      </c>
      <c r="G539" s="207"/>
      <c r="H539" s="210">
        <v>2.1000000000000001E-2</v>
      </c>
      <c r="I539" s="211"/>
      <c r="J539" s="207"/>
      <c r="K539" s="207"/>
      <c r="L539" s="212"/>
      <c r="M539" s="213"/>
      <c r="N539" s="214"/>
      <c r="O539" s="214"/>
      <c r="P539" s="214"/>
      <c r="Q539" s="214"/>
      <c r="R539" s="214"/>
      <c r="S539" s="214"/>
      <c r="T539" s="215"/>
      <c r="AT539" s="216" t="s">
        <v>165</v>
      </c>
      <c r="AU539" s="216" t="s">
        <v>85</v>
      </c>
      <c r="AV539" s="14" t="s">
        <v>161</v>
      </c>
      <c r="AW539" s="14" t="s">
        <v>37</v>
      </c>
      <c r="AX539" s="14" t="s">
        <v>83</v>
      </c>
      <c r="AY539" s="216" t="s">
        <v>155</v>
      </c>
    </row>
    <row r="540" spans="1:65" s="2" customFormat="1" ht="24.15" customHeight="1">
      <c r="A540" s="36"/>
      <c r="B540" s="37"/>
      <c r="C540" s="175" t="s">
        <v>954</v>
      </c>
      <c r="D540" s="175" t="s">
        <v>157</v>
      </c>
      <c r="E540" s="176" t="s">
        <v>955</v>
      </c>
      <c r="F540" s="177" t="s">
        <v>956</v>
      </c>
      <c r="G540" s="178" t="s">
        <v>169</v>
      </c>
      <c r="H540" s="179">
        <v>106.15</v>
      </c>
      <c r="I540" s="180"/>
      <c r="J540" s="181">
        <f>ROUND(I540*H540,2)</f>
        <v>0</v>
      </c>
      <c r="K540" s="177" t="s">
        <v>170</v>
      </c>
      <c r="L540" s="41"/>
      <c r="M540" s="182" t="s">
        <v>19</v>
      </c>
      <c r="N540" s="183" t="s">
        <v>46</v>
      </c>
      <c r="O540" s="66"/>
      <c r="P540" s="184">
        <f>O540*H540</f>
        <v>0</v>
      </c>
      <c r="Q540" s="184">
        <v>0</v>
      </c>
      <c r="R540" s="184">
        <f>Q540*H540</f>
        <v>0</v>
      </c>
      <c r="S540" s="184">
        <v>0</v>
      </c>
      <c r="T540" s="185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186" t="s">
        <v>257</v>
      </c>
      <c r="AT540" s="186" t="s">
        <v>157</v>
      </c>
      <c r="AU540" s="186" t="s">
        <v>85</v>
      </c>
      <c r="AY540" s="19" t="s">
        <v>155</v>
      </c>
      <c r="BE540" s="187">
        <f>IF(N540="základní",J540,0)</f>
        <v>0</v>
      </c>
      <c r="BF540" s="187">
        <f>IF(N540="snížená",J540,0)</f>
        <v>0</v>
      </c>
      <c r="BG540" s="187">
        <f>IF(N540="zákl. přenesená",J540,0)</f>
        <v>0</v>
      </c>
      <c r="BH540" s="187">
        <f>IF(N540="sníž. přenesená",J540,0)</f>
        <v>0</v>
      </c>
      <c r="BI540" s="187">
        <f>IF(N540="nulová",J540,0)</f>
        <v>0</v>
      </c>
      <c r="BJ540" s="19" t="s">
        <v>83</v>
      </c>
      <c r="BK540" s="187">
        <f>ROUND(I540*H540,2)</f>
        <v>0</v>
      </c>
      <c r="BL540" s="19" t="s">
        <v>257</v>
      </c>
      <c r="BM540" s="186" t="s">
        <v>957</v>
      </c>
    </row>
    <row r="541" spans="1:65" s="2" customFormat="1" ht="10.199999999999999">
      <c r="A541" s="36"/>
      <c r="B541" s="37"/>
      <c r="C541" s="38"/>
      <c r="D541" s="204" t="s">
        <v>172</v>
      </c>
      <c r="E541" s="38"/>
      <c r="F541" s="205" t="s">
        <v>958</v>
      </c>
      <c r="G541" s="38"/>
      <c r="H541" s="38"/>
      <c r="I541" s="190"/>
      <c r="J541" s="38"/>
      <c r="K541" s="38"/>
      <c r="L541" s="41"/>
      <c r="M541" s="191"/>
      <c r="N541" s="192"/>
      <c r="O541" s="66"/>
      <c r="P541" s="66"/>
      <c r="Q541" s="66"/>
      <c r="R541" s="66"/>
      <c r="S541" s="66"/>
      <c r="T541" s="67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T541" s="19" t="s">
        <v>172</v>
      </c>
      <c r="AU541" s="19" t="s">
        <v>85</v>
      </c>
    </row>
    <row r="542" spans="1:65" s="15" customFormat="1" ht="10.199999999999999">
      <c r="B542" s="227"/>
      <c r="C542" s="228"/>
      <c r="D542" s="188" t="s">
        <v>165</v>
      </c>
      <c r="E542" s="229" t="s">
        <v>19</v>
      </c>
      <c r="F542" s="230" t="s">
        <v>553</v>
      </c>
      <c r="G542" s="228"/>
      <c r="H542" s="229" t="s">
        <v>19</v>
      </c>
      <c r="I542" s="231"/>
      <c r="J542" s="228"/>
      <c r="K542" s="228"/>
      <c r="L542" s="232"/>
      <c r="M542" s="233"/>
      <c r="N542" s="234"/>
      <c r="O542" s="234"/>
      <c r="P542" s="234"/>
      <c r="Q542" s="234"/>
      <c r="R542" s="234"/>
      <c r="S542" s="234"/>
      <c r="T542" s="235"/>
      <c r="AT542" s="236" t="s">
        <v>165</v>
      </c>
      <c r="AU542" s="236" t="s">
        <v>85</v>
      </c>
      <c r="AV542" s="15" t="s">
        <v>83</v>
      </c>
      <c r="AW542" s="15" t="s">
        <v>37</v>
      </c>
      <c r="AX542" s="15" t="s">
        <v>75</v>
      </c>
      <c r="AY542" s="236" t="s">
        <v>155</v>
      </c>
    </row>
    <row r="543" spans="1:65" s="15" customFormat="1" ht="10.199999999999999">
      <c r="B543" s="227"/>
      <c r="C543" s="228"/>
      <c r="D543" s="188" t="s">
        <v>165</v>
      </c>
      <c r="E543" s="229" t="s">
        <v>19</v>
      </c>
      <c r="F543" s="230" t="s">
        <v>554</v>
      </c>
      <c r="G543" s="228"/>
      <c r="H543" s="229" t="s">
        <v>19</v>
      </c>
      <c r="I543" s="231"/>
      <c r="J543" s="228"/>
      <c r="K543" s="228"/>
      <c r="L543" s="232"/>
      <c r="M543" s="233"/>
      <c r="N543" s="234"/>
      <c r="O543" s="234"/>
      <c r="P543" s="234"/>
      <c r="Q543" s="234"/>
      <c r="R543" s="234"/>
      <c r="S543" s="234"/>
      <c r="T543" s="235"/>
      <c r="AT543" s="236" t="s">
        <v>165</v>
      </c>
      <c r="AU543" s="236" t="s">
        <v>85</v>
      </c>
      <c r="AV543" s="15" t="s">
        <v>83</v>
      </c>
      <c r="AW543" s="15" t="s">
        <v>37</v>
      </c>
      <c r="AX543" s="15" t="s">
        <v>75</v>
      </c>
      <c r="AY543" s="236" t="s">
        <v>155</v>
      </c>
    </row>
    <row r="544" spans="1:65" s="13" customFormat="1" ht="10.199999999999999">
      <c r="B544" s="193"/>
      <c r="C544" s="194"/>
      <c r="D544" s="188" t="s">
        <v>165</v>
      </c>
      <c r="E544" s="195" t="s">
        <v>19</v>
      </c>
      <c r="F544" s="196" t="s">
        <v>959</v>
      </c>
      <c r="G544" s="194"/>
      <c r="H544" s="197">
        <v>44.65</v>
      </c>
      <c r="I544" s="198"/>
      <c r="J544" s="194"/>
      <c r="K544" s="194"/>
      <c r="L544" s="199"/>
      <c r="M544" s="200"/>
      <c r="N544" s="201"/>
      <c r="O544" s="201"/>
      <c r="P544" s="201"/>
      <c r="Q544" s="201"/>
      <c r="R544" s="201"/>
      <c r="S544" s="201"/>
      <c r="T544" s="202"/>
      <c r="AT544" s="203" t="s">
        <v>165</v>
      </c>
      <c r="AU544" s="203" t="s">
        <v>85</v>
      </c>
      <c r="AV544" s="13" t="s">
        <v>85</v>
      </c>
      <c r="AW544" s="13" t="s">
        <v>37</v>
      </c>
      <c r="AX544" s="13" t="s">
        <v>75</v>
      </c>
      <c r="AY544" s="203" t="s">
        <v>155</v>
      </c>
    </row>
    <row r="545" spans="1:65" s="15" customFormat="1" ht="10.199999999999999">
      <c r="B545" s="227"/>
      <c r="C545" s="228"/>
      <c r="D545" s="188" t="s">
        <v>165</v>
      </c>
      <c r="E545" s="229" t="s">
        <v>19</v>
      </c>
      <c r="F545" s="230" t="s">
        <v>556</v>
      </c>
      <c r="G545" s="228"/>
      <c r="H545" s="229" t="s">
        <v>19</v>
      </c>
      <c r="I545" s="231"/>
      <c r="J545" s="228"/>
      <c r="K545" s="228"/>
      <c r="L545" s="232"/>
      <c r="M545" s="233"/>
      <c r="N545" s="234"/>
      <c r="O545" s="234"/>
      <c r="P545" s="234"/>
      <c r="Q545" s="234"/>
      <c r="R545" s="234"/>
      <c r="S545" s="234"/>
      <c r="T545" s="235"/>
      <c r="AT545" s="236" t="s">
        <v>165</v>
      </c>
      <c r="AU545" s="236" t="s">
        <v>85</v>
      </c>
      <c r="AV545" s="15" t="s">
        <v>83</v>
      </c>
      <c r="AW545" s="15" t="s">
        <v>37</v>
      </c>
      <c r="AX545" s="15" t="s">
        <v>75</v>
      </c>
      <c r="AY545" s="236" t="s">
        <v>155</v>
      </c>
    </row>
    <row r="546" spans="1:65" s="13" customFormat="1" ht="10.199999999999999">
      <c r="B546" s="193"/>
      <c r="C546" s="194"/>
      <c r="D546" s="188" t="s">
        <v>165</v>
      </c>
      <c r="E546" s="195" t="s">
        <v>19</v>
      </c>
      <c r="F546" s="196" t="s">
        <v>960</v>
      </c>
      <c r="G546" s="194"/>
      <c r="H546" s="197">
        <v>47.5</v>
      </c>
      <c r="I546" s="198"/>
      <c r="J546" s="194"/>
      <c r="K546" s="194"/>
      <c r="L546" s="199"/>
      <c r="M546" s="200"/>
      <c r="N546" s="201"/>
      <c r="O546" s="201"/>
      <c r="P546" s="201"/>
      <c r="Q546" s="201"/>
      <c r="R546" s="201"/>
      <c r="S546" s="201"/>
      <c r="T546" s="202"/>
      <c r="AT546" s="203" t="s">
        <v>165</v>
      </c>
      <c r="AU546" s="203" t="s">
        <v>85</v>
      </c>
      <c r="AV546" s="13" t="s">
        <v>85</v>
      </c>
      <c r="AW546" s="13" t="s">
        <v>37</v>
      </c>
      <c r="AX546" s="13" t="s">
        <v>75</v>
      </c>
      <c r="AY546" s="203" t="s">
        <v>155</v>
      </c>
    </row>
    <row r="547" spans="1:65" s="15" customFormat="1" ht="10.199999999999999">
      <c r="B547" s="227"/>
      <c r="C547" s="228"/>
      <c r="D547" s="188" t="s">
        <v>165</v>
      </c>
      <c r="E547" s="229" t="s">
        <v>19</v>
      </c>
      <c r="F547" s="230" t="s">
        <v>559</v>
      </c>
      <c r="G547" s="228"/>
      <c r="H547" s="229" t="s">
        <v>19</v>
      </c>
      <c r="I547" s="231"/>
      <c r="J547" s="228"/>
      <c r="K547" s="228"/>
      <c r="L547" s="232"/>
      <c r="M547" s="233"/>
      <c r="N547" s="234"/>
      <c r="O547" s="234"/>
      <c r="P547" s="234"/>
      <c r="Q547" s="234"/>
      <c r="R547" s="234"/>
      <c r="S547" s="234"/>
      <c r="T547" s="235"/>
      <c r="AT547" s="236" t="s">
        <v>165</v>
      </c>
      <c r="AU547" s="236" t="s">
        <v>85</v>
      </c>
      <c r="AV547" s="15" t="s">
        <v>83</v>
      </c>
      <c r="AW547" s="15" t="s">
        <v>37</v>
      </c>
      <c r="AX547" s="15" t="s">
        <v>75</v>
      </c>
      <c r="AY547" s="236" t="s">
        <v>155</v>
      </c>
    </row>
    <row r="548" spans="1:65" s="13" customFormat="1" ht="10.199999999999999">
      <c r="B548" s="193"/>
      <c r="C548" s="194"/>
      <c r="D548" s="188" t="s">
        <v>165</v>
      </c>
      <c r="E548" s="195" t="s">
        <v>19</v>
      </c>
      <c r="F548" s="196" t="s">
        <v>560</v>
      </c>
      <c r="G548" s="194"/>
      <c r="H548" s="197">
        <v>14</v>
      </c>
      <c r="I548" s="198"/>
      <c r="J548" s="194"/>
      <c r="K548" s="194"/>
      <c r="L548" s="199"/>
      <c r="M548" s="200"/>
      <c r="N548" s="201"/>
      <c r="O548" s="201"/>
      <c r="P548" s="201"/>
      <c r="Q548" s="201"/>
      <c r="R548" s="201"/>
      <c r="S548" s="201"/>
      <c r="T548" s="202"/>
      <c r="AT548" s="203" t="s">
        <v>165</v>
      </c>
      <c r="AU548" s="203" t="s">
        <v>85</v>
      </c>
      <c r="AV548" s="13" t="s">
        <v>85</v>
      </c>
      <c r="AW548" s="13" t="s">
        <v>37</v>
      </c>
      <c r="AX548" s="13" t="s">
        <v>75</v>
      </c>
      <c r="AY548" s="203" t="s">
        <v>155</v>
      </c>
    </row>
    <row r="549" spans="1:65" s="16" customFormat="1" ht="10.199999999999999">
      <c r="B549" s="241"/>
      <c r="C549" s="242"/>
      <c r="D549" s="188" t="s">
        <v>165</v>
      </c>
      <c r="E549" s="243" t="s">
        <v>19</v>
      </c>
      <c r="F549" s="244" t="s">
        <v>947</v>
      </c>
      <c r="G549" s="242"/>
      <c r="H549" s="245">
        <v>106.15</v>
      </c>
      <c r="I549" s="246"/>
      <c r="J549" s="242"/>
      <c r="K549" s="242"/>
      <c r="L549" s="247"/>
      <c r="M549" s="248"/>
      <c r="N549" s="249"/>
      <c r="O549" s="249"/>
      <c r="P549" s="249"/>
      <c r="Q549" s="249"/>
      <c r="R549" s="249"/>
      <c r="S549" s="249"/>
      <c r="T549" s="250"/>
      <c r="AT549" s="251" t="s">
        <v>165</v>
      </c>
      <c r="AU549" s="251" t="s">
        <v>85</v>
      </c>
      <c r="AV549" s="16" t="s">
        <v>175</v>
      </c>
      <c r="AW549" s="16" t="s">
        <v>37</v>
      </c>
      <c r="AX549" s="16" t="s">
        <v>83</v>
      </c>
      <c r="AY549" s="251" t="s">
        <v>155</v>
      </c>
    </row>
    <row r="550" spans="1:65" s="2" customFormat="1" ht="16.5" customHeight="1">
      <c r="A550" s="36"/>
      <c r="B550" s="37"/>
      <c r="C550" s="217" t="s">
        <v>961</v>
      </c>
      <c r="D550" s="217" t="s">
        <v>227</v>
      </c>
      <c r="E550" s="218" t="s">
        <v>962</v>
      </c>
      <c r="F550" s="219" t="s">
        <v>963</v>
      </c>
      <c r="G550" s="220" t="s">
        <v>298</v>
      </c>
      <c r="H550" s="221">
        <v>4.0000000000000001E-3</v>
      </c>
      <c r="I550" s="222"/>
      <c r="J550" s="223">
        <f>ROUND(I550*H550,2)</f>
        <v>0</v>
      </c>
      <c r="K550" s="219" t="s">
        <v>170</v>
      </c>
      <c r="L550" s="224"/>
      <c r="M550" s="225" t="s">
        <v>19</v>
      </c>
      <c r="N550" s="226" t="s">
        <v>46</v>
      </c>
      <c r="O550" s="66"/>
      <c r="P550" s="184">
        <f>O550*H550</f>
        <v>0</v>
      </c>
      <c r="Q550" s="184">
        <v>1</v>
      </c>
      <c r="R550" s="184">
        <f>Q550*H550</f>
        <v>4.0000000000000001E-3</v>
      </c>
      <c r="S550" s="184">
        <v>0</v>
      </c>
      <c r="T550" s="185">
        <f>S550*H550</f>
        <v>0</v>
      </c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R550" s="186" t="s">
        <v>368</v>
      </c>
      <c r="AT550" s="186" t="s">
        <v>227</v>
      </c>
      <c r="AU550" s="186" t="s">
        <v>85</v>
      </c>
      <c r="AY550" s="19" t="s">
        <v>155</v>
      </c>
      <c r="BE550" s="187">
        <f>IF(N550="základní",J550,0)</f>
        <v>0</v>
      </c>
      <c r="BF550" s="187">
        <f>IF(N550="snížená",J550,0)</f>
        <v>0</v>
      </c>
      <c r="BG550" s="187">
        <f>IF(N550="zákl. přenesená",J550,0)</f>
        <v>0</v>
      </c>
      <c r="BH550" s="187">
        <f>IF(N550="sníž. přenesená",J550,0)</f>
        <v>0</v>
      </c>
      <c r="BI550" s="187">
        <f>IF(N550="nulová",J550,0)</f>
        <v>0</v>
      </c>
      <c r="BJ550" s="19" t="s">
        <v>83</v>
      </c>
      <c r="BK550" s="187">
        <f>ROUND(I550*H550,2)</f>
        <v>0</v>
      </c>
      <c r="BL550" s="19" t="s">
        <v>257</v>
      </c>
      <c r="BM550" s="186" t="s">
        <v>964</v>
      </c>
    </row>
    <row r="551" spans="1:65" s="2" customFormat="1" ht="19.2">
      <c r="A551" s="36"/>
      <c r="B551" s="37"/>
      <c r="C551" s="38"/>
      <c r="D551" s="188" t="s">
        <v>163</v>
      </c>
      <c r="E551" s="38"/>
      <c r="F551" s="189" t="s">
        <v>965</v>
      </c>
      <c r="G551" s="38"/>
      <c r="H551" s="38"/>
      <c r="I551" s="190"/>
      <c r="J551" s="38"/>
      <c r="K551" s="38"/>
      <c r="L551" s="41"/>
      <c r="M551" s="191"/>
      <c r="N551" s="192"/>
      <c r="O551" s="66"/>
      <c r="P551" s="66"/>
      <c r="Q551" s="66"/>
      <c r="R551" s="66"/>
      <c r="S551" s="66"/>
      <c r="T551" s="67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T551" s="19" t="s">
        <v>163</v>
      </c>
      <c r="AU551" s="19" t="s">
        <v>85</v>
      </c>
    </row>
    <row r="552" spans="1:65" s="13" customFormat="1" ht="10.199999999999999">
      <c r="B552" s="193"/>
      <c r="C552" s="194"/>
      <c r="D552" s="188" t="s">
        <v>165</v>
      </c>
      <c r="E552" s="195" t="s">
        <v>19</v>
      </c>
      <c r="F552" s="196" t="s">
        <v>966</v>
      </c>
      <c r="G552" s="194"/>
      <c r="H552" s="197">
        <v>4.2000000000000003E-2</v>
      </c>
      <c r="I552" s="198"/>
      <c r="J552" s="194"/>
      <c r="K552" s="194"/>
      <c r="L552" s="199"/>
      <c r="M552" s="200"/>
      <c r="N552" s="201"/>
      <c r="O552" s="201"/>
      <c r="P552" s="201"/>
      <c r="Q552" s="201"/>
      <c r="R552" s="201"/>
      <c r="S552" s="201"/>
      <c r="T552" s="202"/>
      <c r="AT552" s="203" t="s">
        <v>165</v>
      </c>
      <c r="AU552" s="203" t="s">
        <v>85</v>
      </c>
      <c r="AV552" s="13" t="s">
        <v>85</v>
      </c>
      <c r="AW552" s="13" t="s">
        <v>37</v>
      </c>
      <c r="AX552" s="13" t="s">
        <v>83</v>
      </c>
      <c r="AY552" s="203" t="s">
        <v>155</v>
      </c>
    </row>
    <row r="553" spans="1:65" s="13" customFormat="1" ht="10.199999999999999">
      <c r="B553" s="193"/>
      <c r="C553" s="194"/>
      <c r="D553" s="188" t="s">
        <v>165</v>
      </c>
      <c r="E553" s="194"/>
      <c r="F553" s="196" t="s">
        <v>967</v>
      </c>
      <c r="G553" s="194"/>
      <c r="H553" s="197">
        <v>4.0000000000000001E-3</v>
      </c>
      <c r="I553" s="198"/>
      <c r="J553" s="194"/>
      <c r="K553" s="194"/>
      <c r="L553" s="199"/>
      <c r="M553" s="200"/>
      <c r="N553" s="201"/>
      <c r="O553" s="201"/>
      <c r="P553" s="201"/>
      <c r="Q553" s="201"/>
      <c r="R553" s="201"/>
      <c r="S553" s="201"/>
      <c r="T553" s="202"/>
      <c r="AT553" s="203" t="s">
        <v>165</v>
      </c>
      <c r="AU553" s="203" t="s">
        <v>85</v>
      </c>
      <c r="AV553" s="13" t="s">
        <v>85</v>
      </c>
      <c r="AW553" s="13" t="s">
        <v>4</v>
      </c>
      <c r="AX553" s="13" t="s">
        <v>83</v>
      </c>
      <c r="AY553" s="203" t="s">
        <v>155</v>
      </c>
    </row>
    <row r="554" spans="1:65" s="2" customFormat="1" ht="16.5" customHeight="1">
      <c r="A554" s="36"/>
      <c r="B554" s="37"/>
      <c r="C554" s="175" t="s">
        <v>968</v>
      </c>
      <c r="D554" s="175" t="s">
        <v>157</v>
      </c>
      <c r="E554" s="176" t="s">
        <v>969</v>
      </c>
      <c r="F554" s="177" t="s">
        <v>970</v>
      </c>
      <c r="G554" s="178" t="s">
        <v>169</v>
      </c>
      <c r="H554" s="179">
        <v>47.5</v>
      </c>
      <c r="I554" s="180"/>
      <c r="J554" s="181">
        <f>ROUND(I554*H554,2)</f>
        <v>0</v>
      </c>
      <c r="K554" s="177" t="s">
        <v>170</v>
      </c>
      <c r="L554" s="41"/>
      <c r="M554" s="182" t="s">
        <v>19</v>
      </c>
      <c r="N554" s="183" t="s">
        <v>46</v>
      </c>
      <c r="O554" s="66"/>
      <c r="P554" s="184">
        <f>O554*H554</f>
        <v>0</v>
      </c>
      <c r="Q554" s="184">
        <v>3.7530000000000002E-4</v>
      </c>
      <c r="R554" s="184">
        <f>Q554*H554</f>
        <v>1.7826750000000002E-2</v>
      </c>
      <c r="S554" s="184">
        <v>0</v>
      </c>
      <c r="T554" s="185">
        <f>S554*H554</f>
        <v>0</v>
      </c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R554" s="186" t="s">
        <v>257</v>
      </c>
      <c r="AT554" s="186" t="s">
        <v>157</v>
      </c>
      <c r="AU554" s="186" t="s">
        <v>85</v>
      </c>
      <c r="AY554" s="19" t="s">
        <v>155</v>
      </c>
      <c r="BE554" s="187">
        <f>IF(N554="základní",J554,0)</f>
        <v>0</v>
      </c>
      <c r="BF554" s="187">
        <f>IF(N554="snížená",J554,0)</f>
        <v>0</v>
      </c>
      <c r="BG554" s="187">
        <f>IF(N554="zákl. přenesená",J554,0)</f>
        <v>0</v>
      </c>
      <c r="BH554" s="187">
        <f>IF(N554="sníž. přenesená",J554,0)</f>
        <v>0</v>
      </c>
      <c r="BI554" s="187">
        <f>IF(N554="nulová",J554,0)</f>
        <v>0</v>
      </c>
      <c r="BJ554" s="19" t="s">
        <v>83</v>
      </c>
      <c r="BK554" s="187">
        <f>ROUND(I554*H554,2)</f>
        <v>0</v>
      </c>
      <c r="BL554" s="19" t="s">
        <v>257</v>
      </c>
      <c r="BM554" s="186" t="s">
        <v>971</v>
      </c>
    </row>
    <row r="555" spans="1:65" s="2" customFormat="1" ht="10.199999999999999">
      <c r="A555" s="36"/>
      <c r="B555" s="37"/>
      <c r="C555" s="38"/>
      <c r="D555" s="204" t="s">
        <v>172</v>
      </c>
      <c r="E555" s="38"/>
      <c r="F555" s="205" t="s">
        <v>972</v>
      </c>
      <c r="G555" s="38"/>
      <c r="H555" s="38"/>
      <c r="I555" s="190"/>
      <c r="J555" s="38"/>
      <c r="K555" s="38"/>
      <c r="L555" s="41"/>
      <c r="M555" s="191"/>
      <c r="N555" s="192"/>
      <c r="O555" s="66"/>
      <c r="P555" s="66"/>
      <c r="Q555" s="66"/>
      <c r="R555" s="66"/>
      <c r="S555" s="66"/>
      <c r="T555" s="67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T555" s="19" t="s">
        <v>172</v>
      </c>
      <c r="AU555" s="19" t="s">
        <v>85</v>
      </c>
    </row>
    <row r="556" spans="1:65" s="13" customFormat="1" ht="10.199999999999999">
      <c r="B556" s="193"/>
      <c r="C556" s="194"/>
      <c r="D556" s="188" t="s">
        <v>165</v>
      </c>
      <c r="E556" s="195" t="s">
        <v>19</v>
      </c>
      <c r="F556" s="196" t="s">
        <v>818</v>
      </c>
      <c r="G556" s="194"/>
      <c r="H556" s="197">
        <v>47.5</v>
      </c>
      <c r="I556" s="198"/>
      <c r="J556" s="194"/>
      <c r="K556" s="194"/>
      <c r="L556" s="199"/>
      <c r="M556" s="200"/>
      <c r="N556" s="201"/>
      <c r="O556" s="201"/>
      <c r="P556" s="201"/>
      <c r="Q556" s="201"/>
      <c r="R556" s="201"/>
      <c r="S556" s="201"/>
      <c r="T556" s="202"/>
      <c r="AT556" s="203" t="s">
        <v>165</v>
      </c>
      <c r="AU556" s="203" t="s">
        <v>85</v>
      </c>
      <c r="AV556" s="13" t="s">
        <v>85</v>
      </c>
      <c r="AW556" s="13" t="s">
        <v>37</v>
      </c>
      <c r="AX556" s="13" t="s">
        <v>75</v>
      </c>
      <c r="AY556" s="203" t="s">
        <v>155</v>
      </c>
    </row>
    <row r="557" spans="1:65" s="14" customFormat="1" ht="10.199999999999999">
      <c r="B557" s="206"/>
      <c r="C557" s="207"/>
      <c r="D557" s="188" t="s">
        <v>165</v>
      </c>
      <c r="E557" s="208" t="s">
        <v>19</v>
      </c>
      <c r="F557" s="209" t="s">
        <v>206</v>
      </c>
      <c r="G557" s="207"/>
      <c r="H557" s="210">
        <v>47.5</v>
      </c>
      <c r="I557" s="211"/>
      <c r="J557" s="207"/>
      <c r="K557" s="207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165</v>
      </c>
      <c r="AU557" s="216" t="s">
        <v>85</v>
      </c>
      <c r="AV557" s="14" t="s">
        <v>161</v>
      </c>
      <c r="AW557" s="14" t="s">
        <v>37</v>
      </c>
      <c r="AX557" s="14" t="s">
        <v>83</v>
      </c>
      <c r="AY557" s="216" t="s">
        <v>155</v>
      </c>
    </row>
    <row r="558" spans="1:65" s="2" customFormat="1" ht="24.15" customHeight="1">
      <c r="A558" s="36"/>
      <c r="B558" s="37"/>
      <c r="C558" s="217" t="s">
        <v>973</v>
      </c>
      <c r="D558" s="217" t="s">
        <v>227</v>
      </c>
      <c r="E558" s="218" t="s">
        <v>974</v>
      </c>
      <c r="F558" s="219" t="s">
        <v>975</v>
      </c>
      <c r="G558" s="220" t="s">
        <v>169</v>
      </c>
      <c r="H558" s="221">
        <v>54.625</v>
      </c>
      <c r="I558" s="222"/>
      <c r="J558" s="223">
        <f>ROUND(I558*H558,2)</f>
        <v>0</v>
      </c>
      <c r="K558" s="219" t="s">
        <v>170</v>
      </c>
      <c r="L558" s="224"/>
      <c r="M558" s="225" t="s">
        <v>19</v>
      </c>
      <c r="N558" s="226" t="s">
        <v>46</v>
      </c>
      <c r="O558" s="66"/>
      <c r="P558" s="184">
        <f>O558*H558</f>
        <v>0</v>
      </c>
      <c r="Q558" s="184">
        <v>6.4000000000000003E-3</v>
      </c>
      <c r="R558" s="184">
        <f>Q558*H558</f>
        <v>0.34960000000000002</v>
      </c>
      <c r="S558" s="184">
        <v>0</v>
      </c>
      <c r="T558" s="185">
        <f>S558*H558</f>
        <v>0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186" t="s">
        <v>368</v>
      </c>
      <c r="AT558" s="186" t="s">
        <v>227</v>
      </c>
      <c r="AU558" s="186" t="s">
        <v>85</v>
      </c>
      <c r="AY558" s="19" t="s">
        <v>155</v>
      </c>
      <c r="BE558" s="187">
        <f>IF(N558="základní",J558,0)</f>
        <v>0</v>
      </c>
      <c r="BF558" s="187">
        <f>IF(N558="snížená",J558,0)</f>
        <v>0</v>
      </c>
      <c r="BG558" s="187">
        <f>IF(N558="zákl. přenesená",J558,0)</f>
        <v>0</v>
      </c>
      <c r="BH558" s="187">
        <f>IF(N558="sníž. přenesená",J558,0)</f>
        <v>0</v>
      </c>
      <c r="BI558" s="187">
        <f>IF(N558="nulová",J558,0)</f>
        <v>0</v>
      </c>
      <c r="BJ558" s="19" t="s">
        <v>83</v>
      </c>
      <c r="BK558" s="187">
        <f>ROUND(I558*H558,2)</f>
        <v>0</v>
      </c>
      <c r="BL558" s="19" t="s">
        <v>257</v>
      </c>
      <c r="BM558" s="186" t="s">
        <v>976</v>
      </c>
    </row>
    <row r="559" spans="1:65" s="13" customFormat="1" ht="10.199999999999999">
      <c r="B559" s="193"/>
      <c r="C559" s="194"/>
      <c r="D559" s="188" t="s">
        <v>165</v>
      </c>
      <c r="E559" s="195" t="s">
        <v>19</v>
      </c>
      <c r="F559" s="196" t="s">
        <v>977</v>
      </c>
      <c r="G559" s="194"/>
      <c r="H559" s="197">
        <v>47.5</v>
      </c>
      <c r="I559" s="198"/>
      <c r="J559" s="194"/>
      <c r="K559" s="194"/>
      <c r="L559" s="199"/>
      <c r="M559" s="200"/>
      <c r="N559" s="201"/>
      <c r="O559" s="201"/>
      <c r="P559" s="201"/>
      <c r="Q559" s="201"/>
      <c r="R559" s="201"/>
      <c r="S559" s="201"/>
      <c r="T559" s="202"/>
      <c r="AT559" s="203" t="s">
        <v>165</v>
      </c>
      <c r="AU559" s="203" t="s">
        <v>85</v>
      </c>
      <c r="AV559" s="13" t="s">
        <v>85</v>
      </c>
      <c r="AW559" s="13" t="s">
        <v>37</v>
      </c>
      <c r="AX559" s="13" t="s">
        <v>83</v>
      </c>
      <c r="AY559" s="203" t="s">
        <v>155</v>
      </c>
    </row>
    <row r="560" spans="1:65" s="13" customFormat="1" ht="10.199999999999999">
      <c r="B560" s="193"/>
      <c r="C560" s="194"/>
      <c r="D560" s="188" t="s">
        <v>165</v>
      </c>
      <c r="E560" s="194"/>
      <c r="F560" s="196" t="s">
        <v>978</v>
      </c>
      <c r="G560" s="194"/>
      <c r="H560" s="197">
        <v>54.625</v>
      </c>
      <c r="I560" s="198"/>
      <c r="J560" s="194"/>
      <c r="K560" s="194"/>
      <c r="L560" s="199"/>
      <c r="M560" s="200"/>
      <c r="N560" s="201"/>
      <c r="O560" s="201"/>
      <c r="P560" s="201"/>
      <c r="Q560" s="201"/>
      <c r="R560" s="201"/>
      <c r="S560" s="201"/>
      <c r="T560" s="202"/>
      <c r="AT560" s="203" t="s">
        <v>165</v>
      </c>
      <c r="AU560" s="203" t="s">
        <v>85</v>
      </c>
      <c r="AV560" s="13" t="s">
        <v>85</v>
      </c>
      <c r="AW560" s="13" t="s">
        <v>4</v>
      </c>
      <c r="AX560" s="13" t="s">
        <v>83</v>
      </c>
      <c r="AY560" s="203" t="s">
        <v>155</v>
      </c>
    </row>
    <row r="561" spans="1:65" s="2" customFormat="1" ht="16.5" customHeight="1">
      <c r="A561" s="36"/>
      <c r="B561" s="37"/>
      <c r="C561" s="175" t="s">
        <v>979</v>
      </c>
      <c r="D561" s="175" t="s">
        <v>157</v>
      </c>
      <c r="E561" s="176" t="s">
        <v>980</v>
      </c>
      <c r="F561" s="177" t="s">
        <v>981</v>
      </c>
      <c r="G561" s="178" t="s">
        <v>169</v>
      </c>
      <c r="H561" s="179">
        <v>47.5</v>
      </c>
      <c r="I561" s="180"/>
      <c r="J561" s="181">
        <f>ROUND(I561*H561,2)</f>
        <v>0</v>
      </c>
      <c r="K561" s="177" t="s">
        <v>19</v>
      </c>
      <c r="L561" s="41"/>
      <c r="M561" s="182" t="s">
        <v>19</v>
      </c>
      <c r="N561" s="183" t="s">
        <v>46</v>
      </c>
      <c r="O561" s="66"/>
      <c r="P561" s="184">
        <f>O561*H561</f>
        <v>0</v>
      </c>
      <c r="Q561" s="184">
        <v>0</v>
      </c>
      <c r="R561" s="184">
        <f>Q561*H561</f>
        <v>0</v>
      </c>
      <c r="S561" s="184">
        <v>0</v>
      </c>
      <c r="T561" s="185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86" t="s">
        <v>257</v>
      </c>
      <c r="AT561" s="186" t="s">
        <v>157</v>
      </c>
      <c r="AU561" s="186" t="s">
        <v>85</v>
      </c>
      <c r="AY561" s="19" t="s">
        <v>155</v>
      </c>
      <c r="BE561" s="187">
        <f>IF(N561="základní",J561,0)</f>
        <v>0</v>
      </c>
      <c r="BF561" s="187">
        <f>IF(N561="snížená",J561,0)</f>
        <v>0</v>
      </c>
      <c r="BG561" s="187">
        <f>IF(N561="zákl. přenesená",J561,0)</f>
        <v>0</v>
      </c>
      <c r="BH561" s="187">
        <f>IF(N561="sníž. přenesená",J561,0)</f>
        <v>0</v>
      </c>
      <c r="BI561" s="187">
        <f>IF(N561="nulová",J561,0)</f>
        <v>0</v>
      </c>
      <c r="BJ561" s="19" t="s">
        <v>83</v>
      </c>
      <c r="BK561" s="187">
        <f>ROUND(I561*H561,2)</f>
        <v>0</v>
      </c>
      <c r="BL561" s="19" t="s">
        <v>257</v>
      </c>
      <c r="BM561" s="186" t="s">
        <v>982</v>
      </c>
    </row>
    <row r="562" spans="1:65" s="15" customFormat="1" ht="10.199999999999999">
      <c r="B562" s="227"/>
      <c r="C562" s="228"/>
      <c r="D562" s="188" t="s">
        <v>165</v>
      </c>
      <c r="E562" s="229" t="s">
        <v>19</v>
      </c>
      <c r="F562" s="230" t="s">
        <v>983</v>
      </c>
      <c r="G562" s="228"/>
      <c r="H562" s="229" t="s">
        <v>19</v>
      </c>
      <c r="I562" s="231"/>
      <c r="J562" s="228"/>
      <c r="K562" s="228"/>
      <c r="L562" s="232"/>
      <c r="M562" s="233"/>
      <c r="N562" s="234"/>
      <c r="O562" s="234"/>
      <c r="P562" s="234"/>
      <c r="Q562" s="234"/>
      <c r="R562" s="234"/>
      <c r="S562" s="234"/>
      <c r="T562" s="235"/>
      <c r="AT562" s="236" t="s">
        <v>165</v>
      </c>
      <c r="AU562" s="236" t="s">
        <v>85</v>
      </c>
      <c r="AV562" s="15" t="s">
        <v>83</v>
      </c>
      <c r="AW562" s="15" t="s">
        <v>37</v>
      </c>
      <c r="AX562" s="15" t="s">
        <v>75</v>
      </c>
      <c r="AY562" s="236" t="s">
        <v>155</v>
      </c>
    </row>
    <row r="563" spans="1:65" s="13" customFormat="1" ht="10.199999999999999">
      <c r="B563" s="193"/>
      <c r="C563" s="194"/>
      <c r="D563" s="188" t="s">
        <v>165</v>
      </c>
      <c r="E563" s="195" t="s">
        <v>19</v>
      </c>
      <c r="F563" s="196" t="s">
        <v>818</v>
      </c>
      <c r="G563" s="194"/>
      <c r="H563" s="197">
        <v>47.5</v>
      </c>
      <c r="I563" s="198"/>
      <c r="J563" s="194"/>
      <c r="K563" s="194"/>
      <c r="L563" s="199"/>
      <c r="M563" s="200"/>
      <c r="N563" s="201"/>
      <c r="O563" s="201"/>
      <c r="P563" s="201"/>
      <c r="Q563" s="201"/>
      <c r="R563" s="201"/>
      <c r="S563" s="201"/>
      <c r="T563" s="202"/>
      <c r="AT563" s="203" t="s">
        <v>165</v>
      </c>
      <c r="AU563" s="203" t="s">
        <v>85</v>
      </c>
      <c r="AV563" s="13" t="s">
        <v>85</v>
      </c>
      <c r="AW563" s="13" t="s">
        <v>37</v>
      </c>
      <c r="AX563" s="13" t="s">
        <v>75</v>
      </c>
      <c r="AY563" s="203" t="s">
        <v>155</v>
      </c>
    </row>
    <row r="564" spans="1:65" s="14" customFormat="1" ht="10.199999999999999">
      <c r="B564" s="206"/>
      <c r="C564" s="207"/>
      <c r="D564" s="188" t="s">
        <v>165</v>
      </c>
      <c r="E564" s="208" t="s">
        <v>19</v>
      </c>
      <c r="F564" s="209" t="s">
        <v>206</v>
      </c>
      <c r="G564" s="207"/>
      <c r="H564" s="210">
        <v>47.5</v>
      </c>
      <c r="I564" s="211"/>
      <c r="J564" s="207"/>
      <c r="K564" s="207"/>
      <c r="L564" s="212"/>
      <c r="M564" s="213"/>
      <c r="N564" s="214"/>
      <c r="O564" s="214"/>
      <c r="P564" s="214"/>
      <c r="Q564" s="214"/>
      <c r="R564" s="214"/>
      <c r="S564" s="214"/>
      <c r="T564" s="215"/>
      <c r="AT564" s="216" t="s">
        <v>165</v>
      </c>
      <c r="AU564" s="216" t="s">
        <v>85</v>
      </c>
      <c r="AV564" s="14" t="s">
        <v>161</v>
      </c>
      <c r="AW564" s="14" t="s">
        <v>37</v>
      </c>
      <c r="AX564" s="14" t="s">
        <v>83</v>
      </c>
      <c r="AY564" s="216" t="s">
        <v>155</v>
      </c>
    </row>
    <row r="565" spans="1:65" s="2" customFormat="1" ht="21.75" customHeight="1">
      <c r="A565" s="36"/>
      <c r="B565" s="37"/>
      <c r="C565" s="175" t="s">
        <v>984</v>
      </c>
      <c r="D565" s="175" t="s">
        <v>157</v>
      </c>
      <c r="E565" s="176" t="s">
        <v>985</v>
      </c>
      <c r="F565" s="177" t="s">
        <v>986</v>
      </c>
      <c r="G565" s="178" t="s">
        <v>169</v>
      </c>
      <c r="H565" s="179">
        <v>24.225000000000001</v>
      </c>
      <c r="I565" s="180"/>
      <c r="J565" s="181">
        <f>ROUND(I565*H565,2)</f>
        <v>0</v>
      </c>
      <c r="K565" s="177" t="s">
        <v>170</v>
      </c>
      <c r="L565" s="41"/>
      <c r="M565" s="182" t="s">
        <v>19</v>
      </c>
      <c r="N565" s="183" t="s">
        <v>46</v>
      </c>
      <c r="O565" s="66"/>
      <c r="P565" s="184">
        <f>O565*H565</f>
        <v>0</v>
      </c>
      <c r="Q565" s="184">
        <v>0</v>
      </c>
      <c r="R565" s="184">
        <f>Q565*H565</f>
        <v>0</v>
      </c>
      <c r="S565" s="184">
        <v>0</v>
      </c>
      <c r="T565" s="185">
        <f>S565*H565</f>
        <v>0</v>
      </c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R565" s="186" t="s">
        <v>257</v>
      </c>
      <c r="AT565" s="186" t="s">
        <v>157</v>
      </c>
      <c r="AU565" s="186" t="s">
        <v>85</v>
      </c>
      <c r="AY565" s="19" t="s">
        <v>155</v>
      </c>
      <c r="BE565" s="187">
        <f>IF(N565="základní",J565,0)</f>
        <v>0</v>
      </c>
      <c r="BF565" s="187">
        <f>IF(N565="snížená",J565,0)</f>
        <v>0</v>
      </c>
      <c r="BG565" s="187">
        <f>IF(N565="zákl. přenesená",J565,0)</f>
        <v>0</v>
      </c>
      <c r="BH565" s="187">
        <f>IF(N565="sníž. přenesená",J565,0)</f>
        <v>0</v>
      </c>
      <c r="BI565" s="187">
        <f>IF(N565="nulová",J565,0)</f>
        <v>0</v>
      </c>
      <c r="BJ565" s="19" t="s">
        <v>83</v>
      </c>
      <c r="BK565" s="187">
        <f>ROUND(I565*H565,2)</f>
        <v>0</v>
      </c>
      <c r="BL565" s="19" t="s">
        <v>257</v>
      </c>
      <c r="BM565" s="186" t="s">
        <v>987</v>
      </c>
    </row>
    <row r="566" spans="1:65" s="2" customFormat="1" ht="10.199999999999999">
      <c r="A566" s="36"/>
      <c r="B566" s="37"/>
      <c r="C566" s="38"/>
      <c r="D566" s="204" t="s">
        <v>172</v>
      </c>
      <c r="E566" s="38"/>
      <c r="F566" s="205" t="s">
        <v>988</v>
      </c>
      <c r="G566" s="38"/>
      <c r="H566" s="38"/>
      <c r="I566" s="190"/>
      <c r="J566" s="38"/>
      <c r="K566" s="38"/>
      <c r="L566" s="41"/>
      <c r="M566" s="191"/>
      <c r="N566" s="192"/>
      <c r="O566" s="66"/>
      <c r="P566" s="66"/>
      <c r="Q566" s="66"/>
      <c r="R566" s="66"/>
      <c r="S566" s="66"/>
      <c r="T566" s="67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T566" s="19" t="s">
        <v>172</v>
      </c>
      <c r="AU566" s="19" t="s">
        <v>85</v>
      </c>
    </row>
    <row r="567" spans="1:65" s="15" customFormat="1" ht="10.199999999999999">
      <c r="B567" s="227"/>
      <c r="C567" s="228"/>
      <c r="D567" s="188" t="s">
        <v>165</v>
      </c>
      <c r="E567" s="229" t="s">
        <v>19</v>
      </c>
      <c r="F567" s="230" t="s">
        <v>989</v>
      </c>
      <c r="G567" s="228"/>
      <c r="H567" s="229" t="s">
        <v>19</v>
      </c>
      <c r="I567" s="231"/>
      <c r="J567" s="228"/>
      <c r="K567" s="228"/>
      <c r="L567" s="232"/>
      <c r="M567" s="233"/>
      <c r="N567" s="234"/>
      <c r="O567" s="234"/>
      <c r="P567" s="234"/>
      <c r="Q567" s="234"/>
      <c r="R567" s="234"/>
      <c r="S567" s="234"/>
      <c r="T567" s="235"/>
      <c r="AT567" s="236" t="s">
        <v>165</v>
      </c>
      <c r="AU567" s="236" t="s">
        <v>85</v>
      </c>
      <c r="AV567" s="15" t="s">
        <v>83</v>
      </c>
      <c r="AW567" s="15" t="s">
        <v>37</v>
      </c>
      <c r="AX567" s="15" t="s">
        <v>75</v>
      </c>
      <c r="AY567" s="236" t="s">
        <v>155</v>
      </c>
    </row>
    <row r="568" spans="1:65" s="13" customFormat="1" ht="10.199999999999999">
      <c r="B568" s="193"/>
      <c r="C568" s="194"/>
      <c r="D568" s="188" t="s">
        <v>165</v>
      </c>
      <c r="E568" s="195" t="s">
        <v>19</v>
      </c>
      <c r="F568" s="196" t="s">
        <v>990</v>
      </c>
      <c r="G568" s="194"/>
      <c r="H568" s="197">
        <v>15.675000000000001</v>
      </c>
      <c r="I568" s="198"/>
      <c r="J568" s="194"/>
      <c r="K568" s="194"/>
      <c r="L568" s="199"/>
      <c r="M568" s="200"/>
      <c r="N568" s="201"/>
      <c r="O568" s="201"/>
      <c r="P568" s="201"/>
      <c r="Q568" s="201"/>
      <c r="R568" s="201"/>
      <c r="S568" s="201"/>
      <c r="T568" s="202"/>
      <c r="AT568" s="203" t="s">
        <v>165</v>
      </c>
      <c r="AU568" s="203" t="s">
        <v>85</v>
      </c>
      <c r="AV568" s="13" t="s">
        <v>85</v>
      </c>
      <c r="AW568" s="13" t="s">
        <v>37</v>
      </c>
      <c r="AX568" s="13" t="s">
        <v>75</v>
      </c>
      <c r="AY568" s="203" t="s">
        <v>155</v>
      </c>
    </row>
    <row r="569" spans="1:65" s="13" customFormat="1" ht="10.199999999999999">
      <c r="B569" s="193"/>
      <c r="C569" s="194"/>
      <c r="D569" s="188" t="s">
        <v>165</v>
      </c>
      <c r="E569" s="195" t="s">
        <v>19</v>
      </c>
      <c r="F569" s="196" t="s">
        <v>991</v>
      </c>
      <c r="G569" s="194"/>
      <c r="H569" s="197">
        <v>8.5500000000000007</v>
      </c>
      <c r="I569" s="198"/>
      <c r="J569" s="194"/>
      <c r="K569" s="194"/>
      <c r="L569" s="199"/>
      <c r="M569" s="200"/>
      <c r="N569" s="201"/>
      <c r="O569" s="201"/>
      <c r="P569" s="201"/>
      <c r="Q569" s="201"/>
      <c r="R569" s="201"/>
      <c r="S569" s="201"/>
      <c r="T569" s="202"/>
      <c r="AT569" s="203" t="s">
        <v>165</v>
      </c>
      <c r="AU569" s="203" t="s">
        <v>85</v>
      </c>
      <c r="AV569" s="13" t="s">
        <v>85</v>
      </c>
      <c r="AW569" s="13" t="s">
        <v>37</v>
      </c>
      <c r="AX569" s="13" t="s">
        <v>75</v>
      </c>
      <c r="AY569" s="203" t="s">
        <v>155</v>
      </c>
    </row>
    <row r="570" spans="1:65" s="14" customFormat="1" ht="10.199999999999999">
      <c r="B570" s="206"/>
      <c r="C570" s="207"/>
      <c r="D570" s="188" t="s">
        <v>165</v>
      </c>
      <c r="E570" s="208" t="s">
        <v>19</v>
      </c>
      <c r="F570" s="209" t="s">
        <v>206</v>
      </c>
      <c r="G570" s="207"/>
      <c r="H570" s="210">
        <v>24.225000000000001</v>
      </c>
      <c r="I570" s="211"/>
      <c r="J570" s="207"/>
      <c r="K570" s="207"/>
      <c r="L570" s="212"/>
      <c r="M570" s="213"/>
      <c r="N570" s="214"/>
      <c r="O570" s="214"/>
      <c r="P570" s="214"/>
      <c r="Q570" s="214"/>
      <c r="R570" s="214"/>
      <c r="S570" s="214"/>
      <c r="T570" s="215"/>
      <c r="AT570" s="216" t="s">
        <v>165</v>
      </c>
      <c r="AU570" s="216" t="s">
        <v>85</v>
      </c>
      <c r="AV570" s="14" t="s">
        <v>161</v>
      </c>
      <c r="AW570" s="14" t="s">
        <v>37</v>
      </c>
      <c r="AX570" s="14" t="s">
        <v>83</v>
      </c>
      <c r="AY570" s="216" t="s">
        <v>155</v>
      </c>
    </row>
    <row r="571" spans="1:65" s="2" customFormat="1" ht="16.5" customHeight="1">
      <c r="A571" s="36"/>
      <c r="B571" s="37"/>
      <c r="C571" s="217" t="s">
        <v>992</v>
      </c>
      <c r="D571" s="217" t="s">
        <v>227</v>
      </c>
      <c r="E571" s="218" t="s">
        <v>993</v>
      </c>
      <c r="F571" s="219" t="s">
        <v>994</v>
      </c>
      <c r="G571" s="220" t="s">
        <v>169</v>
      </c>
      <c r="H571" s="221">
        <v>24.225000000000001</v>
      </c>
      <c r="I571" s="222"/>
      <c r="J571" s="223">
        <f>ROUND(I571*H571,2)</f>
        <v>0</v>
      </c>
      <c r="K571" s="219" t="s">
        <v>170</v>
      </c>
      <c r="L571" s="224"/>
      <c r="M571" s="225" t="s">
        <v>19</v>
      </c>
      <c r="N571" s="226" t="s">
        <v>46</v>
      </c>
      <c r="O571" s="66"/>
      <c r="P571" s="184">
        <f>O571*H571</f>
        <v>0</v>
      </c>
      <c r="Q571" s="184">
        <v>2.5400000000000002E-3</v>
      </c>
      <c r="R571" s="184">
        <f>Q571*H571</f>
        <v>6.153150000000001E-2</v>
      </c>
      <c r="S571" s="184">
        <v>0</v>
      </c>
      <c r="T571" s="185">
        <f>S571*H571</f>
        <v>0</v>
      </c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R571" s="186" t="s">
        <v>368</v>
      </c>
      <c r="AT571" s="186" t="s">
        <v>227</v>
      </c>
      <c r="AU571" s="186" t="s">
        <v>85</v>
      </c>
      <c r="AY571" s="19" t="s">
        <v>155</v>
      </c>
      <c r="BE571" s="187">
        <f>IF(N571="základní",J571,0)</f>
        <v>0</v>
      </c>
      <c r="BF571" s="187">
        <f>IF(N571="snížená",J571,0)</f>
        <v>0</v>
      </c>
      <c r="BG571" s="187">
        <f>IF(N571="zákl. přenesená",J571,0)</f>
        <v>0</v>
      </c>
      <c r="BH571" s="187">
        <f>IF(N571="sníž. přenesená",J571,0)</f>
        <v>0</v>
      </c>
      <c r="BI571" s="187">
        <f>IF(N571="nulová",J571,0)</f>
        <v>0</v>
      </c>
      <c r="BJ571" s="19" t="s">
        <v>83</v>
      </c>
      <c r="BK571" s="187">
        <f>ROUND(I571*H571,2)</f>
        <v>0</v>
      </c>
      <c r="BL571" s="19" t="s">
        <v>257</v>
      </c>
      <c r="BM571" s="186" t="s">
        <v>995</v>
      </c>
    </row>
    <row r="572" spans="1:65" s="2" customFormat="1" ht="24.15" customHeight="1">
      <c r="A572" s="36"/>
      <c r="B572" s="37"/>
      <c r="C572" s="175" t="s">
        <v>996</v>
      </c>
      <c r="D572" s="175" t="s">
        <v>157</v>
      </c>
      <c r="E572" s="176" t="s">
        <v>997</v>
      </c>
      <c r="F572" s="177" t="s">
        <v>998</v>
      </c>
      <c r="G572" s="178" t="s">
        <v>298</v>
      </c>
      <c r="H572" s="179">
        <v>0.45400000000000001</v>
      </c>
      <c r="I572" s="180"/>
      <c r="J572" s="181">
        <f>ROUND(I572*H572,2)</f>
        <v>0</v>
      </c>
      <c r="K572" s="177" t="s">
        <v>170</v>
      </c>
      <c r="L572" s="41"/>
      <c r="M572" s="182" t="s">
        <v>19</v>
      </c>
      <c r="N572" s="183" t="s">
        <v>46</v>
      </c>
      <c r="O572" s="66"/>
      <c r="P572" s="184">
        <f>O572*H572</f>
        <v>0</v>
      </c>
      <c r="Q572" s="184">
        <v>0</v>
      </c>
      <c r="R572" s="184">
        <f>Q572*H572</f>
        <v>0</v>
      </c>
      <c r="S572" s="184">
        <v>0</v>
      </c>
      <c r="T572" s="185">
        <f>S572*H572</f>
        <v>0</v>
      </c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R572" s="186" t="s">
        <v>257</v>
      </c>
      <c r="AT572" s="186" t="s">
        <v>157</v>
      </c>
      <c r="AU572" s="186" t="s">
        <v>85</v>
      </c>
      <c r="AY572" s="19" t="s">
        <v>155</v>
      </c>
      <c r="BE572" s="187">
        <f>IF(N572="základní",J572,0)</f>
        <v>0</v>
      </c>
      <c r="BF572" s="187">
        <f>IF(N572="snížená",J572,0)</f>
        <v>0</v>
      </c>
      <c r="BG572" s="187">
        <f>IF(N572="zákl. přenesená",J572,0)</f>
        <v>0</v>
      </c>
      <c r="BH572" s="187">
        <f>IF(N572="sníž. přenesená",J572,0)</f>
        <v>0</v>
      </c>
      <c r="BI572" s="187">
        <f>IF(N572="nulová",J572,0)</f>
        <v>0</v>
      </c>
      <c r="BJ572" s="19" t="s">
        <v>83</v>
      </c>
      <c r="BK572" s="187">
        <f>ROUND(I572*H572,2)</f>
        <v>0</v>
      </c>
      <c r="BL572" s="19" t="s">
        <v>257</v>
      </c>
      <c r="BM572" s="186" t="s">
        <v>999</v>
      </c>
    </row>
    <row r="573" spans="1:65" s="2" customFormat="1" ht="10.199999999999999">
      <c r="A573" s="36"/>
      <c r="B573" s="37"/>
      <c r="C573" s="38"/>
      <c r="D573" s="204" t="s">
        <v>172</v>
      </c>
      <c r="E573" s="38"/>
      <c r="F573" s="205" t="s">
        <v>1000</v>
      </c>
      <c r="G573" s="38"/>
      <c r="H573" s="38"/>
      <c r="I573" s="190"/>
      <c r="J573" s="38"/>
      <c r="K573" s="38"/>
      <c r="L573" s="41"/>
      <c r="M573" s="237"/>
      <c r="N573" s="238"/>
      <c r="O573" s="239"/>
      <c r="P573" s="239"/>
      <c r="Q573" s="239"/>
      <c r="R573" s="239"/>
      <c r="S573" s="239"/>
      <c r="T573" s="240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T573" s="19" t="s">
        <v>172</v>
      </c>
      <c r="AU573" s="19" t="s">
        <v>85</v>
      </c>
    </row>
    <row r="574" spans="1:65" s="2" customFormat="1" ht="6.9" customHeight="1">
      <c r="A574" s="36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41"/>
      <c r="M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</row>
  </sheetData>
  <sheetProtection algorithmName="SHA-512" hashValue="I8eRBOSgEPQGk8WazNU5PpI0utODoYjM9ZJOpYwMt+cUb7T6ZF+22UgZrGU+W8cOjkhNtPkunrKVgDUqjFfURQ==" saltValue="PKR04bPRbb1ytTmt+SKszVAROHMWD7bM6h4YaOncaF/xhOOO9Z4765T6toRubnVDY+LI1hSLwfpDcfXNYmJECg==" spinCount="100000" sheet="1" objects="1" scenarios="1" formatColumns="0" formatRows="0" autoFilter="0"/>
  <autoFilter ref="C89:K573" xr:uid="{00000000-0009-0000-0000-000002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200-000000000000}"/>
    <hyperlink ref="F101" r:id="rId2" xr:uid="{00000000-0004-0000-0200-000001000000}"/>
    <hyperlink ref="F108" r:id="rId3" xr:uid="{00000000-0004-0000-0200-000002000000}"/>
    <hyperlink ref="F117" r:id="rId4" xr:uid="{00000000-0004-0000-0200-000003000000}"/>
    <hyperlink ref="F121" r:id="rId5" xr:uid="{00000000-0004-0000-0200-000004000000}"/>
    <hyperlink ref="F125" r:id="rId6" xr:uid="{00000000-0004-0000-0200-000005000000}"/>
    <hyperlink ref="F127" r:id="rId7" xr:uid="{00000000-0004-0000-0200-000006000000}"/>
    <hyperlink ref="F131" r:id="rId8" xr:uid="{00000000-0004-0000-0200-000007000000}"/>
    <hyperlink ref="F136" r:id="rId9" xr:uid="{00000000-0004-0000-0200-000008000000}"/>
    <hyperlink ref="F144" r:id="rId10" xr:uid="{00000000-0004-0000-0200-000009000000}"/>
    <hyperlink ref="F149" r:id="rId11" xr:uid="{00000000-0004-0000-0200-00000A000000}"/>
    <hyperlink ref="F151" r:id="rId12" xr:uid="{00000000-0004-0000-0200-00000B000000}"/>
    <hyperlink ref="F159" r:id="rId13" xr:uid="{00000000-0004-0000-0200-00000C000000}"/>
    <hyperlink ref="F163" r:id="rId14" xr:uid="{00000000-0004-0000-0200-00000D000000}"/>
    <hyperlink ref="F171" r:id="rId15" xr:uid="{00000000-0004-0000-0200-00000E000000}"/>
    <hyperlink ref="F175" r:id="rId16" xr:uid="{00000000-0004-0000-0200-00000F000000}"/>
    <hyperlink ref="F179" r:id="rId17" xr:uid="{00000000-0004-0000-0200-000010000000}"/>
    <hyperlink ref="F185" r:id="rId18" xr:uid="{00000000-0004-0000-0200-000011000000}"/>
    <hyperlink ref="F188" r:id="rId19" xr:uid="{00000000-0004-0000-0200-000012000000}"/>
    <hyperlink ref="F198" r:id="rId20" xr:uid="{00000000-0004-0000-0200-000013000000}"/>
    <hyperlink ref="F206" r:id="rId21" xr:uid="{00000000-0004-0000-0200-000014000000}"/>
    <hyperlink ref="F217" r:id="rId22" xr:uid="{00000000-0004-0000-0200-000015000000}"/>
    <hyperlink ref="F227" r:id="rId23" xr:uid="{00000000-0004-0000-0200-000016000000}"/>
    <hyperlink ref="F241" r:id="rId24" xr:uid="{00000000-0004-0000-0200-000017000000}"/>
    <hyperlink ref="F246" r:id="rId25" xr:uid="{00000000-0004-0000-0200-000018000000}"/>
    <hyperlink ref="F251" r:id="rId26" xr:uid="{00000000-0004-0000-0200-000019000000}"/>
    <hyperlink ref="F257" r:id="rId27" xr:uid="{00000000-0004-0000-0200-00001A000000}"/>
    <hyperlink ref="F259" r:id="rId28" xr:uid="{00000000-0004-0000-0200-00001B000000}"/>
    <hyperlink ref="F264" r:id="rId29" xr:uid="{00000000-0004-0000-0200-00001C000000}"/>
    <hyperlink ref="F268" r:id="rId30" xr:uid="{00000000-0004-0000-0200-00001D000000}"/>
    <hyperlink ref="F274" r:id="rId31" xr:uid="{00000000-0004-0000-0200-00001E000000}"/>
    <hyperlink ref="F276" r:id="rId32" xr:uid="{00000000-0004-0000-0200-00001F000000}"/>
    <hyperlink ref="F280" r:id="rId33" xr:uid="{00000000-0004-0000-0200-000020000000}"/>
    <hyperlink ref="F285" r:id="rId34" xr:uid="{00000000-0004-0000-0200-000021000000}"/>
    <hyperlink ref="F288" r:id="rId35" xr:uid="{00000000-0004-0000-0200-000022000000}"/>
    <hyperlink ref="F295" r:id="rId36" xr:uid="{00000000-0004-0000-0200-000023000000}"/>
    <hyperlink ref="F297" r:id="rId37" xr:uid="{00000000-0004-0000-0200-000024000000}"/>
    <hyperlink ref="F302" r:id="rId38" xr:uid="{00000000-0004-0000-0200-000025000000}"/>
    <hyperlink ref="F304" r:id="rId39" xr:uid="{00000000-0004-0000-0200-000026000000}"/>
    <hyperlink ref="F309" r:id="rId40" xr:uid="{00000000-0004-0000-0200-000027000000}"/>
    <hyperlink ref="F314" r:id="rId41" xr:uid="{00000000-0004-0000-0200-000028000000}"/>
    <hyperlink ref="F319" r:id="rId42" xr:uid="{00000000-0004-0000-0200-000029000000}"/>
    <hyperlink ref="F324" r:id="rId43" xr:uid="{00000000-0004-0000-0200-00002A000000}"/>
    <hyperlink ref="F329" r:id="rId44" xr:uid="{00000000-0004-0000-0200-00002B000000}"/>
    <hyperlink ref="F332" r:id="rId45" xr:uid="{00000000-0004-0000-0200-00002C000000}"/>
    <hyperlink ref="F335" r:id="rId46" xr:uid="{00000000-0004-0000-0200-00002D000000}"/>
    <hyperlink ref="F339" r:id="rId47" xr:uid="{00000000-0004-0000-0200-00002E000000}"/>
    <hyperlink ref="F343" r:id="rId48" xr:uid="{00000000-0004-0000-0200-00002F000000}"/>
    <hyperlink ref="F345" r:id="rId49" xr:uid="{00000000-0004-0000-0200-000030000000}"/>
    <hyperlink ref="F349" r:id="rId50" xr:uid="{00000000-0004-0000-0200-000031000000}"/>
    <hyperlink ref="F354" r:id="rId51" xr:uid="{00000000-0004-0000-0200-000032000000}"/>
    <hyperlink ref="F357" r:id="rId52" xr:uid="{00000000-0004-0000-0200-000033000000}"/>
    <hyperlink ref="F366" r:id="rId53" xr:uid="{00000000-0004-0000-0200-000034000000}"/>
    <hyperlink ref="F375" r:id="rId54" xr:uid="{00000000-0004-0000-0200-000035000000}"/>
    <hyperlink ref="F380" r:id="rId55" xr:uid="{00000000-0004-0000-0200-000036000000}"/>
    <hyperlink ref="F391" r:id="rId56" xr:uid="{00000000-0004-0000-0200-000037000000}"/>
    <hyperlink ref="F398" r:id="rId57" xr:uid="{00000000-0004-0000-0200-000038000000}"/>
    <hyperlink ref="F406" r:id="rId58" xr:uid="{00000000-0004-0000-0200-000039000000}"/>
    <hyperlink ref="F411" r:id="rId59" xr:uid="{00000000-0004-0000-0200-00003A000000}"/>
    <hyperlink ref="F418" r:id="rId60" xr:uid="{00000000-0004-0000-0200-00003B000000}"/>
    <hyperlink ref="F427" r:id="rId61" xr:uid="{00000000-0004-0000-0200-00003C000000}"/>
    <hyperlink ref="F437" r:id="rId62" xr:uid="{00000000-0004-0000-0200-00003D000000}"/>
    <hyperlink ref="F443" r:id="rId63" xr:uid="{00000000-0004-0000-0200-00003E000000}"/>
    <hyperlink ref="F448" r:id="rId64" xr:uid="{00000000-0004-0000-0200-00003F000000}"/>
    <hyperlink ref="F451" r:id="rId65" xr:uid="{00000000-0004-0000-0200-000040000000}"/>
    <hyperlink ref="F454" r:id="rId66" xr:uid="{00000000-0004-0000-0200-000041000000}"/>
    <hyperlink ref="F459" r:id="rId67" xr:uid="{00000000-0004-0000-0200-000042000000}"/>
    <hyperlink ref="F464" r:id="rId68" xr:uid="{00000000-0004-0000-0200-000043000000}"/>
    <hyperlink ref="F469" r:id="rId69" xr:uid="{00000000-0004-0000-0200-000044000000}"/>
    <hyperlink ref="F474" r:id="rId70" xr:uid="{00000000-0004-0000-0200-000045000000}"/>
    <hyperlink ref="F481" r:id="rId71" xr:uid="{00000000-0004-0000-0200-000046000000}"/>
    <hyperlink ref="F486" r:id="rId72" xr:uid="{00000000-0004-0000-0200-000047000000}"/>
    <hyperlink ref="F491" r:id="rId73" xr:uid="{00000000-0004-0000-0200-000048000000}"/>
    <hyperlink ref="F494" r:id="rId74" xr:uid="{00000000-0004-0000-0200-000049000000}"/>
    <hyperlink ref="F500" r:id="rId75" xr:uid="{00000000-0004-0000-0200-00004A000000}"/>
    <hyperlink ref="F504" r:id="rId76" xr:uid="{00000000-0004-0000-0200-00004B000000}"/>
    <hyperlink ref="F507" r:id="rId77" xr:uid="{00000000-0004-0000-0200-00004C000000}"/>
    <hyperlink ref="F511" r:id="rId78" xr:uid="{00000000-0004-0000-0200-00004D000000}"/>
    <hyperlink ref="F513" r:id="rId79" xr:uid="{00000000-0004-0000-0200-00004E000000}"/>
    <hyperlink ref="F517" r:id="rId80" xr:uid="{00000000-0004-0000-0200-00004F000000}"/>
    <hyperlink ref="F519" r:id="rId81" xr:uid="{00000000-0004-0000-0200-000050000000}"/>
    <hyperlink ref="F522" r:id="rId82" xr:uid="{00000000-0004-0000-0200-000051000000}"/>
    <hyperlink ref="F526" r:id="rId83" xr:uid="{00000000-0004-0000-0200-000052000000}"/>
    <hyperlink ref="F541" r:id="rId84" xr:uid="{00000000-0004-0000-0200-000053000000}"/>
    <hyperlink ref="F555" r:id="rId85" xr:uid="{00000000-0004-0000-0200-000054000000}"/>
    <hyperlink ref="F566" r:id="rId86" xr:uid="{00000000-0004-0000-0200-000055000000}"/>
    <hyperlink ref="F573" r:id="rId87" xr:uid="{00000000-0004-0000-0200-00005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91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1001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>00274101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Město Přelouč</v>
      </c>
      <c r="F15" s="36"/>
      <c r="G15" s="36"/>
      <c r="H15" s="36"/>
      <c r="I15" s="107" t="s">
        <v>29</v>
      </c>
      <c r="J15" s="109" t="str">
        <f>IF('Rekapitulace stavby'!AN11="","",'Rekapitulace stavby'!AN11)</f>
        <v>CZ00274101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29</v>
      </c>
      <c r="J24" s="109" t="s">
        <v>36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ROUND(J82,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ROUND((SUM(BE82:BE141)),  2)</f>
        <v>0</v>
      </c>
      <c r="G33" s="36"/>
      <c r="H33" s="36"/>
      <c r="I33" s="120">
        <v>0.21</v>
      </c>
      <c r="J33" s="119">
        <f>ROUND(((SUM(BE82:BE141))*I33),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ROUND((SUM(BF82:BF141)),  2)</f>
        <v>0</v>
      </c>
      <c r="G34" s="36"/>
      <c r="H34" s="36"/>
      <c r="I34" s="120">
        <v>0.15</v>
      </c>
      <c r="J34" s="119">
        <f>ROUND(((SUM(BF82:BF141))*I34),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ROUND((SUM(BG82:BG141)),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ROUND((SUM(BH82:BH141)),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ROUND((SUM(BI82:BI141)),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SO 01.4. - Vegetační úpravy, ř.km 0.200-0.668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Přelouč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Vodohospodářský rozvoj a výstavba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 a.s.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133</v>
      </c>
      <c r="E60" s="139"/>
      <c r="F60" s="139"/>
      <c r="G60" s="139"/>
      <c r="H60" s="139"/>
      <c r="I60" s="139"/>
      <c r="J60" s="140">
        <f>J83</f>
        <v>0</v>
      </c>
      <c r="K60" s="137"/>
      <c r="L60" s="141"/>
    </row>
    <row r="61" spans="1:47" s="10" customFormat="1" ht="19.95" customHeight="1">
      <c r="B61" s="142"/>
      <c r="C61" s="143"/>
      <c r="D61" s="144" t="s">
        <v>134</v>
      </c>
      <c r="E61" s="145"/>
      <c r="F61" s="145"/>
      <c r="G61" s="145"/>
      <c r="H61" s="145"/>
      <c r="I61" s="145"/>
      <c r="J61" s="146">
        <f>J84</f>
        <v>0</v>
      </c>
      <c r="K61" s="143"/>
      <c r="L61" s="147"/>
    </row>
    <row r="62" spans="1:47" s="10" customFormat="1" ht="19.95" customHeight="1">
      <c r="B62" s="142"/>
      <c r="C62" s="143"/>
      <c r="D62" s="144" t="s">
        <v>1002</v>
      </c>
      <c r="E62" s="145"/>
      <c r="F62" s="145"/>
      <c r="G62" s="145"/>
      <c r="H62" s="145"/>
      <c r="I62" s="145"/>
      <c r="J62" s="146">
        <f>J131</f>
        <v>0</v>
      </c>
      <c r="K62" s="143"/>
      <c r="L62" s="147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" customHeight="1">
      <c r="A69" s="36"/>
      <c r="B69" s="37"/>
      <c r="C69" s="25" t="s">
        <v>140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90" t="str">
        <f>E7</f>
        <v>006 - Revitalizace Švarcavy</v>
      </c>
      <c r="F72" s="391"/>
      <c r="G72" s="391"/>
      <c r="H72" s="391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127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47" t="str">
        <f>E9</f>
        <v>SO 01.4. - Vegetační úpravy, ř.km 0.200-0.668</v>
      </c>
      <c r="F74" s="392"/>
      <c r="G74" s="392"/>
      <c r="H74" s="392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>Přelouč</v>
      </c>
      <c r="G76" s="38"/>
      <c r="H76" s="38"/>
      <c r="I76" s="31" t="s">
        <v>23</v>
      </c>
      <c r="J76" s="61" t="str">
        <f>IF(J12="","",J12)</f>
        <v>1. 11. 2021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5.65" customHeight="1">
      <c r="A78" s="36"/>
      <c r="B78" s="37"/>
      <c r="C78" s="31" t="s">
        <v>25</v>
      </c>
      <c r="D78" s="38"/>
      <c r="E78" s="38"/>
      <c r="F78" s="29" t="str">
        <f>E15</f>
        <v>Město Přelouč</v>
      </c>
      <c r="G78" s="38"/>
      <c r="H78" s="38"/>
      <c r="I78" s="31" t="s">
        <v>33</v>
      </c>
      <c r="J78" s="34" t="str">
        <f>E21</f>
        <v>Vodohospodářský rozvoj a výstavba a.s.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5.65" customHeight="1">
      <c r="A79" s="36"/>
      <c r="B79" s="37"/>
      <c r="C79" s="31" t="s">
        <v>31</v>
      </c>
      <c r="D79" s="38"/>
      <c r="E79" s="38"/>
      <c r="F79" s="29" t="str">
        <f>IF(E18="","",E18)</f>
        <v>Vyplň údaj</v>
      </c>
      <c r="G79" s="38"/>
      <c r="H79" s="38"/>
      <c r="I79" s="31" t="s">
        <v>38</v>
      </c>
      <c r="J79" s="34" t="str">
        <f>E24</f>
        <v>Vodohospodářský rozvoj a výstavba a.s.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8"/>
      <c r="B81" s="149"/>
      <c r="C81" s="150" t="s">
        <v>141</v>
      </c>
      <c r="D81" s="151" t="s">
        <v>60</v>
      </c>
      <c r="E81" s="151" t="s">
        <v>56</v>
      </c>
      <c r="F81" s="151" t="s">
        <v>57</v>
      </c>
      <c r="G81" s="151" t="s">
        <v>142</v>
      </c>
      <c r="H81" s="151" t="s">
        <v>143</v>
      </c>
      <c r="I81" s="151" t="s">
        <v>144</v>
      </c>
      <c r="J81" s="151" t="s">
        <v>131</v>
      </c>
      <c r="K81" s="152" t="s">
        <v>145</v>
      </c>
      <c r="L81" s="153"/>
      <c r="M81" s="70" t="s">
        <v>19</v>
      </c>
      <c r="N81" s="71" t="s">
        <v>45</v>
      </c>
      <c r="O81" s="71" t="s">
        <v>146</v>
      </c>
      <c r="P81" s="71" t="s">
        <v>147</v>
      </c>
      <c r="Q81" s="71" t="s">
        <v>148</v>
      </c>
      <c r="R81" s="71" t="s">
        <v>149</v>
      </c>
      <c r="S81" s="71" t="s">
        <v>150</v>
      </c>
      <c r="T81" s="72" t="s">
        <v>151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65" s="2" customFormat="1" ht="22.8" customHeight="1">
      <c r="A82" s="36"/>
      <c r="B82" s="37"/>
      <c r="C82" s="77" t="s">
        <v>152</v>
      </c>
      <c r="D82" s="38"/>
      <c r="E82" s="38"/>
      <c r="F82" s="38"/>
      <c r="G82" s="38"/>
      <c r="H82" s="38"/>
      <c r="I82" s="38"/>
      <c r="J82" s="154">
        <f>BK82</f>
        <v>0</v>
      </c>
      <c r="K82" s="38"/>
      <c r="L82" s="41"/>
      <c r="M82" s="73"/>
      <c r="N82" s="155"/>
      <c r="O82" s="74"/>
      <c r="P82" s="156">
        <f>P83</f>
        <v>0</v>
      </c>
      <c r="Q82" s="74"/>
      <c r="R82" s="156">
        <f>R83</f>
        <v>0</v>
      </c>
      <c r="S82" s="74"/>
      <c r="T82" s="157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74</v>
      </c>
      <c r="AU82" s="19" t="s">
        <v>132</v>
      </c>
      <c r="BK82" s="158">
        <f>BK83</f>
        <v>0</v>
      </c>
    </row>
    <row r="83" spans="1:65" s="12" customFormat="1" ht="25.95" customHeight="1">
      <c r="B83" s="159"/>
      <c r="C83" s="160"/>
      <c r="D83" s="161" t="s">
        <v>74</v>
      </c>
      <c r="E83" s="162" t="s">
        <v>153</v>
      </c>
      <c r="F83" s="162" t="s">
        <v>154</v>
      </c>
      <c r="G83" s="160"/>
      <c r="H83" s="160"/>
      <c r="I83" s="163"/>
      <c r="J83" s="164">
        <f>BK83</f>
        <v>0</v>
      </c>
      <c r="K83" s="160"/>
      <c r="L83" s="165"/>
      <c r="M83" s="166"/>
      <c r="N83" s="167"/>
      <c r="O83" s="167"/>
      <c r="P83" s="168">
        <f>P84+P131</f>
        <v>0</v>
      </c>
      <c r="Q83" s="167"/>
      <c r="R83" s="168">
        <f>R84+R131</f>
        <v>0</v>
      </c>
      <c r="S83" s="167"/>
      <c r="T83" s="169">
        <f>T84+T131</f>
        <v>0</v>
      </c>
      <c r="AR83" s="170" t="s">
        <v>83</v>
      </c>
      <c r="AT83" s="171" t="s">
        <v>74</v>
      </c>
      <c r="AU83" s="171" t="s">
        <v>75</v>
      </c>
      <c r="AY83" s="170" t="s">
        <v>155</v>
      </c>
      <c r="BK83" s="172">
        <f>BK84+BK131</f>
        <v>0</v>
      </c>
    </row>
    <row r="84" spans="1:65" s="12" customFormat="1" ht="22.8" customHeight="1">
      <c r="B84" s="159"/>
      <c r="C84" s="160"/>
      <c r="D84" s="161" t="s">
        <v>74</v>
      </c>
      <c r="E84" s="173" t="s">
        <v>83</v>
      </c>
      <c r="F84" s="173" t="s">
        <v>156</v>
      </c>
      <c r="G84" s="160"/>
      <c r="H84" s="160"/>
      <c r="I84" s="163"/>
      <c r="J84" s="174">
        <f>BK84</f>
        <v>0</v>
      </c>
      <c r="K84" s="160"/>
      <c r="L84" s="165"/>
      <c r="M84" s="166"/>
      <c r="N84" s="167"/>
      <c r="O84" s="167"/>
      <c r="P84" s="168">
        <f>SUM(P85:P130)</f>
        <v>0</v>
      </c>
      <c r="Q84" s="167"/>
      <c r="R84" s="168">
        <f>SUM(R85:R130)</f>
        <v>0</v>
      </c>
      <c r="S84" s="167"/>
      <c r="T84" s="169">
        <f>SUM(T85:T130)</f>
        <v>0</v>
      </c>
      <c r="AR84" s="170" t="s">
        <v>83</v>
      </c>
      <c r="AT84" s="171" t="s">
        <v>74</v>
      </c>
      <c r="AU84" s="171" t="s">
        <v>83</v>
      </c>
      <c r="AY84" s="170" t="s">
        <v>155</v>
      </c>
      <c r="BK84" s="172">
        <f>SUM(BK85:BK130)</f>
        <v>0</v>
      </c>
    </row>
    <row r="85" spans="1:65" s="2" customFormat="1" ht="21.75" customHeight="1">
      <c r="A85" s="36"/>
      <c r="B85" s="37"/>
      <c r="C85" s="175" t="s">
        <v>83</v>
      </c>
      <c r="D85" s="175" t="s">
        <v>157</v>
      </c>
      <c r="E85" s="176" t="s">
        <v>1003</v>
      </c>
      <c r="F85" s="177" t="s">
        <v>1004</v>
      </c>
      <c r="G85" s="178" t="s">
        <v>178</v>
      </c>
      <c r="H85" s="179">
        <v>8</v>
      </c>
      <c r="I85" s="180"/>
      <c r="J85" s="181">
        <f>ROUND(I85*H85,2)</f>
        <v>0</v>
      </c>
      <c r="K85" s="177" t="s">
        <v>170</v>
      </c>
      <c r="L85" s="41"/>
      <c r="M85" s="182" t="s">
        <v>19</v>
      </c>
      <c r="N85" s="183" t="s">
        <v>46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161</v>
      </c>
      <c r="AT85" s="186" t="s">
        <v>157</v>
      </c>
      <c r="AU85" s="186" t="s">
        <v>85</v>
      </c>
      <c r="AY85" s="19" t="s">
        <v>155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83</v>
      </c>
      <c r="BK85" s="187">
        <f>ROUND(I85*H85,2)</f>
        <v>0</v>
      </c>
      <c r="BL85" s="19" t="s">
        <v>161</v>
      </c>
      <c r="BM85" s="186" t="s">
        <v>1005</v>
      </c>
    </row>
    <row r="86" spans="1:65" s="2" customFormat="1" ht="10.199999999999999">
      <c r="A86" s="36"/>
      <c r="B86" s="37"/>
      <c r="C86" s="38"/>
      <c r="D86" s="204" t="s">
        <v>172</v>
      </c>
      <c r="E86" s="38"/>
      <c r="F86" s="205" t="s">
        <v>1006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172</v>
      </c>
      <c r="AU86" s="19" t="s">
        <v>85</v>
      </c>
    </row>
    <row r="87" spans="1:65" s="2" customFormat="1" ht="21.75" customHeight="1">
      <c r="A87" s="36"/>
      <c r="B87" s="37"/>
      <c r="C87" s="175" t="s">
        <v>85</v>
      </c>
      <c r="D87" s="175" t="s">
        <v>157</v>
      </c>
      <c r="E87" s="176" t="s">
        <v>1007</v>
      </c>
      <c r="F87" s="177" t="s">
        <v>1008</v>
      </c>
      <c r="G87" s="178" t="s">
        <v>178</v>
      </c>
      <c r="H87" s="179">
        <v>5</v>
      </c>
      <c r="I87" s="180"/>
      <c r="J87" s="181">
        <f>ROUND(I87*H87,2)</f>
        <v>0</v>
      </c>
      <c r="K87" s="177" t="s">
        <v>170</v>
      </c>
      <c r="L87" s="41"/>
      <c r="M87" s="182" t="s">
        <v>19</v>
      </c>
      <c r="N87" s="183" t="s">
        <v>46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161</v>
      </c>
      <c r="AT87" s="186" t="s">
        <v>157</v>
      </c>
      <c r="AU87" s="186" t="s">
        <v>85</v>
      </c>
      <c r="AY87" s="19" t="s">
        <v>155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9" t="s">
        <v>83</v>
      </c>
      <c r="BK87" s="187">
        <f>ROUND(I87*H87,2)</f>
        <v>0</v>
      </c>
      <c r="BL87" s="19" t="s">
        <v>161</v>
      </c>
      <c r="BM87" s="186" t="s">
        <v>1009</v>
      </c>
    </row>
    <row r="88" spans="1:65" s="2" customFormat="1" ht="10.199999999999999">
      <c r="A88" s="36"/>
      <c r="B88" s="37"/>
      <c r="C88" s="38"/>
      <c r="D88" s="204" t="s">
        <v>172</v>
      </c>
      <c r="E88" s="38"/>
      <c r="F88" s="205" t="s">
        <v>1010</v>
      </c>
      <c r="G88" s="38"/>
      <c r="H88" s="38"/>
      <c r="I88" s="190"/>
      <c r="J88" s="38"/>
      <c r="K88" s="38"/>
      <c r="L88" s="41"/>
      <c r="M88" s="191"/>
      <c r="N88" s="192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172</v>
      </c>
      <c r="AU88" s="19" t="s">
        <v>85</v>
      </c>
    </row>
    <row r="89" spans="1:65" s="2" customFormat="1" ht="21.75" customHeight="1">
      <c r="A89" s="36"/>
      <c r="B89" s="37"/>
      <c r="C89" s="175" t="s">
        <v>175</v>
      </c>
      <c r="D89" s="175" t="s">
        <v>157</v>
      </c>
      <c r="E89" s="176" t="s">
        <v>1011</v>
      </c>
      <c r="F89" s="177" t="s">
        <v>1012</v>
      </c>
      <c r="G89" s="178" t="s">
        <v>178</v>
      </c>
      <c r="H89" s="179">
        <v>3</v>
      </c>
      <c r="I89" s="180"/>
      <c r="J89" s="181">
        <f>ROUND(I89*H89,2)</f>
        <v>0</v>
      </c>
      <c r="K89" s="177" t="s">
        <v>170</v>
      </c>
      <c r="L89" s="41"/>
      <c r="M89" s="182" t="s">
        <v>19</v>
      </c>
      <c r="N89" s="183" t="s">
        <v>46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161</v>
      </c>
      <c r="AT89" s="186" t="s">
        <v>157</v>
      </c>
      <c r="AU89" s="186" t="s">
        <v>85</v>
      </c>
      <c r="AY89" s="19" t="s">
        <v>155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83</v>
      </c>
      <c r="BK89" s="187">
        <f>ROUND(I89*H89,2)</f>
        <v>0</v>
      </c>
      <c r="BL89" s="19" t="s">
        <v>161</v>
      </c>
      <c r="BM89" s="186" t="s">
        <v>1013</v>
      </c>
    </row>
    <row r="90" spans="1:65" s="2" customFormat="1" ht="10.199999999999999">
      <c r="A90" s="36"/>
      <c r="B90" s="37"/>
      <c r="C90" s="38"/>
      <c r="D90" s="204" t="s">
        <v>172</v>
      </c>
      <c r="E90" s="38"/>
      <c r="F90" s="205" t="s">
        <v>1014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172</v>
      </c>
      <c r="AU90" s="19" t="s">
        <v>85</v>
      </c>
    </row>
    <row r="91" spans="1:65" s="2" customFormat="1" ht="21.75" customHeight="1">
      <c r="A91" s="36"/>
      <c r="B91" s="37"/>
      <c r="C91" s="175" t="s">
        <v>161</v>
      </c>
      <c r="D91" s="175" t="s">
        <v>157</v>
      </c>
      <c r="E91" s="176" t="s">
        <v>1015</v>
      </c>
      <c r="F91" s="177" t="s">
        <v>1016</v>
      </c>
      <c r="G91" s="178" t="s">
        <v>178</v>
      </c>
      <c r="H91" s="179">
        <v>2</v>
      </c>
      <c r="I91" s="180"/>
      <c r="J91" s="181">
        <f>ROUND(I91*H91,2)</f>
        <v>0</v>
      </c>
      <c r="K91" s="177" t="s">
        <v>170</v>
      </c>
      <c r="L91" s="41"/>
      <c r="M91" s="182" t="s">
        <v>19</v>
      </c>
      <c r="N91" s="183" t="s">
        <v>46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161</v>
      </c>
      <c r="AT91" s="186" t="s">
        <v>157</v>
      </c>
      <c r="AU91" s="186" t="s">
        <v>85</v>
      </c>
      <c r="AY91" s="19" t="s">
        <v>155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83</v>
      </c>
      <c r="BK91" s="187">
        <f>ROUND(I91*H91,2)</f>
        <v>0</v>
      </c>
      <c r="BL91" s="19" t="s">
        <v>161</v>
      </c>
      <c r="BM91" s="186" t="s">
        <v>1017</v>
      </c>
    </row>
    <row r="92" spans="1:65" s="2" customFormat="1" ht="10.199999999999999">
      <c r="A92" s="36"/>
      <c r="B92" s="37"/>
      <c r="C92" s="38"/>
      <c r="D92" s="204" t="s">
        <v>172</v>
      </c>
      <c r="E92" s="38"/>
      <c r="F92" s="205" t="s">
        <v>1018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172</v>
      </c>
      <c r="AU92" s="19" t="s">
        <v>85</v>
      </c>
    </row>
    <row r="93" spans="1:65" s="2" customFormat="1" ht="21.75" customHeight="1">
      <c r="A93" s="36"/>
      <c r="B93" s="37"/>
      <c r="C93" s="175" t="s">
        <v>187</v>
      </c>
      <c r="D93" s="175" t="s">
        <v>157</v>
      </c>
      <c r="E93" s="176" t="s">
        <v>1019</v>
      </c>
      <c r="F93" s="177" t="s">
        <v>1020</v>
      </c>
      <c r="G93" s="178" t="s">
        <v>178</v>
      </c>
      <c r="H93" s="179">
        <v>1</v>
      </c>
      <c r="I93" s="180"/>
      <c r="J93" s="181">
        <f>ROUND(I93*H93,2)</f>
        <v>0</v>
      </c>
      <c r="K93" s="177" t="s">
        <v>170</v>
      </c>
      <c r="L93" s="41"/>
      <c r="M93" s="182" t="s">
        <v>19</v>
      </c>
      <c r="N93" s="183" t="s">
        <v>46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161</v>
      </c>
      <c r="AT93" s="186" t="s">
        <v>157</v>
      </c>
      <c r="AU93" s="186" t="s">
        <v>85</v>
      </c>
      <c r="AY93" s="19" t="s">
        <v>155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83</v>
      </c>
      <c r="BK93" s="187">
        <f>ROUND(I93*H93,2)</f>
        <v>0</v>
      </c>
      <c r="BL93" s="19" t="s">
        <v>161</v>
      </c>
      <c r="BM93" s="186" t="s">
        <v>1021</v>
      </c>
    </row>
    <row r="94" spans="1:65" s="2" customFormat="1" ht="10.199999999999999">
      <c r="A94" s="36"/>
      <c r="B94" s="37"/>
      <c r="C94" s="38"/>
      <c r="D94" s="204" t="s">
        <v>172</v>
      </c>
      <c r="E94" s="38"/>
      <c r="F94" s="205" t="s">
        <v>1022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172</v>
      </c>
      <c r="AU94" s="19" t="s">
        <v>85</v>
      </c>
    </row>
    <row r="95" spans="1:65" s="2" customFormat="1" ht="24.15" customHeight="1">
      <c r="A95" s="36"/>
      <c r="B95" s="37"/>
      <c r="C95" s="175" t="s">
        <v>193</v>
      </c>
      <c r="D95" s="175" t="s">
        <v>157</v>
      </c>
      <c r="E95" s="176" t="s">
        <v>1023</v>
      </c>
      <c r="F95" s="177" t="s">
        <v>1024</v>
      </c>
      <c r="G95" s="178" t="s">
        <v>178</v>
      </c>
      <c r="H95" s="179">
        <v>13</v>
      </c>
      <c r="I95" s="180"/>
      <c r="J95" s="181">
        <f>ROUND(I95*H95,2)</f>
        <v>0</v>
      </c>
      <c r="K95" s="177" t="s">
        <v>170</v>
      </c>
      <c r="L95" s="41"/>
      <c r="M95" s="182" t="s">
        <v>19</v>
      </c>
      <c r="N95" s="183" t="s">
        <v>46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161</v>
      </c>
      <c r="AT95" s="186" t="s">
        <v>157</v>
      </c>
      <c r="AU95" s="186" t="s">
        <v>85</v>
      </c>
      <c r="AY95" s="19" t="s">
        <v>155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83</v>
      </c>
      <c r="BK95" s="187">
        <f>ROUND(I95*H95,2)</f>
        <v>0</v>
      </c>
      <c r="BL95" s="19" t="s">
        <v>161</v>
      </c>
      <c r="BM95" s="186" t="s">
        <v>1025</v>
      </c>
    </row>
    <row r="96" spans="1:65" s="2" customFormat="1" ht="10.199999999999999">
      <c r="A96" s="36"/>
      <c r="B96" s="37"/>
      <c r="C96" s="38"/>
      <c r="D96" s="204" t="s">
        <v>172</v>
      </c>
      <c r="E96" s="38"/>
      <c r="F96" s="205" t="s">
        <v>1026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172</v>
      </c>
      <c r="AU96" s="19" t="s">
        <v>85</v>
      </c>
    </row>
    <row r="97" spans="1:65" s="13" customFormat="1" ht="10.199999999999999">
      <c r="B97" s="193"/>
      <c r="C97" s="194"/>
      <c r="D97" s="188" t="s">
        <v>165</v>
      </c>
      <c r="E97" s="195" t="s">
        <v>19</v>
      </c>
      <c r="F97" s="196" t="s">
        <v>241</v>
      </c>
      <c r="G97" s="194"/>
      <c r="H97" s="197">
        <v>13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165</v>
      </c>
      <c r="AU97" s="203" t="s">
        <v>85</v>
      </c>
      <c r="AV97" s="13" t="s">
        <v>85</v>
      </c>
      <c r="AW97" s="13" t="s">
        <v>37</v>
      </c>
      <c r="AX97" s="13" t="s">
        <v>83</v>
      </c>
      <c r="AY97" s="203" t="s">
        <v>155</v>
      </c>
    </row>
    <row r="98" spans="1:65" s="2" customFormat="1" ht="24.15" customHeight="1">
      <c r="A98" s="36"/>
      <c r="B98" s="37"/>
      <c r="C98" s="175" t="s">
        <v>199</v>
      </c>
      <c r="D98" s="175" t="s">
        <v>157</v>
      </c>
      <c r="E98" s="176" t="s">
        <v>1027</v>
      </c>
      <c r="F98" s="177" t="s">
        <v>1028</v>
      </c>
      <c r="G98" s="178" t="s">
        <v>178</v>
      </c>
      <c r="H98" s="179">
        <v>5</v>
      </c>
      <c r="I98" s="180"/>
      <c r="J98" s="181">
        <f>ROUND(I98*H98,2)</f>
        <v>0</v>
      </c>
      <c r="K98" s="177" t="s">
        <v>170</v>
      </c>
      <c r="L98" s="41"/>
      <c r="M98" s="182" t="s">
        <v>19</v>
      </c>
      <c r="N98" s="183" t="s">
        <v>46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161</v>
      </c>
      <c r="AT98" s="186" t="s">
        <v>157</v>
      </c>
      <c r="AU98" s="186" t="s">
        <v>85</v>
      </c>
      <c r="AY98" s="19" t="s">
        <v>155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83</v>
      </c>
      <c r="BK98" s="187">
        <f>ROUND(I98*H98,2)</f>
        <v>0</v>
      </c>
      <c r="BL98" s="19" t="s">
        <v>161</v>
      </c>
      <c r="BM98" s="186" t="s">
        <v>1029</v>
      </c>
    </row>
    <row r="99" spans="1:65" s="2" customFormat="1" ht="10.199999999999999">
      <c r="A99" s="36"/>
      <c r="B99" s="37"/>
      <c r="C99" s="38"/>
      <c r="D99" s="204" t="s">
        <v>172</v>
      </c>
      <c r="E99" s="38"/>
      <c r="F99" s="205" t="s">
        <v>1030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172</v>
      </c>
      <c r="AU99" s="19" t="s">
        <v>85</v>
      </c>
    </row>
    <row r="100" spans="1:65" s="13" customFormat="1" ht="10.199999999999999">
      <c r="B100" s="193"/>
      <c r="C100" s="194"/>
      <c r="D100" s="188" t="s">
        <v>165</v>
      </c>
      <c r="E100" s="195" t="s">
        <v>19</v>
      </c>
      <c r="F100" s="196" t="s">
        <v>187</v>
      </c>
      <c r="G100" s="194"/>
      <c r="H100" s="197">
        <v>5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165</v>
      </c>
      <c r="AU100" s="203" t="s">
        <v>85</v>
      </c>
      <c r="AV100" s="13" t="s">
        <v>85</v>
      </c>
      <c r="AW100" s="13" t="s">
        <v>37</v>
      </c>
      <c r="AX100" s="13" t="s">
        <v>83</v>
      </c>
      <c r="AY100" s="203" t="s">
        <v>155</v>
      </c>
    </row>
    <row r="101" spans="1:65" s="2" customFormat="1" ht="24.15" customHeight="1">
      <c r="A101" s="36"/>
      <c r="B101" s="37"/>
      <c r="C101" s="175" t="s">
        <v>207</v>
      </c>
      <c r="D101" s="175" t="s">
        <v>157</v>
      </c>
      <c r="E101" s="176" t="s">
        <v>1031</v>
      </c>
      <c r="F101" s="177" t="s">
        <v>1032</v>
      </c>
      <c r="G101" s="178" t="s">
        <v>178</v>
      </c>
      <c r="H101" s="179">
        <v>1</v>
      </c>
      <c r="I101" s="180"/>
      <c r="J101" s="181">
        <f>ROUND(I101*H101,2)</f>
        <v>0</v>
      </c>
      <c r="K101" s="177" t="s">
        <v>170</v>
      </c>
      <c r="L101" s="41"/>
      <c r="M101" s="182" t="s">
        <v>19</v>
      </c>
      <c r="N101" s="183" t="s">
        <v>46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161</v>
      </c>
      <c r="AT101" s="186" t="s">
        <v>157</v>
      </c>
      <c r="AU101" s="186" t="s">
        <v>85</v>
      </c>
      <c r="AY101" s="19" t="s">
        <v>155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83</v>
      </c>
      <c r="BK101" s="187">
        <f>ROUND(I101*H101,2)</f>
        <v>0</v>
      </c>
      <c r="BL101" s="19" t="s">
        <v>161</v>
      </c>
      <c r="BM101" s="186" t="s">
        <v>1033</v>
      </c>
    </row>
    <row r="102" spans="1:65" s="2" customFormat="1" ht="10.199999999999999">
      <c r="A102" s="36"/>
      <c r="B102" s="37"/>
      <c r="C102" s="38"/>
      <c r="D102" s="204" t="s">
        <v>172</v>
      </c>
      <c r="E102" s="38"/>
      <c r="F102" s="205" t="s">
        <v>1034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172</v>
      </c>
      <c r="AU102" s="19" t="s">
        <v>85</v>
      </c>
    </row>
    <row r="103" spans="1:65" s="13" customFormat="1" ht="10.199999999999999">
      <c r="B103" s="193"/>
      <c r="C103" s="194"/>
      <c r="D103" s="188" t="s">
        <v>165</v>
      </c>
      <c r="E103" s="195" t="s">
        <v>19</v>
      </c>
      <c r="F103" s="196" t="s">
        <v>83</v>
      </c>
      <c r="G103" s="194"/>
      <c r="H103" s="197">
        <v>1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165</v>
      </c>
      <c r="AU103" s="203" t="s">
        <v>85</v>
      </c>
      <c r="AV103" s="13" t="s">
        <v>85</v>
      </c>
      <c r="AW103" s="13" t="s">
        <v>37</v>
      </c>
      <c r="AX103" s="13" t="s">
        <v>83</v>
      </c>
      <c r="AY103" s="203" t="s">
        <v>155</v>
      </c>
    </row>
    <row r="104" spans="1:65" s="2" customFormat="1" ht="24.15" customHeight="1">
      <c r="A104" s="36"/>
      <c r="B104" s="37"/>
      <c r="C104" s="175" t="s">
        <v>214</v>
      </c>
      <c r="D104" s="175" t="s">
        <v>157</v>
      </c>
      <c r="E104" s="176" t="s">
        <v>1035</v>
      </c>
      <c r="F104" s="177" t="s">
        <v>1036</v>
      </c>
      <c r="G104" s="178" t="s">
        <v>178</v>
      </c>
      <c r="H104" s="179">
        <v>13</v>
      </c>
      <c r="I104" s="180"/>
      <c r="J104" s="181">
        <f>ROUND(I104*H104,2)</f>
        <v>0</v>
      </c>
      <c r="K104" s="177" t="s">
        <v>170</v>
      </c>
      <c r="L104" s="41"/>
      <c r="M104" s="182" t="s">
        <v>19</v>
      </c>
      <c r="N104" s="183" t="s">
        <v>46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161</v>
      </c>
      <c r="AT104" s="186" t="s">
        <v>157</v>
      </c>
      <c r="AU104" s="186" t="s">
        <v>85</v>
      </c>
      <c r="AY104" s="19" t="s">
        <v>155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83</v>
      </c>
      <c r="BK104" s="187">
        <f>ROUND(I104*H104,2)</f>
        <v>0</v>
      </c>
      <c r="BL104" s="19" t="s">
        <v>161</v>
      </c>
      <c r="BM104" s="186" t="s">
        <v>1037</v>
      </c>
    </row>
    <row r="105" spans="1:65" s="2" customFormat="1" ht="10.199999999999999">
      <c r="A105" s="36"/>
      <c r="B105" s="37"/>
      <c r="C105" s="38"/>
      <c r="D105" s="204" t="s">
        <v>172</v>
      </c>
      <c r="E105" s="38"/>
      <c r="F105" s="205" t="s">
        <v>1038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172</v>
      </c>
      <c r="AU105" s="19" t="s">
        <v>85</v>
      </c>
    </row>
    <row r="106" spans="1:65" s="13" customFormat="1" ht="10.199999999999999">
      <c r="B106" s="193"/>
      <c r="C106" s="194"/>
      <c r="D106" s="188" t="s">
        <v>165</v>
      </c>
      <c r="E106" s="195" t="s">
        <v>19</v>
      </c>
      <c r="F106" s="196" t="s">
        <v>241</v>
      </c>
      <c r="G106" s="194"/>
      <c r="H106" s="197">
        <v>13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165</v>
      </c>
      <c r="AU106" s="203" t="s">
        <v>85</v>
      </c>
      <c r="AV106" s="13" t="s">
        <v>85</v>
      </c>
      <c r="AW106" s="13" t="s">
        <v>37</v>
      </c>
      <c r="AX106" s="13" t="s">
        <v>83</v>
      </c>
      <c r="AY106" s="203" t="s">
        <v>155</v>
      </c>
    </row>
    <row r="107" spans="1:65" s="2" customFormat="1" ht="24.15" customHeight="1">
      <c r="A107" s="36"/>
      <c r="B107" s="37"/>
      <c r="C107" s="175" t="s">
        <v>220</v>
      </c>
      <c r="D107" s="175" t="s">
        <v>157</v>
      </c>
      <c r="E107" s="176" t="s">
        <v>1039</v>
      </c>
      <c r="F107" s="177" t="s">
        <v>1040</v>
      </c>
      <c r="G107" s="178" t="s">
        <v>178</v>
      </c>
      <c r="H107" s="179">
        <v>5</v>
      </c>
      <c r="I107" s="180"/>
      <c r="J107" s="181">
        <f>ROUND(I107*H107,2)</f>
        <v>0</v>
      </c>
      <c r="K107" s="177" t="s">
        <v>170</v>
      </c>
      <c r="L107" s="41"/>
      <c r="M107" s="182" t="s">
        <v>19</v>
      </c>
      <c r="N107" s="183" t="s">
        <v>46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161</v>
      </c>
      <c r="AT107" s="186" t="s">
        <v>157</v>
      </c>
      <c r="AU107" s="186" t="s">
        <v>85</v>
      </c>
      <c r="AY107" s="19" t="s">
        <v>155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83</v>
      </c>
      <c r="BK107" s="187">
        <f>ROUND(I107*H107,2)</f>
        <v>0</v>
      </c>
      <c r="BL107" s="19" t="s">
        <v>161</v>
      </c>
      <c r="BM107" s="186" t="s">
        <v>1041</v>
      </c>
    </row>
    <row r="108" spans="1:65" s="2" customFormat="1" ht="10.199999999999999">
      <c r="A108" s="36"/>
      <c r="B108" s="37"/>
      <c r="C108" s="38"/>
      <c r="D108" s="204" t="s">
        <v>172</v>
      </c>
      <c r="E108" s="38"/>
      <c r="F108" s="205" t="s">
        <v>1042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172</v>
      </c>
      <c r="AU108" s="19" t="s">
        <v>85</v>
      </c>
    </row>
    <row r="109" spans="1:65" s="13" customFormat="1" ht="10.199999999999999">
      <c r="B109" s="193"/>
      <c r="C109" s="194"/>
      <c r="D109" s="188" t="s">
        <v>165</v>
      </c>
      <c r="E109" s="195" t="s">
        <v>19</v>
      </c>
      <c r="F109" s="196" t="s">
        <v>187</v>
      </c>
      <c r="G109" s="194"/>
      <c r="H109" s="197">
        <v>5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165</v>
      </c>
      <c r="AU109" s="203" t="s">
        <v>85</v>
      </c>
      <c r="AV109" s="13" t="s">
        <v>85</v>
      </c>
      <c r="AW109" s="13" t="s">
        <v>37</v>
      </c>
      <c r="AX109" s="13" t="s">
        <v>83</v>
      </c>
      <c r="AY109" s="203" t="s">
        <v>155</v>
      </c>
    </row>
    <row r="110" spans="1:65" s="2" customFormat="1" ht="24.15" customHeight="1">
      <c r="A110" s="36"/>
      <c r="B110" s="37"/>
      <c r="C110" s="175" t="s">
        <v>226</v>
      </c>
      <c r="D110" s="175" t="s">
        <v>157</v>
      </c>
      <c r="E110" s="176" t="s">
        <v>1043</v>
      </c>
      <c r="F110" s="177" t="s">
        <v>1044</v>
      </c>
      <c r="G110" s="178" t="s">
        <v>178</v>
      </c>
      <c r="H110" s="179">
        <v>1</v>
      </c>
      <c r="I110" s="180"/>
      <c r="J110" s="181">
        <f>ROUND(I110*H110,2)</f>
        <v>0</v>
      </c>
      <c r="K110" s="177" t="s">
        <v>170</v>
      </c>
      <c r="L110" s="41"/>
      <c r="M110" s="182" t="s">
        <v>19</v>
      </c>
      <c r="N110" s="183" t="s">
        <v>46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161</v>
      </c>
      <c r="AT110" s="186" t="s">
        <v>157</v>
      </c>
      <c r="AU110" s="186" t="s">
        <v>85</v>
      </c>
      <c r="AY110" s="19" t="s">
        <v>155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83</v>
      </c>
      <c r="BK110" s="187">
        <f>ROUND(I110*H110,2)</f>
        <v>0</v>
      </c>
      <c r="BL110" s="19" t="s">
        <v>161</v>
      </c>
      <c r="BM110" s="186" t="s">
        <v>1045</v>
      </c>
    </row>
    <row r="111" spans="1:65" s="2" customFormat="1" ht="10.199999999999999">
      <c r="A111" s="36"/>
      <c r="B111" s="37"/>
      <c r="C111" s="38"/>
      <c r="D111" s="204" t="s">
        <v>172</v>
      </c>
      <c r="E111" s="38"/>
      <c r="F111" s="205" t="s">
        <v>1046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172</v>
      </c>
      <c r="AU111" s="19" t="s">
        <v>85</v>
      </c>
    </row>
    <row r="112" spans="1:65" s="13" customFormat="1" ht="10.199999999999999">
      <c r="B112" s="193"/>
      <c r="C112" s="194"/>
      <c r="D112" s="188" t="s">
        <v>165</v>
      </c>
      <c r="E112" s="195" t="s">
        <v>19</v>
      </c>
      <c r="F112" s="196" t="s">
        <v>83</v>
      </c>
      <c r="G112" s="194"/>
      <c r="H112" s="197">
        <v>1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165</v>
      </c>
      <c r="AU112" s="203" t="s">
        <v>85</v>
      </c>
      <c r="AV112" s="13" t="s">
        <v>85</v>
      </c>
      <c r="AW112" s="13" t="s">
        <v>37</v>
      </c>
      <c r="AX112" s="13" t="s">
        <v>83</v>
      </c>
      <c r="AY112" s="203" t="s">
        <v>155</v>
      </c>
    </row>
    <row r="113" spans="1:65" s="2" customFormat="1" ht="24.15" customHeight="1">
      <c r="A113" s="36"/>
      <c r="B113" s="37"/>
      <c r="C113" s="175" t="s">
        <v>234</v>
      </c>
      <c r="D113" s="175" t="s">
        <v>157</v>
      </c>
      <c r="E113" s="176" t="s">
        <v>1047</v>
      </c>
      <c r="F113" s="177" t="s">
        <v>1048</v>
      </c>
      <c r="G113" s="178" t="s">
        <v>178</v>
      </c>
      <c r="H113" s="179">
        <v>13</v>
      </c>
      <c r="I113" s="180"/>
      <c r="J113" s="181">
        <f>ROUND(I113*H113,2)</f>
        <v>0</v>
      </c>
      <c r="K113" s="177" t="s">
        <v>170</v>
      </c>
      <c r="L113" s="41"/>
      <c r="M113" s="182" t="s">
        <v>19</v>
      </c>
      <c r="N113" s="183" t="s">
        <v>46</v>
      </c>
      <c r="O113" s="66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161</v>
      </c>
      <c r="AT113" s="186" t="s">
        <v>157</v>
      </c>
      <c r="AU113" s="186" t="s">
        <v>85</v>
      </c>
      <c r="AY113" s="19" t="s">
        <v>155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83</v>
      </c>
      <c r="BK113" s="187">
        <f>ROUND(I113*H113,2)</f>
        <v>0</v>
      </c>
      <c r="BL113" s="19" t="s">
        <v>161</v>
      </c>
      <c r="BM113" s="186" t="s">
        <v>1049</v>
      </c>
    </row>
    <row r="114" spans="1:65" s="2" customFormat="1" ht="10.199999999999999">
      <c r="A114" s="36"/>
      <c r="B114" s="37"/>
      <c r="C114" s="38"/>
      <c r="D114" s="204" t="s">
        <v>172</v>
      </c>
      <c r="E114" s="38"/>
      <c r="F114" s="205" t="s">
        <v>1050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172</v>
      </c>
      <c r="AU114" s="19" t="s">
        <v>85</v>
      </c>
    </row>
    <row r="115" spans="1:65" s="13" customFormat="1" ht="10.199999999999999">
      <c r="B115" s="193"/>
      <c r="C115" s="194"/>
      <c r="D115" s="188" t="s">
        <v>165</v>
      </c>
      <c r="E115" s="195" t="s">
        <v>19</v>
      </c>
      <c r="F115" s="196" t="s">
        <v>241</v>
      </c>
      <c r="G115" s="194"/>
      <c r="H115" s="197">
        <v>13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165</v>
      </c>
      <c r="AU115" s="203" t="s">
        <v>85</v>
      </c>
      <c r="AV115" s="13" t="s">
        <v>85</v>
      </c>
      <c r="AW115" s="13" t="s">
        <v>37</v>
      </c>
      <c r="AX115" s="13" t="s">
        <v>83</v>
      </c>
      <c r="AY115" s="203" t="s">
        <v>155</v>
      </c>
    </row>
    <row r="116" spans="1:65" s="2" customFormat="1" ht="24.15" customHeight="1">
      <c r="A116" s="36"/>
      <c r="B116" s="37"/>
      <c r="C116" s="175" t="s">
        <v>241</v>
      </c>
      <c r="D116" s="175" t="s">
        <v>157</v>
      </c>
      <c r="E116" s="176" t="s">
        <v>1051</v>
      </c>
      <c r="F116" s="177" t="s">
        <v>1052</v>
      </c>
      <c r="G116" s="178" t="s">
        <v>178</v>
      </c>
      <c r="H116" s="179">
        <v>5</v>
      </c>
      <c r="I116" s="180"/>
      <c r="J116" s="181">
        <f>ROUND(I116*H116,2)</f>
        <v>0</v>
      </c>
      <c r="K116" s="177" t="s">
        <v>170</v>
      </c>
      <c r="L116" s="41"/>
      <c r="M116" s="182" t="s">
        <v>19</v>
      </c>
      <c r="N116" s="183" t="s">
        <v>46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161</v>
      </c>
      <c r="AT116" s="186" t="s">
        <v>157</v>
      </c>
      <c r="AU116" s="186" t="s">
        <v>85</v>
      </c>
      <c r="AY116" s="19" t="s">
        <v>155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83</v>
      </c>
      <c r="BK116" s="187">
        <f>ROUND(I116*H116,2)</f>
        <v>0</v>
      </c>
      <c r="BL116" s="19" t="s">
        <v>161</v>
      </c>
      <c r="BM116" s="186" t="s">
        <v>1053</v>
      </c>
    </row>
    <row r="117" spans="1:65" s="2" customFormat="1" ht="10.199999999999999">
      <c r="A117" s="36"/>
      <c r="B117" s="37"/>
      <c r="C117" s="38"/>
      <c r="D117" s="204" t="s">
        <v>172</v>
      </c>
      <c r="E117" s="38"/>
      <c r="F117" s="205" t="s">
        <v>1054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172</v>
      </c>
      <c r="AU117" s="19" t="s">
        <v>85</v>
      </c>
    </row>
    <row r="118" spans="1:65" s="13" customFormat="1" ht="10.199999999999999">
      <c r="B118" s="193"/>
      <c r="C118" s="194"/>
      <c r="D118" s="188" t="s">
        <v>165</v>
      </c>
      <c r="E118" s="195" t="s">
        <v>19</v>
      </c>
      <c r="F118" s="196" t="s">
        <v>187</v>
      </c>
      <c r="G118" s="194"/>
      <c r="H118" s="197">
        <v>5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165</v>
      </c>
      <c r="AU118" s="203" t="s">
        <v>85</v>
      </c>
      <c r="AV118" s="13" t="s">
        <v>85</v>
      </c>
      <c r="AW118" s="13" t="s">
        <v>37</v>
      </c>
      <c r="AX118" s="13" t="s">
        <v>83</v>
      </c>
      <c r="AY118" s="203" t="s">
        <v>155</v>
      </c>
    </row>
    <row r="119" spans="1:65" s="2" customFormat="1" ht="24.15" customHeight="1">
      <c r="A119" s="36"/>
      <c r="B119" s="37"/>
      <c r="C119" s="175" t="s">
        <v>248</v>
      </c>
      <c r="D119" s="175" t="s">
        <v>157</v>
      </c>
      <c r="E119" s="176" t="s">
        <v>1055</v>
      </c>
      <c r="F119" s="177" t="s">
        <v>1056</v>
      </c>
      <c r="G119" s="178" t="s">
        <v>178</v>
      </c>
      <c r="H119" s="179">
        <v>1</v>
      </c>
      <c r="I119" s="180"/>
      <c r="J119" s="181">
        <f>ROUND(I119*H119,2)</f>
        <v>0</v>
      </c>
      <c r="K119" s="177" t="s">
        <v>170</v>
      </c>
      <c r="L119" s="41"/>
      <c r="M119" s="182" t="s">
        <v>19</v>
      </c>
      <c r="N119" s="183" t="s">
        <v>46</v>
      </c>
      <c r="O119" s="66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161</v>
      </c>
      <c r="AT119" s="186" t="s">
        <v>157</v>
      </c>
      <c r="AU119" s="186" t="s">
        <v>85</v>
      </c>
      <c r="AY119" s="19" t="s">
        <v>155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83</v>
      </c>
      <c r="BK119" s="187">
        <f>ROUND(I119*H119,2)</f>
        <v>0</v>
      </c>
      <c r="BL119" s="19" t="s">
        <v>161</v>
      </c>
      <c r="BM119" s="186" t="s">
        <v>1057</v>
      </c>
    </row>
    <row r="120" spans="1:65" s="2" customFormat="1" ht="10.199999999999999">
      <c r="A120" s="36"/>
      <c r="B120" s="37"/>
      <c r="C120" s="38"/>
      <c r="D120" s="204" t="s">
        <v>172</v>
      </c>
      <c r="E120" s="38"/>
      <c r="F120" s="205" t="s">
        <v>1058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172</v>
      </c>
      <c r="AU120" s="19" t="s">
        <v>85</v>
      </c>
    </row>
    <row r="121" spans="1:65" s="13" customFormat="1" ht="10.199999999999999">
      <c r="B121" s="193"/>
      <c r="C121" s="194"/>
      <c r="D121" s="188" t="s">
        <v>165</v>
      </c>
      <c r="E121" s="195" t="s">
        <v>19</v>
      </c>
      <c r="F121" s="196" t="s">
        <v>83</v>
      </c>
      <c r="G121" s="194"/>
      <c r="H121" s="197">
        <v>1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165</v>
      </c>
      <c r="AU121" s="203" t="s">
        <v>85</v>
      </c>
      <c r="AV121" s="13" t="s">
        <v>85</v>
      </c>
      <c r="AW121" s="13" t="s">
        <v>37</v>
      </c>
      <c r="AX121" s="13" t="s">
        <v>83</v>
      </c>
      <c r="AY121" s="203" t="s">
        <v>155</v>
      </c>
    </row>
    <row r="122" spans="1:65" s="2" customFormat="1" ht="21.75" customHeight="1">
      <c r="A122" s="36"/>
      <c r="B122" s="37"/>
      <c r="C122" s="175" t="s">
        <v>8</v>
      </c>
      <c r="D122" s="175" t="s">
        <v>157</v>
      </c>
      <c r="E122" s="176" t="s">
        <v>1059</v>
      </c>
      <c r="F122" s="177" t="s">
        <v>1060</v>
      </c>
      <c r="G122" s="178" t="s">
        <v>169</v>
      </c>
      <c r="H122" s="179">
        <v>1472</v>
      </c>
      <c r="I122" s="180"/>
      <c r="J122" s="181">
        <f>ROUND(I122*H122,2)</f>
        <v>0</v>
      </c>
      <c r="K122" s="177" t="s">
        <v>170</v>
      </c>
      <c r="L122" s="41"/>
      <c r="M122" s="182" t="s">
        <v>19</v>
      </c>
      <c r="N122" s="183" t="s">
        <v>46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161</v>
      </c>
      <c r="AT122" s="186" t="s">
        <v>157</v>
      </c>
      <c r="AU122" s="186" t="s">
        <v>85</v>
      </c>
      <c r="AY122" s="19" t="s">
        <v>155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83</v>
      </c>
      <c r="BK122" s="187">
        <f>ROUND(I122*H122,2)</f>
        <v>0</v>
      </c>
      <c r="BL122" s="19" t="s">
        <v>161</v>
      </c>
      <c r="BM122" s="186" t="s">
        <v>1061</v>
      </c>
    </row>
    <row r="123" spans="1:65" s="2" customFormat="1" ht="10.199999999999999">
      <c r="A123" s="36"/>
      <c r="B123" s="37"/>
      <c r="C123" s="38"/>
      <c r="D123" s="204" t="s">
        <v>172</v>
      </c>
      <c r="E123" s="38"/>
      <c r="F123" s="205" t="s">
        <v>1062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172</v>
      </c>
      <c r="AU123" s="19" t="s">
        <v>85</v>
      </c>
    </row>
    <row r="124" spans="1:65" s="13" customFormat="1" ht="10.199999999999999">
      <c r="B124" s="193"/>
      <c r="C124" s="194"/>
      <c r="D124" s="188" t="s">
        <v>165</v>
      </c>
      <c r="E124" s="195" t="s">
        <v>19</v>
      </c>
      <c r="F124" s="196" t="s">
        <v>1063</v>
      </c>
      <c r="G124" s="194"/>
      <c r="H124" s="197">
        <v>181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165</v>
      </c>
      <c r="AU124" s="203" t="s">
        <v>85</v>
      </c>
      <c r="AV124" s="13" t="s">
        <v>85</v>
      </c>
      <c r="AW124" s="13" t="s">
        <v>37</v>
      </c>
      <c r="AX124" s="13" t="s">
        <v>75</v>
      </c>
      <c r="AY124" s="203" t="s">
        <v>155</v>
      </c>
    </row>
    <row r="125" spans="1:65" s="13" customFormat="1" ht="10.199999999999999">
      <c r="B125" s="193"/>
      <c r="C125" s="194"/>
      <c r="D125" s="188" t="s">
        <v>165</v>
      </c>
      <c r="E125" s="195" t="s">
        <v>19</v>
      </c>
      <c r="F125" s="196" t="s">
        <v>1064</v>
      </c>
      <c r="G125" s="194"/>
      <c r="H125" s="197">
        <v>306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165</v>
      </c>
      <c r="AU125" s="203" t="s">
        <v>85</v>
      </c>
      <c r="AV125" s="13" t="s">
        <v>85</v>
      </c>
      <c r="AW125" s="13" t="s">
        <v>37</v>
      </c>
      <c r="AX125" s="13" t="s">
        <v>75</v>
      </c>
      <c r="AY125" s="203" t="s">
        <v>155</v>
      </c>
    </row>
    <row r="126" spans="1:65" s="13" customFormat="1" ht="10.199999999999999">
      <c r="B126" s="193"/>
      <c r="C126" s="194"/>
      <c r="D126" s="188" t="s">
        <v>165</v>
      </c>
      <c r="E126" s="195" t="s">
        <v>19</v>
      </c>
      <c r="F126" s="196" t="s">
        <v>1065</v>
      </c>
      <c r="G126" s="194"/>
      <c r="H126" s="197">
        <v>61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165</v>
      </c>
      <c r="AU126" s="203" t="s">
        <v>85</v>
      </c>
      <c r="AV126" s="13" t="s">
        <v>85</v>
      </c>
      <c r="AW126" s="13" t="s">
        <v>37</v>
      </c>
      <c r="AX126" s="13" t="s">
        <v>75</v>
      </c>
      <c r="AY126" s="203" t="s">
        <v>155</v>
      </c>
    </row>
    <row r="127" spans="1:65" s="13" customFormat="1" ht="10.199999999999999">
      <c r="B127" s="193"/>
      <c r="C127" s="194"/>
      <c r="D127" s="188" t="s">
        <v>165</v>
      </c>
      <c r="E127" s="195" t="s">
        <v>19</v>
      </c>
      <c r="F127" s="196" t="s">
        <v>1066</v>
      </c>
      <c r="G127" s="194"/>
      <c r="H127" s="197">
        <v>615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165</v>
      </c>
      <c r="AU127" s="203" t="s">
        <v>85</v>
      </c>
      <c r="AV127" s="13" t="s">
        <v>85</v>
      </c>
      <c r="AW127" s="13" t="s">
        <v>37</v>
      </c>
      <c r="AX127" s="13" t="s">
        <v>75</v>
      </c>
      <c r="AY127" s="203" t="s">
        <v>155</v>
      </c>
    </row>
    <row r="128" spans="1:65" s="13" customFormat="1" ht="10.199999999999999">
      <c r="B128" s="193"/>
      <c r="C128" s="194"/>
      <c r="D128" s="188" t="s">
        <v>165</v>
      </c>
      <c r="E128" s="195" t="s">
        <v>19</v>
      </c>
      <c r="F128" s="196" t="s">
        <v>1067</v>
      </c>
      <c r="G128" s="194"/>
      <c r="H128" s="197">
        <v>282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165</v>
      </c>
      <c r="AU128" s="203" t="s">
        <v>85</v>
      </c>
      <c r="AV128" s="13" t="s">
        <v>85</v>
      </c>
      <c r="AW128" s="13" t="s">
        <v>37</v>
      </c>
      <c r="AX128" s="13" t="s">
        <v>75</v>
      </c>
      <c r="AY128" s="203" t="s">
        <v>155</v>
      </c>
    </row>
    <row r="129" spans="1:65" s="13" customFormat="1" ht="10.199999999999999">
      <c r="B129" s="193"/>
      <c r="C129" s="194"/>
      <c r="D129" s="188" t="s">
        <v>165</v>
      </c>
      <c r="E129" s="195" t="s">
        <v>19</v>
      </c>
      <c r="F129" s="196" t="s">
        <v>1068</v>
      </c>
      <c r="G129" s="194"/>
      <c r="H129" s="197">
        <v>27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165</v>
      </c>
      <c r="AU129" s="203" t="s">
        <v>85</v>
      </c>
      <c r="AV129" s="13" t="s">
        <v>85</v>
      </c>
      <c r="AW129" s="13" t="s">
        <v>37</v>
      </c>
      <c r="AX129" s="13" t="s">
        <v>75</v>
      </c>
      <c r="AY129" s="203" t="s">
        <v>155</v>
      </c>
    </row>
    <row r="130" spans="1:65" s="14" customFormat="1" ht="10.199999999999999">
      <c r="B130" s="206"/>
      <c r="C130" s="207"/>
      <c r="D130" s="188" t="s">
        <v>165</v>
      </c>
      <c r="E130" s="208" t="s">
        <v>19</v>
      </c>
      <c r="F130" s="209" t="s">
        <v>206</v>
      </c>
      <c r="G130" s="207"/>
      <c r="H130" s="210">
        <v>1472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165</v>
      </c>
      <c r="AU130" s="216" t="s">
        <v>85</v>
      </c>
      <c r="AV130" s="14" t="s">
        <v>161</v>
      </c>
      <c r="AW130" s="14" t="s">
        <v>37</v>
      </c>
      <c r="AX130" s="14" t="s">
        <v>83</v>
      </c>
      <c r="AY130" s="216" t="s">
        <v>155</v>
      </c>
    </row>
    <row r="131" spans="1:65" s="12" customFormat="1" ht="22.8" customHeight="1">
      <c r="B131" s="159"/>
      <c r="C131" s="160"/>
      <c r="D131" s="161" t="s">
        <v>74</v>
      </c>
      <c r="E131" s="173" t="s">
        <v>1069</v>
      </c>
      <c r="F131" s="173" t="s">
        <v>1070</v>
      </c>
      <c r="G131" s="160"/>
      <c r="H131" s="160"/>
      <c r="I131" s="163"/>
      <c r="J131" s="174">
        <f>BK131</f>
        <v>0</v>
      </c>
      <c r="K131" s="160"/>
      <c r="L131" s="165"/>
      <c r="M131" s="166"/>
      <c r="N131" s="167"/>
      <c r="O131" s="167"/>
      <c r="P131" s="168">
        <f>SUM(P132:P141)</f>
        <v>0</v>
      </c>
      <c r="Q131" s="167"/>
      <c r="R131" s="168">
        <f>SUM(R132:R141)</f>
        <v>0</v>
      </c>
      <c r="S131" s="167"/>
      <c r="T131" s="169">
        <f>SUM(T132:T141)</f>
        <v>0</v>
      </c>
      <c r="AR131" s="170" t="s">
        <v>83</v>
      </c>
      <c r="AT131" s="171" t="s">
        <v>74</v>
      </c>
      <c r="AU131" s="171" t="s">
        <v>83</v>
      </c>
      <c r="AY131" s="170" t="s">
        <v>155</v>
      </c>
      <c r="BK131" s="172">
        <f>SUM(BK132:BK141)</f>
        <v>0</v>
      </c>
    </row>
    <row r="132" spans="1:65" s="2" customFormat="1" ht="24.15" customHeight="1">
      <c r="A132" s="36"/>
      <c r="B132" s="37"/>
      <c r="C132" s="175" t="s">
        <v>257</v>
      </c>
      <c r="D132" s="175" t="s">
        <v>157</v>
      </c>
      <c r="E132" s="176" t="s">
        <v>1071</v>
      </c>
      <c r="F132" s="177" t="s">
        <v>1072</v>
      </c>
      <c r="G132" s="178" t="s">
        <v>169</v>
      </c>
      <c r="H132" s="179">
        <v>1472</v>
      </c>
      <c r="I132" s="180"/>
      <c r="J132" s="181">
        <f>ROUND(I132*H132,2)</f>
        <v>0</v>
      </c>
      <c r="K132" s="177" t="s">
        <v>170</v>
      </c>
      <c r="L132" s="41"/>
      <c r="M132" s="182" t="s">
        <v>19</v>
      </c>
      <c r="N132" s="183" t="s">
        <v>46</v>
      </c>
      <c r="O132" s="66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161</v>
      </c>
      <c r="AT132" s="186" t="s">
        <v>157</v>
      </c>
      <c r="AU132" s="186" t="s">
        <v>85</v>
      </c>
      <c r="AY132" s="19" t="s">
        <v>155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83</v>
      </c>
      <c r="BK132" s="187">
        <f>ROUND(I132*H132,2)</f>
        <v>0</v>
      </c>
      <c r="BL132" s="19" t="s">
        <v>161</v>
      </c>
      <c r="BM132" s="186" t="s">
        <v>1073</v>
      </c>
    </row>
    <row r="133" spans="1:65" s="2" customFormat="1" ht="10.199999999999999">
      <c r="A133" s="36"/>
      <c r="B133" s="37"/>
      <c r="C133" s="38"/>
      <c r="D133" s="204" t="s">
        <v>172</v>
      </c>
      <c r="E133" s="38"/>
      <c r="F133" s="205" t="s">
        <v>1074</v>
      </c>
      <c r="G133" s="38"/>
      <c r="H133" s="38"/>
      <c r="I133" s="190"/>
      <c r="J133" s="38"/>
      <c r="K133" s="38"/>
      <c r="L133" s="41"/>
      <c r="M133" s="191"/>
      <c r="N133" s="192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172</v>
      </c>
      <c r="AU133" s="19" t="s">
        <v>85</v>
      </c>
    </row>
    <row r="134" spans="1:65" s="2" customFormat="1" ht="19.2">
      <c r="A134" s="36"/>
      <c r="B134" s="37"/>
      <c r="C134" s="38"/>
      <c r="D134" s="188" t="s">
        <v>163</v>
      </c>
      <c r="E134" s="38"/>
      <c r="F134" s="189" t="s">
        <v>1075</v>
      </c>
      <c r="G134" s="38"/>
      <c r="H134" s="38"/>
      <c r="I134" s="190"/>
      <c r="J134" s="38"/>
      <c r="K134" s="38"/>
      <c r="L134" s="41"/>
      <c r="M134" s="191"/>
      <c r="N134" s="192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163</v>
      </c>
      <c r="AU134" s="19" t="s">
        <v>85</v>
      </c>
    </row>
    <row r="135" spans="1:65" s="13" customFormat="1" ht="10.199999999999999">
      <c r="B135" s="193"/>
      <c r="C135" s="194"/>
      <c r="D135" s="188" t="s">
        <v>165</v>
      </c>
      <c r="E135" s="195" t="s">
        <v>19</v>
      </c>
      <c r="F135" s="196" t="s">
        <v>1063</v>
      </c>
      <c r="G135" s="194"/>
      <c r="H135" s="197">
        <v>181</v>
      </c>
      <c r="I135" s="198"/>
      <c r="J135" s="194"/>
      <c r="K135" s="194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165</v>
      </c>
      <c r="AU135" s="203" t="s">
        <v>85</v>
      </c>
      <c r="AV135" s="13" t="s">
        <v>85</v>
      </c>
      <c r="AW135" s="13" t="s">
        <v>37</v>
      </c>
      <c r="AX135" s="13" t="s">
        <v>75</v>
      </c>
      <c r="AY135" s="203" t="s">
        <v>155</v>
      </c>
    </row>
    <row r="136" spans="1:65" s="13" customFormat="1" ht="10.199999999999999">
      <c r="B136" s="193"/>
      <c r="C136" s="194"/>
      <c r="D136" s="188" t="s">
        <v>165</v>
      </c>
      <c r="E136" s="195" t="s">
        <v>19</v>
      </c>
      <c r="F136" s="196" t="s">
        <v>1064</v>
      </c>
      <c r="G136" s="194"/>
      <c r="H136" s="197">
        <v>306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165</v>
      </c>
      <c r="AU136" s="203" t="s">
        <v>85</v>
      </c>
      <c r="AV136" s="13" t="s">
        <v>85</v>
      </c>
      <c r="AW136" s="13" t="s">
        <v>37</v>
      </c>
      <c r="AX136" s="13" t="s">
        <v>75</v>
      </c>
      <c r="AY136" s="203" t="s">
        <v>155</v>
      </c>
    </row>
    <row r="137" spans="1:65" s="13" customFormat="1" ht="10.199999999999999">
      <c r="B137" s="193"/>
      <c r="C137" s="194"/>
      <c r="D137" s="188" t="s">
        <v>165</v>
      </c>
      <c r="E137" s="195" t="s">
        <v>19</v>
      </c>
      <c r="F137" s="196" t="s">
        <v>1065</v>
      </c>
      <c r="G137" s="194"/>
      <c r="H137" s="197">
        <v>61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165</v>
      </c>
      <c r="AU137" s="203" t="s">
        <v>85</v>
      </c>
      <c r="AV137" s="13" t="s">
        <v>85</v>
      </c>
      <c r="AW137" s="13" t="s">
        <v>37</v>
      </c>
      <c r="AX137" s="13" t="s">
        <v>75</v>
      </c>
      <c r="AY137" s="203" t="s">
        <v>155</v>
      </c>
    </row>
    <row r="138" spans="1:65" s="13" customFormat="1" ht="10.199999999999999">
      <c r="B138" s="193"/>
      <c r="C138" s="194"/>
      <c r="D138" s="188" t="s">
        <v>165</v>
      </c>
      <c r="E138" s="195" t="s">
        <v>19</v>
      </c>
      <c r="F138" s="196" t="s">
        <v>1066</v>
      </c>
      <c r="G138" s="194"/>
      <c r="H138" s="197">
        <v>615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165</v>
      </c>
      <c r="AU138" s="203" t="s">
        <v>85</v>
      </c>
      <c r="AV138" s="13" t="s">
        <v>85</v>
      </c>
      <c r="AW138" s="13" t="s">
        <v>37</v>
      </c>
      <c r="AX138" s="13" t="s">
        <v>75</v>
      </c>
      <c r="AY138" s="203" t="s">
        <v>155</v>
      </c>
    </row>
    <row r="139" spans="1:65" s="13" customFormat="1" ht="10.199999999999999">
      <c r="B139" s="193"/>
      <c r="C139" s="194"/>
      <c r="D139" s="188" t="s">
        <v>165</v>
      </c>
      <c r="E139" s="195" t="s">
        <v>19</v>
      </c>
      <c r="F139" s="196" t="s">
        <v>1067</v>
      </c>
      <c r="G139" s="194"/>
      <c r="H139" s="197">
        <v>282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165</v>
      </c>
      <c r="AU139" s="203" t="s">
        <v>85</v>
      </c>
      <c r="AV139" s="13" t="s">
        <v>85</v>
      </c>
      <c r="AW139" s="13" t="s">
        <v>37</v>
      </c>
      <c r="AX139" s="13" t="s">
        <v>75</v>
      </c>
      <c r="AY139" s="203" t="s">
        <v>155</v>
      </c>
    </row>
    <row r="140" spans="1:65" s="13" customFormat="1" ht="10.199999999999999">
      <c r="B140" s="193"/>
      <c r="C140" s="194"/>
      <c r="D140" s="188" t="s">
        <v>165</v>
      </c>
      <c r="E140" s="195" t="s">
        <v>19</v>
      </c>
      <c r="F140" s="196" t="s">
        <v>1068</v>
      </c>
      <c r="G140" s="194"/>
      <c r="H140" s="197">
        <v>27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165</v>
      </c>
      <c r="AU140" s="203" t="s">
        <v>85</v>
      </c>
      <c r="AV140" s="13" t="s">
        <v>85</v>
      </c>
      <c r="AW140" s="13" t="s">
        <v>37</v>
      </c>
      <c r="AX140" s="13" t="s">
        <v>75</v>
      </c>
      <c r="AY140" s="203" t="s">
        <v>155</v>
      </c>
    </row>
    <row r="141" spans="1:65" s="14" customFormat="1" ht="10.199999999999999">
      <c r="B141" s="206"/>
      <c r="C141" s="207"/>
      <c r="D141" s="188" t="s">
        <v>165</v>
      </c>
      <c r="E141" s="208" t="s">
        <v>19</v>
      </c>
      <c r="F141" s="209" t="s">
        <v>206</v>
      </c>
      <c r="G141" s="207"/>
      <c r="H141" s="210">
        <v>1472</v>
      </c>
      <c r="I141" s="211"/>
      <c r="J141" s="207"/>
      <c r="K141" s="207"/>
      <c r="L141" s="212"/>
      <c r="M141" s="252"/>
      <c r="N141" s="253"/>
      <c r="O141" s="253"/>
      <c r="P141" s="253"/>
      <c r="Q141" s="253"/>
      <c r="R141" s="253"/>
      <c r="S141" s="253"/>
      <c r="T141" s="254"/>
      <c r="AT141" s="216" t="s">
        <v>165</v>
      </c>
      <c r="AU141" s="216" t="s">
        <v>85</v>
      </c>
      <c r="AV141" s="14" t="s">
        <v>161</v>
      </c>
      <c r="AW141" s="14" t="s">
        <v>37</v>
      </c>
      <c r="AX141" s="14" t="s">
        <v>83</v>
      </c>
      <c r="AY141" s="216" t="s">
        <v>155</v>
      </c>
    </row>
    <row r="142" spans="1:65" s="2" customFormat="1" ht="6.9" customHeight="1">
      <c r="A142" s="36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41"/>
      <c r="M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</sheetData>
  <sheetProtection algorithmName="SHA-512" hashValue="WDd+SsYzQdfoP2WOaaxtETpx+Iz131lnnlnlsIaalGvKyonGjHLacCqVQkoEO2yPQ+KLRki+Mfi/RNWz2zvL+w==" saltValue="AspYKAlkvI5QX0yyybXWBDkTwqohJ8mDjITyciJY5F3PA79dQNv6TKUbSkkp6UlhEEj7uIKE8wFuRSYY5M57RQ==" spinCount="100000" sheet="1" objects="1" scenarios="1" formatColumns="0" formatRows="0" autoFilter="0"/>
  <autoFilter ref="C81:K141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300-000000000000}"/>
    <hyperlink ref="F88" r:id="rId2" xr:uid="{00000000-0004-0000-0300-000001000000}"/>
    <hyperlink ref="F90" r:id="rId3" xr:uid="{00000000-0004-0000-0300-000002000000}"/>
    <hyperlink ref="F92" r:id="rId4" xr:uid="{00000000-0004-0000-0300-000003000000}"/>
    <hyperlink ref="F94" r:id="rId5" xr:uid="{00000000-0004-0000-0300-000004000000}"/>
    <hyperlink ref="F96" r:id="rId6" xr:uid="{00000000-0004-0000-0300-000005000000}"/>
    <hyperlink ref="F99" r:id="rId7" xr:uid="{00000000-0004-0000-0300-000006000000}"/>
    <hyperlink ref="F102" r:id="rId8" xr:uid="{00000000-0004-0000-0300-000007000000}"/>
    <hyperlink ref="F105" r:id="rId9" xr:uid="{00000000-0004-0000-0300-000008000000}"/>
    <hyperlink ref="F108" r:id="rId10" xr:uid="{00000000-0004-0000-0300-000009000000}"/>
    <hyperlink ref="F111" r:id="rId11" xr:uid="{00000000-0004-0000-0300-00000A000000}"/>
    <hyperlink ref="F114" r:id="rId12" xr:uid="{00000000-0004-0000-0300-00000B000000}"/>
    <hyperlink ref="F117" r:id="rId13" xr:uid="{00000000-0004-0000-0300-00000C000000}"/>
    <hyperlink ref="F120" r:id="rId14" xr:uid="{00000000-0004-0000-0300-00000D000000}"/>
    <hyperlink ref="F123" r:id="rId15" xr:uid="{00000000-0004-0000-0300-00000E000000}"/>
    <hyperlink ref="F133" r:id="rId16" xr:uid="{00000000-0004-0000-0300-00000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94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1076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>00274101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Město Přelouč</v>
      </c>
      <c r="F15" s="36"/>
      <c r="G15" s="36"/>
      <c r="H15" s="36"/>
      <c r="I15" s="107" t="s">
        <v>29</v>
      </c>
      <c r="J15" s="109" t="str">
        <f>IF('Rekapitulace stavby'!AN11="","",'Rekapitulace stavby'!AN11)</f>
        <v>CZ00274101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29</v>
      </c>
      <c r="J24" s="109" t="s">
        <v>36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ROUND(J86,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ROUND((SUM(BE86:BE156)),  2)</f>
        <v>0</v>
      </c>
      <c r="G33" s="36"/>
      <c r="H33" s="36"/>
      <c r="I33" s="120">
        <v>0.21</v>
      </c>
      <c r="J33" s="119">
        <f>ROUND(((SUM(BE86:BE156))*I33),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ROUND((SUM(BF86:BF156)),  2)</f>
        <v>0</v>
      </c>
      <c r="G34" s="36"/>
      <c r="H34" s="36"/>
      <c r="I34" s="120">
        <v>0.15</v>
      </c>
      <c r="J34" s="119">
        <f>ROUND(((SUM(BF86:BF156))*I34),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ROUND((SUM(BG86:BG156)),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ROUND((SUM(BH86:BH156)),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ROUND((SUM(BI86:BI156)),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SO 01.5 - Křížení inženýrských sítí, ř.km 0.200-0.668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Přelouč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Vodohospodářský rozvoj a výstavba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 a.s.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J86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133</v>
      </c>
      <c r="E60" s="139"/>
      <c r="F60" s="139"/>
      <c r="G60" s="139"/>
      <c r="H60" s="139"/>
      <c r="I60" s="139"/>
      <c r="J60" s="140">
        <f>J87</f>
        <v>0</v>
      </c>
      <c r="K60" s="137"/>
      <c r="L60" s="141"/>
    </row>
    <row r="61" spans="1:47" s="10" customFormat="1" ht="19.95" customHeight="1">
      <c r="B61" s="142"/>
      <c r="C61" s="143"/>
      <c r="D61" s="144" t="s">
        <v>134</v>
      </c>
      <c r="E61" s="145"/>
      <c r="F61" s="145"/>
      <c r="G61" s="145"/>
      <c r="H61" s="145"/>
      <c r="I61" s="145"/>
      <c r="J61" s="146">
        <f>J88</f>
        <v>0</v>
      </c>
      <c r="K61" s="143"/>
      <c r="L61" s="147"/>
    </row>
    <row r="62" spans="1:47" s="10" customFormat="1" ht="19.95" customHeight="1">
      <c r="B62" s="142"/>
      <c r="C62" s="143"/>
      <c r="D62" s="144" t="s">
        <v>1077</v>
      </c>
      <c r="E62" s="145"/>
      <c r="F62" s="145"/>
      <c r="G62" s="145"/>
      <c r="H62" s="145"/>
      <c r="I62" s="145"/>
      <c r="J62" s="146">
        <f>J115</f>
        <v>0</v>
      </c>
      <c r="K62" s="143"/>
      <c r="L62" s="147"/>
    </row>
    <row r="63" spans="1:47" s="10" customFormat="1" ht="19.95" customHeight="1">
      <c r="B63" s="142"/>
      <c r="C63" s="143"/>
      <c r="D63" s="144" t="s">
        <v>413</v>
      </c>
      <c r="E63" s="145"/>
      <c r="F63" s="145"/>
      <c r="G63" s="145"/>
      <c r="H63" s="145"/>
      <c r="I63" s="145"/>
      <c r="J63" s="146">
        <f>J141</f>
        <v>0</v>
      </c>
      <c r="K63" s="143"/>
      <c r="L63" s="147"/>
    </row>
    <row r="64" spans="1:47" s="10" customFormat="1" ht="19.95" customHeight="1">
      <c r="B64" s="142"/>
      <c r="C64" s="143"/>
      <c r="D64" s="144" t="s">
        <v>139</v>
      </c>
      <c r="E64" s="145"/>
      <c r="F64" s="145"/>
      <c r="G64" s="145"/>
      <c r="H64" s="145"/>
      <c r="I64" s="145"/>
      <c r="J64" s="146">
        <f>J148</f>
        <v>0</v>
      </c>
      <c r="K64" s="143"/>
      <c r="L64" s="147"/>
    </row>
    <row r="65" spans="1:31" s="9" customFormat="1" ht="24.9" customHeight="1">
      <c r="B65" s="136"/>
      <c r="C65" s="137"/>
      <c r="D65" s="138" t="s">
        <v>414</v>
      </c>
      <c r="E65" s="139"/>
      <c r="F65" s="139"/>
      <c r="G65" s="139"/>
      <c r="H65" s="139"/>
      <c r="I65" s="139"/>
      <c r="J65" s="140">
        <f>J151</f>
        <v>0</v>
      </c>
      <c r="K65" s="137"/>
      <c r="L65" s="141"/>
    </row>
    <row r="66" spans="1:31" s="10" customFormat="1" ht="19.95" customHeight="1">
      <c r="B66" s="142"/>
      <c r="C66" s="143"/>
      <c r="D66" s="144" t="s">
        <v>1078</v>
      </c>
      <c r="E66" s="145"/>
      <c r="F66" s="145"/>
      <c r="G66" s="145"/>
      <c r="H66" s="145"/>
      <c r="I66" s="145"/>
      <c r="J66" s="146">
        <f>J152</f>
        <v>0</v>
      </c>
      <c r="K66" s="143"/>
      <c r="L66" s="147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" customHeight="1">
      <c r="A73" s="36"/>
      <c r="B73" s="37"/>
      <c r="C73" s="25" t="s">
        <v>140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90" t="str">
        <f>E7</f>
        <v>006 - Revitalizace Švarcavy</v>
      </c>
      <c r="F76" s="391"/>
      <c r="G76" s="391"/>
      <c r="H76" s="391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127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47" t="str">
        <f>E9</f>
        <v>SO 01.5 - Křížení inženýrských sítí, ř.km 0.200-0.668</v>
      </c>
      <c r="F78" s="392"/>
      <c r="G78" s="392"/>
      <c r="H78" s="392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>Přelouč</v>
      </c>
      <c r="G80" s="38"/>
      <c r="H80" s="38"/>
      <c r="I80" s="31" t="s">
        <v>23</v>
      </c>
      <c r="J80" s="61" t="str">
        <f>IF(J12="","",J12)</f>
        <v>1. 11. 2021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25.65" customHeight="1">
      <c r="A82" s="36"/>
      <c r="B82" s="37"/>
      <c r="C82" s="31" t="s">
        <v>25</v>
      </c>
      <c r="D82" s="38"/>
      <c r="E82" s="38"/>
      <c r="F82" s="29" t="str">
        <f>E15</f>
        <v>Město Přelouč</v>
      </c>
      <c r="G82" s="38"/>
      <c r="H82" s="38"/>
      <c r="I82" s="31" t="s">
        <v>33</v>
      </c>
      <c r="J82" s="34" t="str">
        <f>E21</f>
        <v>Vodohospodářský rozvoj a výstavba a.s.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25.65" customHeight="1">
      <c r="A83" s="36"/>
      <c r="B83" s="37"/>
      <c r="C83" s="31" t="s">
        <v>31</v>
      </c>
      <c r="D83" s="38"/>
      <c r="E83" s="38"/>
      <c r="F83" s="29" t="str">
        <f>IF(E18="","",E18)</f>
        <v>Vyplň údaj</v>
      </c>
      <c r="G83" s="38"/>
      <c r="H83" s="38"/>
      <c r="I83" s="31" t="s">
        <v>38</v>
      </c>
      <c r="J83" s="34" t="str">
        <f>E24</f>
        <v>Vodohospodářský rozvoj a výstavba a.s.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48"/>
      <c r="B85" s="149"/>
      <c r="C85" s="150" t="s">
        <v>141</v>
      </c>
      <c r="D85" s="151" t="s">
        <v>60</v>
      </c>
      <c r="E85" s="151" t="s">
        <v>56</v>
      </c>
      <c r="F85" s="151" t="s">
        <v>57</v>
      </c>
      <c r="G85" s="151" t="s">
        <v>142</v>
      </c>
      <c r="H85" s="151" t="s">
        <v>143</v>
      </c>
      <c r="I85" s="151" t="s">
        <v>144</v>
      </c>
      <c r="J85" s="151" t="s">
        <v>131</v>
      </c>
      <c r="K85" s="152" t="s">
        <v>145</v>
      </c>
      <c r="L85" s="153"/>
      <c r="M85" s="70" t="s">
        <v>19</v>
      </c>
      <c r="N85" s="71" t="s">
        <v>45</v>
      </c>
      <c r="O85" s="71" t="s">
        <v>146</v>
      </c>
      <c r="P85" s="71" t="s">
        <v>147</v>
      </c>
      <c r="Q85" s="71" t="s">
        <v>148</v>
      </c>
      <c r="R85" s="71" t="s">
        <v>149</v>
      </c>
      <c r="S85" s="71" t="s">
        <v>150</v>
      </c>
      <c r="T85" s="72" t="s">
        <v>151</v>
      </c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</row>
    <row r="86" spans="1:65" s="2" customFormat="1" ht="22.8" customHeight="1">
      <c r="A86" s="36"/>
      <c r="B86" s="37"/>
      <c r="C86" s="77" t="s">
        <v>152</v>
      </c>
      <c r="D86" s="38"/>
      <c r="E86" s="38"/>
      <c r="F86" s="38"/>
      <c r="G86" s="38"/>
      <c r="H86" s="38"/>
      <c r="I86" s="38"/>
      <c r="J86" s="154">
        <f>BK86</f>
        <v>0</v>
      </c>
      <c r="K86" s="38"/>
      <c r="L86" s="41"/>
      <c r="M86" s="73"/>
      <c r="N86" s="155"/>
      <c r="O86" s="74"/>
      <c r="P86" s="156">
        <f>P87+P151</f>
        <v>0</v>
      </c>
      <c r="Q86" s="74"/>
      <c r="R86" s="156">
        <f>R87+R151</f>
        <v>33.267282540000004</v>
      </c>
      <c r="S86" s="74"/>
      <c r="T86" s="157">
        <f>T87+T151</f>
        <v>8.7020000000000017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74</v>
      </c>
      <c r="AU86" s="19" t="s">
        <v>132</v>
      </c>
      <c r="BK86" s="158">
        <f>BK87+BK151</f>
        <v>0</v>
      </c>
    </row>
    <row r="87" spans="1:65" s="12" customFormat="1" ht="25.95" customHeight="1">
      <c r="B87" s="159"/>
      <c r="C87" s="160"/>
      <c r="D87" s="161" t="s">
        <v>74</v>
      </c>
      <c r="E87" s="162" t="s">
        <v>153</v>
      </c>
      <c r="F87" s="162" t="s">
        <v>154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P88+P115+P141+P148</f>
        <v>0</v>
      </c>
      <c r="Q87" s="167"/>
      <c r="R87" s="168">
        <f>R88+R115+R141+R148</f>
        <v>33.267282540000004</v>
      </c>
      <c r="S87" s="167"/>
      <c r="T87" s="169">
        <f>T88+T115+T141+T148</f>
        <v>8.7020000000000017</v>
      </c>
      <c r="AR87" s="170" t="s">
        <v>83</v>
      </c>
      <c r="AT87" s="171" t="s">
        <v>74</v>
      </c>
      <c r="AU87" s="171" t="s">
        <v>75</v>
      </c>
      <c r="AY87" s="170" t="s">
        <v>155</v>
      </c>
      <c r="BK87" s="172">
        <f>BK88+BK115+BK141+BK148</f>
        <v>0</v>
      </c>
    </row>
    <row r="88" spans="1:65" s="12" customFormat="1" ht="22.8" customHeight="1">
      <c r="B88" s="159"/>
      <c r="C88" s="160"/>
      <c r="D88" s="161" t="s">
        <v>74</v>
      </c>
      <c r="E88" s="173" t="s">
        <v>83</v>
      </c>
      <c r="F88" s="173" t="s">
        <v>156</v>
      </c>
      <c r="G88" s="160"/>
      <c r="H88" s="160"/>
      <c r="I88" s="163"/>
      <c r="J88" s="174">
        <f>BK88</f>
        <v>0</v>
      </c>
      <c r="K88" s="160"/>
      <c r="L88" s="165"/>
      <c r="M88" s="166"/>
      <c r="N88" s="167"/>
      <c r="O88" s="167"/>
      <c r="P88" s="168">
        <f>SUM(P89:P114)</f>
        <v>0</v>
      </c>
      <c r="Q88" s="167"/>
      <c r="R88" s="168">
        <f>SUM(R89:R114)</f>
        <v>24.993540400000001</v>
      </c>
      <c r="S88" s="167"/>
      <c r="T88" s="169">
        <f>SUM(T89:T114)</f>
        <v>0</v>
      </c>
      <c r="AR88" s="170" t="s">
        <v>83</v>
      </c>
      <c r="AT88" s="171" t="s">
        <v>74</v>
      </c>
      <c r="AU88" s="171" t="s">
        <v>83</v>
      </c>
      <c r="AY88" s="170" t="s">
        <v>155</v>
      </c>
      <c r="BK88" s="172">
        <f>SUM(BK89:BK114)</f>
        <v>0</v>
      </c>
    </row>
    <row r="89" spans="1:65" s="2" customFormat="1" ht="24.15" customHeight="1">
      <c r="A89" s="36"/>
      <c r="B89" s="37"/>
      <c r="C89" s="175" t="s">
        <v>83</v>
      </c>
      <c r="D89" s="175" t="s">
        <v>157</v>
      </c>
      <c r="E89" s="176" t="s">
        <v>1079</v>
      </c>
      <c r="F89" s="177" t="s">
        <v>1080</v>
      </c>
      <c r="G89" s="178" t="s">
        <v>183</v>
      </c>
      <c r="H89" s="179">
        <v>9.0440000000000005</v>
      </c>
      <c r="I89" s="180"/>
      <c r="J89" s="181">
        <f>ROUND(I89*H89,2)</f>
        <v>0</v>
      </c>
      <c r="K89" s="177" t="s">
        <v>170</v>
      </c>
      <c r="L89" s="41"/>
      <c r="M89" s="182" t="s">
        <v>19</v>
      </c>
      <c r="N89" s="183" t="s">
        <v>46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161</v>
      </c>
      <c r="AT89" s="186" t="s">
        <v>157</v>
      </c>
      <c r="AU89" s="186" t="s">
        <v>85</v>
      </c>
      <c r="AY89" s="19" t="s">
        <v>155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83</v>
      </c>
      <c r="BK89" s="187">
        <f>ROUND(I89*H89,2)</f>
        <v>0</v>
      </c>
      <c r="BL89" s="19" t="s">
        <v>161</v>
      </c>
      <c r="BM89" s="186" t="s">
        <v>1081</v>
      </c>
    </row>
    <row r="90" spans="1:65" s="2" customFormat="1" ht="10.199999999999999">
      <c r="A90" s="36"/>
      <c r="B90" s="37"/>
      <c r="C90" s="38"/>
      <c r="D90" s="204" t="s">
        <v>172</v>
      </c>
      <c r="E90" s="38"/>
      <c r="F90" s="205" t="s">
        <v>1082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172</v>
      </c>
      <c r="AU90" s="19" t="s">
        <v>85</v>
      </c>
    </row>
    <row r="91" spans="1:65" s="15" customFormat="1" ht="10.199999999999999">
      <c r="B91" s="227"/>
      <c r="C91" s="228"/>
      <c r="D91" s="188" t="s">
        <v>165</v>
      </c>
      <c r="E91" s="229" t="s">
        <v>19</v>
      </c>
      <c r="F91" s="230" t="s">
        <v>1083</v>
      </c>
      <c r="G91" s="228"/>
      <c r="H91" s="229" t="s">
        <v>19</v>
      </c>
      <c r="I91" s="231"/>
      <c r="J91" s="228"/>
      <c r="K91" s="228"/>
      <c r="L91" s="232"/>
      <c r="M91" s="233"/>
      <c r="N91" s="234"/>
      <c r="O91" s="234"/>
      <c r="P91" s="234"/>
      <c r="Q91" s="234"/>
      <c r="R91" s="234"/>
      <c r="S91" s="234"/>
      <c r="T91" s="235"/>
      <c r="AT91" s="236" t="s">
        <v>165</v>
      </c>
      <c r="AU91" s="236" t="s">
        <v>85</v>
      </c>
      <c r="AV91" s="15" t="s">
        <v>83</v>
      </c>
      <c r="AW91" s="15" t="s">
        <v>37</v>
      </c>
      <c r="AX91" s="15" t="s">
        <v>75</v>
      </c>
      <c r="AY91" s="236" t="s">
        <v>155</v>
      </c>
    </row>
    <row r="92" spans="1:65" s="13" customFormat="1" ht="10.199999999999999">
      <c r="B92" s="193"/>
      <c r="C92" s="194"/>
      <c r="D92" s="188" t="s">
        <v>165</v>
      </c>
      <c r="E92" s="195" t="s">
        <v>19</v>
      </c>
      <c r="F92" s="196" t="s">
        <v>1084</v>
      </c>
      <c r="G92" s="194"/>
      <c r="H92" s="197">
        <v>9.0440000000000005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165</v>
      </c>
      <c r="AU92" s="203" t="s">
        <v>85</v>
      </c>
      <c r="AV92" s="13" t="s">
        <v>85</v>
      </c>
      <c r="AW92" s="13" t="s">
        <v>37</v>
      </c>
      <c r="AX92" s="13" t="s">
        <v>83</v>
      </c>
      <c r="AY92" s="203" t="s">
        <v>155</v>
      </c>
    </row>
    <row r="93" spans="1:65" s="2" customFormat="1" ht="24.15" customHeight="1">
      <c r="A93" s="36"/>
      <c r="B93" s="37"/>
      <c r="C93" s="175" t="s">
        <v>85</v>
      </c>
      <c r="D93" s="175" t="s">
        <v>157</v>
      </c>
      <c r="E93" s="176" t="s">
        <v>1085</v>
      </c>
      <c r="F93" s="177" t="s">
        <v>1086</v>
      </c>
      <c r="G93" s="178" t="s">
        <v>183</v>
      </c>
      <c r="H93" s="179">
        <v>13.566000000000001</v>
      </c>
      <c r="I93" s="180"/>
      <c r="J93" s="181">
        <f>ROUND(I93*H93,2)</f>
        <v>0</v>
      </c>
      <c r="K93" s="177" t="s">
        <v>170</v>
      </c>
      <c r="L93" s="41"/>
      <c r="M93" s="182" t="s">
        <v>19</v>
      </c>
      <c r="N93" s="183" t="s">
        <v>46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161</v>
      </c>
      <c r="AT93" s="186" t="s">
        <v>157</v>
      </c>
      <c r="AU93" s="186" t="s">
        <v>85</v>
      </c>
      <c r="AY93" s="19" t="s">
        <v>155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83</v>
      </c>
      <c r="BK93" s="187">
        <f>ROUND(I93*H93,2)</f>
        <v>0</v>
      </c>
      <c r="BL93" s="19" t="s">
        <v>161</v>
      </c>
      <c r="BM93" s="186" t="s">
        <v>1087</v>
      </c>
    </row>
    <row r="94" spans="1:65" s="2" customFormat="1" ht="10.199999999999999">
      <c r="A94" s="36"/>
      <c r="B94" s="37"/>
      <c r="C94" s="38"/>
      <c r="D94" s="204" t="s">
        <v>172</v>
      </c>
      <c r="E94" s="38"/>
      <c r="F94" s="205" t="s">
        <v>1088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172</v>
      </c>
      <c r="AU94" s="19" t="s">
        <v>85</v>
      </c>
    </row>
    <row r="95" spans="1:65" s="15" customFormat="1" ht="10.199999999999999">
      <c r="B95" s="227"/>
      <c r="C95" s="228"/>
      <c r="D95" s="188" t="s">
        <v>165</v>
      </c>
      <c r="E95" s="229" t="s">
        <v>19</v>
      </c>
      <c r="F95" s="230" t="s">
        <v>1089</v>
      </c>
      <c r="G95" s="228"/>
      <c r="H95" s="229" t="s">
        <v>19</v>
      </c>
      <c r="I95" s="231"/>
      <c r="J95" s="228"/>
      <c r="K95" s="228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165</v>
      </c>
      <c r="AU95" s="236" t="s">
        <v>85</v>
      </c>
      <c r="AV95" s="15" t="s">
        <v>83</v>
      </c>
      <c r="AW95" s="15" t="s">
        <v>37</v>
      </c>
      <c r="AX95" s="15" t="s">
        <v>75</v>
      </c>
      <c r="AY95" s="236" t="s">
        <v>155</v>
      </c>
    </row>
    <row r="96" spans="1:65" s="13" customFormat="1" ht="10.199999999999999">
      <c r="B96" s="193"/>
      <c r="C96" s="194"/>
      <c r="D96" s="188" t="s">
        <v>165</v>
      </c>
      <c r="E96" s="195" t="s">
        <v>19</v>
      </c>
      <c r="F96" s="196" t="s">
        <v>1090</v>
      </c>
      <c r="G96" s="194"/>
      <c r="H96" s="197">
        <v>13.566000000000001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165</v>
      </c>
      <c r="AU96" s="203" t="s">
        <v>85</v>
      </c>
      <c r="AV96" s="13" t="s">
        <v>85</v>
      </c>
      <c r="AW96" s="13" t="s">
        <v>37</v>
      </c>
      <c r="AX96" s="13" t="s">
        <v>83</v>
      </c>
      <c r="AY96" s="203" t="s">
        <v>155</v>
      </c>
    </row>
    <row r="97" spans="1:65" s="2" customFormat="1" ht="21.75" customHeight="1">
      <c r="A97" s="36"/>
      <c r="B97" s="37"/>
      <c r="C97" s="175" t="s">
        <v>175</v>
      </c>
      <c r="D97" s="175" t="s">
        <v>157</v>
      </c>
      <c r="E97" s="176" t="s">
        <v>1091</v>
      </c>
      <c r="F97" s="177" t="s">
        <v>1092</v>
      </c>
      <c r="G97" s="178" t="s">
        <v>169</v>
      </c>
      <c r="H97" s="179">
        <v>40</v>
      </c>
      <c r="I97" s="180"/>
      <c r="J97" s="181">
        <f>ROUND(I97*H97,2)</f>
        <v>0</v>
      </c>
      <c r="K97" s="177" t="s">
        <v>170</v>
      </c>
      <c r="L97" s="41"/>
      <c r="M97" s="182" t="s">
        <v>19</v>
      </c>
      <c r="N97" s="183" t="s">
        <v>46</v>
      </c>
      <c r="O97" s="66"/>
      <c r="P97" s="184">
        <f>O97*H97</f>
        <v>0</v>
      </c>
      <c r="Q97" s="184">
        <v>8.3850999999999999E-4</v>
      </c>
      <c r="R97" s="184">
        <f>Q97*H97</f>
        <v>3.3540399999999998E-2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161</v>
      </c>
      <c r="AT97" s="186" t="s">
        <v>157</v>
      </c>
      <c r="AU97" s="186" t="s">
        <v>85</v>
      </c>
      <c r="AY97" s="19" t="s">
        <v>155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83</v>
      </c>
      <c r="BK97" s="187">
        <f>ROUND(I97*H97,2)</f>
        <v>0</v>
      </c>
      <c r="BL97" s="19" t="s">
        <v>161</v>
      </c>
      <c r="BM97" s="186" t="s">
        <v>1093</v>
      </c>
    </row>
    <row r="98" spans="1:65" s="2" customFormat="1" ht="10.199999999999999">
      <c r="A98" s="36"/>
      <c r="B98" s="37"/>
      <c r="C98" s="38"/>
      <c r="D98" s="204" t="s">
        <v>172</v>
      </c>
      <c r="E98" s="38"/>
      <c r="F98" s="205" t="s">
        <v>1094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172</v>
      </c>
      <c r="AU98" s="19" t="s">
        <v>85</v>
      </c>
    </row>
    <row r="99" spans="1:65" s="13" customFormat="1" ht="10.199999999999999">
      <c r="B99" s="193"/>
      <c r="C99" s="194"/>
      <c r="D99" s="188" t="s">
        <v>165</v>
      </c>
      <c r="E99" s="195" t="s">
        <v>19</v>
      </c>
      <c r="F99" s="196" t="s">
        <v>1095</v>
      </c>
      <c r="G99" s="194"/>
      <c r="H99" s="197">
        <v>40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165</v>
      </c>
      <c r="AU99" s="203" t="s">
        <v>85</v>
      </c>
      <c r="AV99" s="13" t="s">
        <v>85</v>
      </c>
      <c r="AW99" s="13" t="s">
        <v>37</v>
      </c>
      <c r="AX99" s="13" t="s">
        <v>83</v>
      </c>
      <c r="AY99" s="203" t="s">
        <v>155</v>
      </c>
    </row>
    <row r="100" spans="1:65" s="2" customFormat="1" ht="24.15" customHeight="1">
      <c r="A100" s="36"/>
      <c r="B100" s="37"/>
      <c r="C100" s="175" t="s">
        <v>161</v>
      </c>
      <c r="D100" s="175" t="s">
        <v>157</v>
      </c>
      <c r="E100" s="176" t="s">
        <v>1096</v>
      </c>
      <c r="F100" s="177" t="s">
        <v>1097</v>
      </c>
      <c r="G100" s="178" t="s">
        <v>169</v>
      </c>
      <c r="H100" s="179">
        <v>40</v>
      </c>
      <c r="I100" s="180"/>
      <c r="J100" s="181">
        <f>ROUND(I100*H100,2)</f>
        <v>0</v>
      </c>
      <c r="K100" s="177" t="s">
        <v>170</v>
      </c>
      <c r="L100" s="41"/>
      <c r="M100" s="182" t="s">
        <v>19</v>
      </c>
      <c r="N100" s="183" t="s">
        <v>46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161</v>
      </c>
      <c r="AT100" s="186" t="s">
        <v>157</v>
      </c>
      <c r="AU100" s="186" t="s">
        <v>85</v>
      </c>
      <c r="AY100" s="19" t="s">
        <v>155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83</v>
      </c>
      <c r="BK100" s="187">
        <f>ROUND(I100*H100,2)</f>
        <v>0</v>
      </c>
      <c r="BL100" s="19" t="s">
        <v>161</v>
      </c>
      <c r="BM100" s="186" t="s">
        <v>1098</v>
      </c>
    </row>
    <row r="101" spans="1:65" s="2" customFormat="1" ht="10.199999999999999">
      <c r="A101" s="36"/>
      <c r="B101" s="37"/>
      <c r="C101" s="38"/>
      <c r="D101" s="204" t="s">
        <v>172</v>
      </c>
      <c r="E101" s="38"/>
      <c r="F101" s="205" t="s">
        <v>1099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172</v>
      </c>
      <c r="AU101" s="19" t="s">
        <v>85</v>
      </c>
    </row>
    <row r="102" spans="1:65" s="2" customFormat="1" ht="37.799999999999997" customHeight="1">
      <c r="A102" s="36"/>
      <c r="B102" s="37"/>
      <c r="C102" s="175" t="s">
        <v>187</v>
      </c>
      <c r="D102" s="175" t="s">
        <v>157</v>
      </c>
      <c r="E102" s="176" t="s">
        <v>279</v>
      </c>
      <c r="F102" s="177" t="s">
        <v>280</v>
      </c>
      <c r="G102" s="178" t="s">
        <v>183</v>
      </c>
      <c r="H102" s="179">
        <v>22.61</v>
      </c>
      <c r="I102" s="180"/>
      <c r="J102" s="181">
        <f>ROUND(I102*H102,2)</f>
        <v>0</v>
      </c>
      <c r="K102" s="177" t="s">
        <v>170</v>
      </c>
      <c r="L102" s="41"/>
      <c r="M102" s="182" t="s">
        <v>19</v>
      </c>
      <c r="N102" s="183" t="s">
        <v>46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161</v>
      </c>
      <c r="AT102" s="186" t="s">
        <v>157</v>
      </c>
      <c r="AU102" s="186" t="s">
        <v>85</v>
      </c>
      <c r="AY102" s="19" t="s">
        <v>155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83</v>
      </c>
      <c r="BK102" s="187">
        <f>ROUND(I102*H102,2)</f>
        <v>0</v>
      </c>
      <c r="BL102" s="19" t="s">
        <v>161</v>
      </c>
      <c r="BM102" s="186" t="s">
        <v>1100</v>
      </c>
    </row>
    <row r="103" spans="1:65" s="2" customFormat="1" ht="10.199999999999999">
      <c r="A103" s="36"/>
      <c r="B103" s="37"/>
      <c r="C103" s="38"/>
      <c r="D103" s="204" t="s">
        <v>172</v>
      </c>
      <c r="E103" s="38"/>
      <c r="F103" s="205" t="s">
        <v>282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172</v>
      </c>
      <c r="AU103" s="19" t="s">
        <v>85</v>
      </c>
    </row>
    <row r="104" spans="1:65" s="13" customFormat="1" ht="10.199999999999999">
      <c r="B104" s="193"/>
      <c r="C104" s="194"/>
      <c r="D104" s="188" t="s">
        <v>165</v>
      </c>
      <c r="E104" s="195" t="s">
        <v>19</v>
      </c>
      <c r="F104" s="196" t="s">
        <v>1101</v>
      </c>
      <c r="G104" s="194"/>
      <c r="H104" s="197">
        <v>22.61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165</v>
      </c>
      <c r="AU104" s="203" t="s">
        <v>85</v>
      </c>
      <c r="AV104" s="13" t="s">
        <v>85</v>
      </c>
      <c r="AW104" s="13" t="s">
        <v>37</v>
      </c>
      <c r="AX104" s="13" t="s">
        <v>75</v>
      </c>
      <c r="AY104" s="203" t="s">
        <v>155</v>
      </c>
    </row>
    <row r="105" spans="1:65" s="14" customFormat="1" ht="10.199999999999999">
      <c r="B105" s="206"/>
      <c r="C105" s="207"/>
      <c r="D105" s="188" t="s">
        <v>165</v>
      </c>
      <c r="E105" s="208" t="s">
        <v>19</v>
      </c>
      <c r="F105" s="209" t="s">
        <v>206</v>
      </c>
      <c r="G105" s="207"/>
      <c r="H105" s="210">
        <v>22.61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165</v>
      </c>
      <c r="AU105" s="216" t="s">
        <v>85</v>
      </c>
      <c r="AV105" s="14" t="s">
        <v>161</v>
      </c>
      <c r="AW105" s="14" t="s">
        <v>37</v>
      </c>
      <c r="AX105" s="14" t="s">
        <v>83</v>
      </c>
      <c r="AY105" s="216" t="s">
        <v>155</v>
      </c>
    </row>
    <row r="106" spans="1:65" s="2" customFormat="1" ht="37.799999999999997" customHeight="1">
      <c r="A106" s="36"/>
      <c r="B106" s="37"/>
      <c r="C106" s="175" t="s">
        <v>193</v>
      </c>
      <c r="D106" s="175" t="s">
        <v>157</v>
      </c>
      <c r="E106" s="176" t="s">
        <v>284</v>
      </c>
      <c r="F106" s="177" t="s">
        <v>285</v>
      </c>
      <c r="G106" s="178" t="s">
        <v>183</v>
      </c>
      <c r="H106" s="179">
        <v>339.15</v>
      </c>
      <c r="I106" s="180"/>
      <c r="J106" s="181">
        <f>ROUND(I106*H106,2)</f>
        <v>0</v>
      </c>
      <c r="K106" s="177" t="s">
        <v>170</v>
      </c>
      <c r="L106" s="41"/>
      <c r="M106" s="182" t="s">
        <v>19</v>
      </c>
      <c r="N106" s="183" t="s">
        <v>46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161</v>
      </c>
      <c r="AT106" s="186" t="s">
        <v>157</v>
      </c>
      <c r="AU106" s="186" t="s">
        <v>85</v>
      </c>
      <c r="AY106" s="19" t="s">
        <v>155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83</v>
      </c>
      <c r="BK106" s="187">
        <f>ROUND(I106*H106,2)</f>
        <v>0</v>
      </c>
      <c r="BL106" s="19" t="s">
        <v>161</v>
      </c>
      <c r="BM106" s="186" t="s">
        <v>1102</v>
      </c>
    </row>
    <row r="107" spans="1:65" s="2" customFormat="1" ht="10.199999999999999">
      <c r="A107" s="36"/>
      <c r="B107" s="37"/>
      <c r="C107" s="38"/>
      <c r="D107" s="204" t="s">
        <v>172</v>
      </c>
      <c r="E107" s="38"/>
      <c r="F107" s="205" t="s">
        <v>287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172</v>
      </c>
      <c r="AU107" s="19" t="s">
        <v>85</v>
      </c>
    </row>
    <row r="108" spans="1:65" s="13" customFormat="1" ht="10.199999999999999">
      <c r="B108" s="193"/>
      <c r="C108" s="194"/>
      <c r="D108" s="188" t="s">
        <v>165</v>
      </c>
      <c r="E108" s="195" t="s">
        <v>19</v>
      </c>
      <c r="F108" s="196" t="s">
        <v>1103</v>
      </c>
      <c r="G108" s="194"/>
      <c r="H108" s="197">
        <v>339.15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165</v>
      </c>
      <c r="AU108" s="203" t="s">
        <v>85</v>
      </c>
      <c r="AV108" s="13" t="s">
        <v>85</v>
      </c>
      <c r="AW108" s="13" t="s">
        <v>37</v>
      </c>
      <c r="AX108" s="13" t="s">
        <v>75</v>
      </c>
      <c r="AY108" s="203" t="s">
        <v>155</v>
      </c>
    </row>
    <row r="109" spans="1:65" s="14" customFormat="1" ht="10.199999999999999">
      <c r="B109" s="206"/>
      <c r="C109" s="207"/>
      <c r="D109" s="188" t="s">
        <v>165</v>
      </c>
      <c r="E109" s="208" t="s">
        <v>19</v>
      </c>
      <c r="F109" s="209" t="s">
        <v>206</v>
      </c>
      <c r="G109" s="207"/>
      <c r="H109" s="210">
        <v>339.15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165</v>
      </c>
      <c r="AU109" s="216" t="s">
        <v>85</v>
      </c>
      <c r="AV109" s="14" t="s">
        <v>161</v>
      </c>
      <c r="AW109" s="14" t="s">
        <v>37</v>
      </c>
      <c r="AX109" s="14" t="s">
        <v>83</v>
      </c>
      <c r="AY109" s="216" t="s">
        <v>155</v>
      </c>
    </row>
    <row r="110" spans="1:65" s="2" customFormat="1" ht="24.15" customHeight="1">
      <c r="A110" s="36"/>
      <c r="B110" s="37"/>
      <c r="C110" s="175" t="s">
        <v>199</v>
      </c>
      <c r="D110" s="175" t="s">
        <v>157</v>
      </c>
      <c r="E110" s="176" t="s">
        <v>1104</v>
      </c>
      <c r="F110" s="177" t="s">
        <v>1105</v>
      </c>
      <c r="G110" s="178" t="s">
        <v>183</v>
      </c>
      <c r="H110" s="179">
        <v>15.6</v>
      </c>
      <c r="I110" s="180"/>
      <c r="J110" s="181">
        <f>ROUND(I110*H110,2)</f>
        <v>0</v>
      </c>
      <c r="K110" s="177" t="s">
        <v>170</v>
      </c>
      <c r="L110" s="41"/>
      <c r="M110" s="182" t="s">
        <v>19</v>
      </c>
      <c r="N110" s="183" t="s">
        <v>46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161</v>
      </c>
      <c r="AT110" s="186" t="s">
        <v>157</v>
      </c>
      <c r="AU110" s="186" t="s">
        <v>85</v>
      </c>
      <c r="AY110" s="19" t="s">
        <v>155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83</v>
      </c>
      <c r="BK110" s="187">
        <f>ROUND(I110*H110,2)</f>
        <v>0</v>
      </c>
      <c r="BL110" s="19" t="s">
        <v>161</v>
      </c>
      <c r="BM110" s="186" t="s">
        <v>1106</v>
      </c>
    </row>
    <row r="111" spans="1:65" s="2" customFormat="1" ht="10.199999999999999">
      <c r="A111" s="36"/>
      <c r="B111" s="37"/>
      <c r="C111" s="38"/>
      <c r="D111" s="204" t="s">
        <v>172</v>
      </c>
      <c r="E111" s="38"/>
      <c r="F111" s="205" t="s">
        <v>1107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172</v>
      </c>
      <c r="AU111" s="19" t="s">
        <v>85</v>
      </c>
    </row>
    <row r="112" spans="1:65" s="13" customFormat="1" ht="10.199999999999999">
      <c r="B112" s="193"/>
      <c r="C112" s="194"/>
      <c r="D112" s="188" t="s">
        <v>165</v>
      </c>
      <c r="E112" s="195" t="s">
        <v>19</v>
      </c>
      <c r="F112" s="196" t="s">
        <v>1108</v>
      </c>
      <c r="G112" s="194"/>
      <c r="H112" s="197">
        <v>15.6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165</v>
      </c>
      <c r="AU112" s="203" t="s">
        <v>85</v>
      </c>
      <c r="AV112" s="13" t="s">
        <v>85</v>
      </c>
      <c r="AW112" s="13" t="s">
        <v>37</v>
      </c>
      <c r="AX112" s="13" t="s">
        <v>83</v>
      </c>
      <c r="AY112" s="203" t="s">
        <v>155</v>
      </c>
    </row>
    <row r="113" spans="1:65" s="2" customFormat="1" ht="16.5" customHeight="1">
      <c r="A113" s="36"/>
      <c r="B113" s="37"/>
      <c r="C113" s="217" t="s">
        <v>207</v>
      </c>
      <c r="D113" s="217" t="s">
        <v>227</v>
      </c>
      <c r="E113" s="218" t="s">
        <v>531</v>
      </c>
      <c r="F113" s="219" t="s">
        <v>532</v>
      </c>
      <c r="G113" s="220" t="s">
        <v>298</v>
      </c>
      <c r="H113" s="221">
        <v>24.96</v>
      </c>
      <c r="I113" s="222"/>
      <c r="J113" s="223">
        <f>ROUND(I113*H113,2)</f>
        <v>0</v>
      </c>
      <c r="K113" s="219" t="s">
        <v>170</v>
      </c>
      <c r="L113" s="224"/>
      <c r="M113" s="225" t="s">
        <v>19</v>
      </c>
      <c r="N113" s="226" t="s">
        <v>46</v>
      </c>
      <c r="O113" s="66"/>
      <c r="P113" s="184">
        <f>O113*H113</f>
        <v>0</v>
      </c>
      <c r="Q113" s="184">
        <v>1</v>
      </c>
      <c r="R113" s="184">
        <f>Q113*H113</f>
        <v>24.96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207</v>
      </c>
      <c r="AT113" s="186" t="s">
        <v>227</v>
      </c>
      <c r="AU113" s="186" t="s">
        <v>85</v>
      </c>
      <c r="AY113" s="19" t="s">
        <v>155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83</v>
      </c>
      <c r="BK113" s="187">
        <f>ROUND(I113*H113,2)</f>
        <v>0</v>
      </c>
      <c r="BL113" s="19" t="s">
        <v>161</v>
      </c>
      <c r="BM113" s="186" t="s">
        <v>1109</v>
      </c>
    </row>
    <row r="114" spans="1:65" s="13" customFormat="1" ht="10.199999999999999">
      <c r="B114" s="193"/>
      <c r="C114" s="194"/>
      <c r="D114" s="188" t="s">
        <v>165</v>
      </c>
      <c r="E114" s="195" t="s">
        <v>19</v>
      </c>
      <c r="F114" s="196" t="s">
        <v>1110</v>
      </c>
      <c r="G114" s="194"/>
      <c r="H114" s="197">
        <v>24.96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165</v>
      </c>
      <c r="AU114" s="203" t="s">
        <v>85</v>
      </c>
      <c r="AV114" s="13" t="s">
        <v>85</v>
      </c>
      <c r="AW114" s="13" t="s">
        <v>37</v>
      </c>
      <c r="AX114" s="13" t="s">
        <v>83</v>
      </c>
      <c r="AY114" s="203" t="s">
        <v>155</v>
      </c>
    </row>
    <row r="115" spans="1:65" s="12" customFormat="1" ht="22.8" customHeight="1">
      <c r="B115" s="159"/>
      <c r="C115" s="160"/>
      <c r="D115" s="161" t="s">
        <v>74</v>
      </c>
      <c r="E115" s="173" t="s">
        <v>207</v>
      </c>
      <c r="F115" s="173" t="s">
        <v>1111</v>
      </c>
      <c r="G115" s="160"/>
      <c r="H115" s="160"/>
      <c r="I115" s="163"/>
      <c r="J115" s="174">
        <f>BK115</f>
        <v>0</v>
      </c>
      <c r="K115" s="160"/>
      <c r="L115" s="165"/>
      <c r="M115" s="166"/>
      <c r="N115" s="167"/>
      <c r="O115" s="167"/>
      <c r="P115" s="168">
        <f>SUM(P116:P140)</f>
        <v>0</v>
      </c>
      <c r="Q115" s="167"/>
      <c r="R115" s="168">
        <f>SUM(R116:R140)</f>
        <v>8.2737421400000013</v>
      </c>
      <c r="S115" s="167"/>
      <c r="T115" s="169">
        <f>SUM(T116:T140)</f>
        <v>8.7020000000000017</v>
      </c>
      <c r="AR115" s="170" t="s">
        <v>83</v>
      </c>
      <c r="AT115" s="171" t="s">
        <v>74</v>
      </c>
      <c r="AU115" s="171" t="s">
        <v>83</v>
      </c>
      <c r="AY115" s="170" t="s">
        <v>155</v>
      </c>
      <c r="BK115" s="172">
        <f>SUM(BK116:BK140)</f>
        <v>0</v>
      </c>
    </row>
    <row r="116" spans="1:65" s="2" customFormat="1" ht="16.5" customHeight="1">
      <c r="A116" s="36"/>
      <c r="B116" s="37"/>
      <c r="C116" s="175" t="s">
        <v>214</v>
      </c>
      <c r="D116" s="175" t="s">
        <v>157</v>
      </c>
      <c r="E116" s="176" t="s">
        <v>1112</v>
      </c>
      <c r="F116" s="177" t="s">
        <v>1113</v>
      </c>
      <c r="G116" s="178" t="s">
        <v>160</v>
      </c>
      <c r="H116" s="179">
        <v>10.3</v>
      </c>
      <c r="I116" s="180"/>
      <c r="J116" s="181">
        <f>ROUND(I116*H116,2)</f>
        <v>0</v>
      </c>
      <c r="K116" s="177" t="s">
        <v>170</v>
      </c>
      <c r="L116" s="41"/>
      <c r="M116" s="182" t="s">
        <v>19</v>
      </c>
      <c r="N116" s="183" t="s">
        <v>46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0.84</v>
      </c>
      <c r="T116" s="185">
        <f>S116*H116</f>
        <v>8.652000000000001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161</v>
      </c>
      <c r="AT116" s="186" t="s">
        <v>157</v>
      </c>
      <c r="AU116" s="186" t="s">
        <v>85</v>
      </c>
      <c r="AY116" s="19" t="s">
        <v>155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83</v>
      </c>
      <c r="BK116" s="187">
        <f>ROUND(I116*H116,2)</f>
        <v>0</v>
      </c>
      <c r="BL116" s="19" t="s">
        <v>161</v>
      </c>
      <c r="BM116" s="186" t="s">
        <v>1114</v>
      </c>
    </row>
    <row r="117" spans="1:65" s="2" customFormat="1" ht="10.199999999999999">
      <c r="A117" s="36"/>
      <c r="B117" s="37"/>
      <c r="C117" s="38"/>
      <c r="D117" s="204" t="s">
        <v>172</v>
      </c>
      <c r="E117" s="38"/>
      <c r="F117" s="205" t="s">
        <v>1115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172</v>
      </c>
      <c r="AU117" s="19" t="s">
        <v>85</v>
      </c>
    </row>
    <row r="118" spans="1:65" s="15" customFormat="1" ht="10.199999999999999">
      <c r="B118" s="227"/>
      <c r="C118" s="228"/>
      <c r="D118" s="188" t="s">
        <v>165</v>
      </c>
      <c r="E118" s="229" t="s">
        <v>19</v>
      </c>
      <c r="F118" s="230" t="s">
        <v>1116</v>
      </c>
      <c r="G118" s="228"/>
      <c r="H118" s="229" t="s">
        <v>19</v>
      </c>
      <c r="I118" s="231"/>
      <c r="J118" s="228"/>
      <c r="K118" s="228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165</v>
      </c>
      <c r="AU118" s="236" t="s">
        <v>85</v>
      </c>
      <c r="AV118" s="15" t="s">
        <v>83</v>
      </c>
      <c r="AW118" s="15" t="s">
        <v>37</v>
      </c>
      <c r="AX118" s="15" t="s">
        <v>75</v>
      </c>
      <c r="AY118" s="236" t="s">
        <v>155</v>
      </c>
    </row>
    <row r="119" spans="1:65" s="13" customFormat="1" ht="10.199999999999999">
      <c r="B119" s="193"/>
      <c r="C119" s="194"/>
      <c r="D119" s="188" t="s">
        <v>165</v>
      </c>
      <c r="E119" s="195" t="s">
        <v>19</v>
      </c>
      <c r="F119" s="196" t="s">
        <v>1117</v>
      </c>
      <c r="G119" s="194"/>
      <c r="H119" s="197">
        <v>10.3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165</v>
      </c>
      <c r="AU119" s="203" t="s">
        <v>85</v>
      </c>
      <c r="AV119" s="13" t="s">
        <v>85</v>
      </c>
      <c r="AW119" s="13" t="s">
        <v>37</v>
      </c>
      <c r="AX119" s="13" t="s">
        <v>83</v>
      </c>
      <c r="AY119" s="203" t="s">
        <v>155</v>
      </c>
    </row>
    <row r="120" spans="1:65" s="2" customFormat="1" ht="16.5" customHeight="1">
      <c r="A120" s="36"/>
      <c r="B120" s="37"/>
      <c r="C120" s="175" t="s">
        <v>220</v>
      </c>
      <c r="D120" s="175" t="s">
        <v>157</v>
      </c>
      <c r="E120" s="176" t="s">
        <v>1118</v>
      </c>
      <c r="F120" s="177" t="s">
        <v>1119</v>
      </c>
      <c r="G120" s="178" t="s">
        <v>1120</v>
      </c>
      <c r="H120" s="179">
        <v>1</v>
      </c>
      <c r="I120" s="180"/>
      <c r="J120" s="181">
        <f>ROUND(I120*H120,2)</f>
        <v>0</v>
      </c>
      <c r="K120" s="177" t="s">
        <v>19</v>
      </c>
      <c r="L120" s="41"/>
      <c r="M120" s="182" t="s">
        <v>19</v>
      </c>
      <c r="N120" s="183" t="s">
        <v>46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161</v>
      </c>
      <c r="AT120" s="186" t="s">
        <v>157</v>
      </c>
      <c r="AU120" s="186" t="s">
        <v>85</v>
      </c>
      <c r="AY120" s="19" t="s">
        <v>155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83</v>
      </c>
      <c r="BK120" s="187">
        <f>ROUND(I120*H120,2)</f>
        <v>0</v>
      </c>
      <c r="BL120" s="19" t="s">
        <v>161</v>
      </c>
      <c r="BM120" s="186" t="s">
        <v>1121</v>
      </c>
    </row>
    <row r="121" spans="1:65" s="2" customFormat="1" ht="24.15" customHeight="1">
      <c r="A121" s="36"/>
      <c r="B121" s="37"/>
      <c r="C121" s="175" t="s">
        <v>226</v>
      </c>
      <c r="D121" s="175" t="s">
        <v>157</v>
      </c>
      <c r="E121" s="176" t="s">
        <v>1122</v>
      </c>
      <c r="F121" s="177" t="s">
        <v>1123</v>
      </c>
      <c r="G121" s="178" t="s">
        <v>160</v>
      </c>
      <c r="H121" s="179">
        <v>10</v>
      </c>
      <c r="I121" s="180"/>
      <c r="J121" s="181">
        <f>ROUND(I121*H121,2)</f>
        <v>0</v>
      </c>
      <c r="K121" s="177" t="s">
        <v>170</v>
      </c>
      <c r="L121" s="41"/>
      <c r="M121" s="182" t="s">
        <v>19</v>
      </c>
      <c r="N121" s="183" t="s">
        <v>46</v>
      </c>
      <c r="O121" s="66"/>
      <c r="P121" s="184">
        <f>O121*H121</f>
        <v>0</v>
      </c>
      <c r="Q121" s="184">
        <v>2.3000000000000001E-4</v>
      </c>
      <c r="R121" s="184">
        <f>Q121*H121</f>
        <v>2.3E-3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161</v>
      </c>
      <c r="AT121" s="186" t="s">
        <v>157</v>
      </c>
      <c r="AU121" s="186" t="s">
        <v>85</v>
      </c>
      <c r="AY121" s="19" t="s">
        <v>155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83</v>
      </c>
      <c r="BK121" s="187">
        <f>ROUND(I121*H121,2)</f>
        <v>0</v>
      </c>
      <c r="BL121" s="19" t="s">
        <v>161</v>
      </c>
      <c r="BM121" s="186" t="s">
        <v>1124</v>
      </c>
    </row>
    <row r="122" spans="1:65" s="2" customFormat="1" ht="10.199999999999999">
      <c r="A122" s="36"/>
      <c r="B122" s="37"/>
      <c r="C122" s="38"/>
      <c r="D122" s="204" t="s">
        <v>172</v>
      </c>
      <c r="E122" s="38"/>
      <c r="F122" s="205" t="s">
        <v>1125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172</v>
      </c>
      <c r="AU122" s="19" t="s">
        <v>85</v>
      </c>
    </row>
    <row r="123" spans="1:65" s="2" customFormat="1" ht="16.5" customHeight="1">
      <c r="A123" s="36"/>
      <c r="B123" s="37"/>
      <c r="C123" s="217" t="s">
        <v>234</v>
      </c>
      <c r="D123" s="217" t="s">
        <v>227</v>
      </c>
      <c r="E123" s="218" t="s">
        <v>1126</v>
      </c>
      <c r="F123" s="219" t="s">
        <v>1127</v>
      </c>
      <c r="G123" s="220" t="s">
        <v>160</v>
      </c>
      <c r="H123" s="221">
        <v>10.1</v>
      </c>
      <c r="I123" s="222"/>
      <c r="J123" s="223">
        <f>ROUND(I123*H123,2)</f>
        <v>0</v>
      </c>
      <c r="K123" s="219" t="s">
        <v>170</v>
      </c>
      <c r="L123" s="224"/>
      <c r="M123" s="225" t="s">
        <v>19</v>
      </c>
      <c r="N123" s="226" t="s">
        <v>46</v>
      </c>
      <c r="O123" s="66"/>
      <c r="P123" s="184">
        <f>O123*H123</f>
        <v>0</v>
      </c>
      <c r="Q123" s="184">
        <v>0.41599999999999998</v>
      </c>
      <c r="R123" s="184">
        <f>Q123*H123</f>
        <v>4.2016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207</v>
      </c>
      <c r="AT123" s="186" t="s">
        <v>227</v>
      </c>
      <c r="AU123" s="186" t="s">
        <v>85</v>
      </c>
      <c r="AY123" s="19" t="s">
        <v>155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83</v>
      </c>
      <c r="BK123" s="187">
        <f>ROUND(I123*H123,2)</f>
        <v>0</v>
      </c>
      <c r="BL123" s="19" t="s">
        <v>161</v>
      </c>
      <c r="BM123" s="186" t="s">
        <v>1128</v>
      </c>
    </row>
    <row r="124" spans="1:65" s="13" customFormat="1" ht="10.199999999999999">
      <c r="B124" s="193"/>
      <c r="C124" s="194"/>
      <c r="D124" s="188" t="s">
        <v>165</v>
      </c>
      <c r="E124" s="194"/>
      <c r="F124" s="196" t="s">
        <v>1129</v>
      </c>
      <c r="G124" s="194"/>
      <c r="H124" s="197">
        <v>10.1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165</v>
      </c>
      <c r="AU124" s="203" t="s">
        <v>85</v>
      </c>
      <c r="AV124" s="13" t="s">
        <v>85</v>
      </c>
      <c r="AW124" s="13" t="s">
        <v>4</v>
      </c>
      <c r="AX124" s="13" t="s">
        <v>83</v>
      </c>
      <c r="AY124" s="203" t="s">
        <v>155</v>
      </c>
    </row>
    <row r="125" spans="1:65" s="2" customFormat="1" ht="24.15" customHeight="1">
      <c r="A125" s="36"/>
      <c r="B125" s="37"/>
      <c r="C125" s="175" t="s">
        <v>241</v>
      </c>
      <c r="D125" s="175" t="s">
        <v>157</v>
      </c>
      <c r="E125" s="176" t="s">
        <v>1130</v>
      </c>
      <c r="F125" s="177" t="s">
        <v>1131</v>
      </c>
      <c r="G125" s="178" t="s">
        <v>178</v>
      </c>
      <c r="H125" s="179">
        <v>1</v>
      </c>
      <c r="I125" s="180"/>
      <c r="J125" s="181">
        <f>ROUND(I125*H125,2)</f>
        <v>0</v>
      </c>
      <c r="K125" s="177" t="s">
        <v>170</v>
      </c>
      <c r="L125" s="41"/>
      <c r="M125" s="182" t="s">
        <v>19</v>
      </c>
      <c r="N125" s="183" t="s">
        <v>46</v>
      </c>
      <c r="O125" s="66"/>
      <c r="P125" s="184">
        <f>O125*H125</f>
        <v>0</v>
      </c>
      <c r="Q125" s="184">
        <v>2.3765041400000002</v>
      </c>
      <c r="R125" s="184">
        <f>Q125*H125</f>
        <v>2.3765041400000002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161</v>
      </c>
      <c r="AT125" s="186" t="s">
        <v>157</v>
      </c>
      <c r="AU125" s="186" t="s">
        <v>85</v>
      </c>
      <c r="AY125" s="19" t="s">
        <v>155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83</v>
      </c>
      <c r="BK125" s="187">
        <f>ROUND(I125*H125,2)</f>
        <v>0</v>
      </c>
      <c r="BL125" s="19" t="s">
        <v>161</v>
      </c>
      <c r="BM125" s="186" t="s">
        <v>1132</v>
      </c>
    </row>
    <row r="126" spans="1:65" s="2" customFormat="1" ht="10.199999999999999">
      <c r="A126" s="36"/>
      <c r="B126" s="37"/>
      <c r="C126" s="38"/>
      <c r="D126" s="204" t="s">
        <v>172</v>
      </c>
      <c r="E126" s="38"/>
      <c r="F126" s="205" t="s">
        <v>1133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172</v>
      </c>
      <c r="AU126" s="19" t="s">
        <v>85</v>
      </c>
    </row>
    <row r="127" spans="1:65" s="2" customFormat="1" ht="16.5" customHeight="1">
      <c r="A127" s="36"/>
      <c r="B127" s="37"/>
      <c r="C127" s="217" t="s">
        <v>248</v>
      </c>
      <c r="D127" s="217" t="s">
        <v>227</v>
      </c>
      <c r="E127" s="218" t="s">
        <v>1134</v>
      </c>
      <c r="F127" s="219" t="s">
        <v>1135</v>
      </c>
      <c r="G127" s="220" t="s">
        <v>178</v>
      </c>
      <c r="H127" s="221">
        <v>1</v>
      </c>
      <c r="I127" s="222"/>
      <c r="J127" s="223">
        <f>ROUND(I127*H127,2)</f>
        <v>0</v>
      </c>
      <c r="K127" s="219" t="s">
        <v>170</v>
      </c>
      <c r="L127" s="224"/>
      <c r="M127" s="225" t="s">
        <v>19</v>
      </c>
      <c r="N127" s="226" t="s">
        <v>46</v>
      </c>
      <c r="O127" s="66"/>
      <c r="P127" s="184">
        <f>O127*H127</f>
        <v>0</v>
      </c>
      <c r="Q127" s="184">
        <v>0.50600000000000001</v>
      </c>
      <c r="R127" s="184">
        <f>Q127*H127</f>
        <v>0.50600000000000001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207</v>
      </c>
      <c r="AT127" s="186" t="s">
        <v>227</v>
      </c>
      <c r="AU127" s="186" t="s">
        <v>85</v>
      </c>
      <c r="AY127" s="19" t="s">
        <v>155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83</v>
      </c>
      <c r="BK127" s="187">
        <f>ROUND(I127*H127,2)</f>
        <v>0</v>
      </c>
      <c r="BL127" s="19" t="s">
        <v>161</v>
      </c>
      <c r="BM127" s="186" t="s">
        <v>1136</v>
      </c>
    </row>
    <row r="128" spans="1:65" s="2" customFormat="1" ht="16.5" customHeight="1">
      <c r="A128" s="36"/>
      <c r="B128" s="37"/>
      <c r="C128" s="217" t="s">
        <v>8</v>
      </c>
      <c r="D128" s="217" t="s">
        <v>227</v>
      </c>
      <c r="E128" s="218" t="s">
        <v>1137</v>
      </c>
      <c r="F128" s="219" t="s">
        <v>1138</v>
      </c>
      <c r="G128" s="220" t="s">
        <v>178</v>
      </c>
      <c r="H128" s="221">
        <v>1</v>
      </c>
      <c r="I128" s="222"/>
      <c r="J128" s="223">
        <f>ROUND(I128*H128,2)</f>
        <v>0</v>
      </c>
      <c r="K128" s="219" t="s">
        <v>170</v>
      </c>
      <c r="L128" s="224"/>
      <c r="M128" s="225" t="s">
        <v>19</v>
      </c>
      <c r="N128" s="226" t="s">
        <v>46</v>
      </c>
      <c r="O128" s="66"/>
      <c r="P128" s="184">
        <f>O128*H128</f>
        <v>0</v>
      </c>
      <c r="Q128" s="184">
        <v>0.56999999999999995</v>
      </c>
      <c r="R128" s="184">
        <f>Q128*H128</f>
        <v>0.56999999999999995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207</v>
      </c>
      <c r="AT128" s="186" t="s">
        <v>227</v>
      </c>
      <c r="AU128" s="186" t="s">
        <v>85</v>
      </c>
      <c r="AY128" s="19" t="s">
        <v>155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83</v>
      </c>
      <c r="BK128" s="187">
        <f>ROUND(I128*H128,2)</f>
        <v>0</v>
      </c>
      <c r="BL128" s="19" t="s">
        <v>161</v>
      </c>
      <c r="BM128" s="186" t="s">
        <v>1139</v>
      </c>
    </row>
    <row r="129" spans="1:65" s="2" customFormat="1" ht="16.5" customHeight="1">
      <c r="A129" s="36"/>
      <c r="B129" s="37"/>
      <c r="C129" s="217" t="s">
        <v>257</v>
      </c>
      <c r="D129" s="217" t="s">
        <v>227</v>
      </c>
      <c r="E129" s="218" t="s">
        <v>1140</v>
      </c>
      <c r="F129" s="219" t="s">
        <v>1141</v>
      </c>
      <c r="G129" s="220" t="s">
        <v>178</v>
      </c>
      <c r="H129" s="221">
        <v>3</v>
      </c>
      <c r="I129" s="222"/>
      <c r="J129" s="223">
        <f>ROUND(I129*H129,2)</f>
        <v>0</v>
      </c>
      <c r="K129" s="219" t="s">
        <v>170</v>
      </c>
      <c r="L129" s="224"/>
      <c r="M129" s="225" t="s">
        <v>19</v>
      </c>
      <c r="N129" s="226" t="s">
        <v>46</v>
      </c>
      <c r="O129" s="66"/>
      <c r="P129" s="184">
        <f>O129*H129</f>
        <v>0</v>
      </c>
      <c r="Q129" s="184">
        <v>6.8000000000000005E-2</v>
      </c>
      <c r="R129" s="184">
        <f>Q129*H129</f>
        <v>0.20400000000000001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207</v>
      </c>
      <c r="AT129" s="186" t="s">
        <v>227</v>
      </c>
      <c r="AU129" s="186" t="s">
        <v>85</v>
      </c>
      <c r="AY129" s="19" t="s">
        <v>155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83</v>
      </c>
      <c r="BK129" s="187">
        <f>ROUND(I129*H129,2)</f>
        <v>0</v>
      </c>
      <c r="BL129" s="19" t="s">
        <v>161</v>
      </c>
      <c r="BM129" s="186" t="s">
        <v>1142</v>
      </c>
    </row>
    <row r="130" spans="1:65" s="2" customFormat="1" ht="16.5" customHeight="1">
      <c r="A130" s="36"/>
      <c r="B130" s="37"/>
      <c r="C130" s="175" t="s">
        <v>262</v>
      </c>
      <c r="D130" s="175" t="s">
        <v>157</v>
      </c>
      <c r="E130" s="176" t="s">
        <v>1143</v>
      </c>
      <c r="F130" s="177" t="s">
        <v>1144</v>
      </c>
      <c r="G130" s="178" t="s">
        <v>178</v>
      </c>
      <c r="H130" s="179">
        <v>1</v>
      </c>
      <c r="I130" s="180"/>
      <c r="J130" s="181">
        <f>ROUND(I130*H130,2)</f>
        <v>0</v>
      </c>
      <c r="K130" s="177" t="s">
        <v>170</v>
      </c>
      <c r="L130" s="41"/>
      <c r="M130" s="182" t="s">
        <v>19</v>
      </c>
      <c r="N130" s="183" t="s">
        <v>46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0.05</v>
      </c>
      <c r="T130" s="185">
        <f>S130*H130</f>
        <v>0.05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161</v>
      </c>
      <c r="AT130" s="186" t="s">
        <v>157</v>
      </c>
      <c r="AU130" s="186" t="s">
        <v>85</v>
      </c>
      <c r="AY130" s="19" t="s">
        <v>155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83</v>
      </c>
      <c r="BK130" s="187">
        <f>ROUND(I130*H130,2)</f>
        <v>0</v>
      </c>
      <c r="BL130" s="19" t="s">
        <v>161</v>
      </c>
      <c r="BM130" s="186" t="s">
        <v>1145</v>
      </c>
    </row>
    <row r="131" spans="1:65" s="2" customFormat="1" ht="10.199999999999999">
      <c r="A131" s="36"/>
      <c r="B131" s="37"/>
      <c r="C131" s="38"/>
      <c r="D131" s="204" t="s">
        <v>172</v>
      </c>
      <c r="E131" s="38"/>
      <c r="F131" s="205" t="s">
        <v>1146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172</v>
      </c>
      <c r="AU131" s="19" t="s">
        <v>85</v>
      </c>
    </row>
    <row r="132" spans="1:65" s="2" customFormat="1" ht="16.5" customHeight="1">
      <c r="A132" s="36"/>
      <c r="B132" s="37"/>
      <c r="C132" s="175" t="s">
        <v>267</v>
      </c>
      <c r="D132" s="175" t="s">
        <v>157</v>
      </c>
      <c r="E132" s="176" t="s">
        <v>1147</v>
      </c>
      <c r="F132" s="177" t="s">
        <v>1148</v>
      </c>
      <c r="G132" s="178" t="s">
        <v>178</v>
      </c>
      <c r="H132" s="179">
        <v>1</v>
      </c>
      <c r="I132" s="180"/>
      <c r="J132" s="181">
        <f>ROUND(I132*H132,2)</f>
        <v>0</v>
      </c>
      <c r="K132" s="177" t="s">
        <v>170</v>
      </c>
      <c r="L132" s="41"/>
      <c r="M132" s="182" t="s">
        <v>19</v>
      </c>
      <c r="N132" s="183" t="s">
        <v>46</v>
      </c>
      <c r="O132" s="66"/>
      <c r="P132" s="184">
        <f>O132*H132</f>
        <v>0</v>
      </c>
      <c r="Q132" s="184">
        <v>0.217338</v>
      </c>
      <c r="R132" s="184">
        <f>Q132*H132</f>
        <v>0.217338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161</v>
      </c>
      <c r="AT132" s="186" t="s">
        <v>157</v>
      </c>
      <c r="AU132" s="186" t="s">
        <v>85</v>
      </c>
      <c r="AY132" s="19" t="s">
        <v>155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83</v>
      </c>
      <c r="BK132" s="187">
        <f>ROUND(I132*H132,2)</f>
        <v>0</v>
      </c>
      <c r="BL132" s="19" t="s">
        <v>161</v>
      </c>
      <c r="BM132" s="186" t="s">
        <v>1149</v>
      </c>
    </row>
    <row r="133" spans="1:65" s="2" customFormat="1" ht="10.199999999999999">
      <c r="A133" s="36"/>
      <c r="B133" s="37"/>
      <c r="C133" s="38"/>
      <c r="D133" s="204" t="s">
        <v>172</v>
      </c>
      <c r="E133" s="38"/>
      <c r="F133" s="205" t="s">
        <v>1150</v>
      </c>
      <c r="G133" s="38"/>
      <c r="H133" s="38"/>
      <c r="I133" s="190"/>
      <c r="J133" s="38"/>
      <c r="K133" s="38"/>
      <c r="L133" s="41"/>
      <c r="M133" s="191"/>
      <c r="N133" s="192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172</v>
      </c>
      <c r="AU133" s="19" t="s">
        <v>85</v>
      </c>
    </row>
    <row r="134" spans="1:65" s="2" customFormat="1" ht="16.5" customHeight="1">
      <c r="A134" s="36"/>
      <c r="B134" s="37"/>
      <c r="C134" s="217" t="s">
        <v>272</v>
      </c>
      <c r="D134" s="217" t="s">
        <v>227</v>
      </c>
      <c r="E134" s="218" t="s">
        <v>1151</v>
      </c>
      <c r="F134" s="219" t="s">
        <v>1152</v>
      </c>
      <c r="G134" s="220" t="s">
        <v>178</v>
      </c>
      <c r="H134" s="221">
        <v>1</v>
      </c>
      <c r="I134" s="222"/>
      <c r="J134" s="223">
        <f>ROUND(I134*H134,2)</f>
        <v>0</v>
      </c>
      <c r="K134" s="219" t="s">
        <v>170</v>
      </c>
      <c r="L134" s="224"/>
      <c r="M134" s="225" t="s">
        <v>19</v>
      </c>
      <c r="N134" s="226" t="s">
        <v>46</v>
      </c>
      <c r="O134" s="66"/>
      <c r="P134" s="184">
        <f>O134*H134</f>
        <v>0</v>
      </c>
      <c r="Q134" s="184">
        <v>0.19600000000000001</v>
      </c>
      <c r="R134" s="184">
        <f>Q134*H134</f>
        <v>0.19600000000000001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207</v>
      </c>
      <c r="AT134" s="186" t="s">
        <v>227</v>
      </c>
      <c r="AU134" s="186" t="s">
        <v>85</v>
      </c>
      <c r="AY134" s="19" t="s">
        <v>155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83</v>
      </c>
      <c r="BK134" s="187">
        <f>ROUND(I134*H134,2)</f>
        <v>0</v>
      </c>
      <c r="BL134" s="19" t="s">
        <v>161</v>
      </c>
      <c r="BM134" s="186" t="s">
        <v>1153</v>
      </c>
    </row>
    <row r="135" spans="1:65" s="2" customFormat="1" ht="16.5" customHeight="1">
      <c r="A135" s="36"/>
      <c r="B135" s="37"/>
      <c r="C135" s="175" t="s">
        <v>278</v>
      </c>
      <c r="D135" s="175" t="s">
        <v>157</v>
      </c>
      <c r="E135" s="176" t="s">
        <v>1154</v>
      </c>
      <c r="F135" s="177" t="s">
        <v>1155</v>
      </c>
      <c r="G135" s="178" t="s">
        <v>183</v>
      </c>
      <c r="H135" s="179">
        <v>6.0369999999999999</v>
      </c>
      <c r="I135" s="180"/>
      <c r="J135" s="181">
        <f>ROUND(I135*H135,2)</f>
        <v>0</v>
      </c>
      <c r="K135" s="177" t="s">
        <v>170</v>
      </c>
      <c r="L135" s="41"/>
      <c r="M135" s="182" t="s">
        <v>19</v>
      </c>
      <c r="N135" s="183" t="s">
        <v>46</v>
      </c>
      <c r="O135" s="66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161</v>
      </c>
      <c r="AT135" s="186" t="s">
        <v>157</v>
      </c>
      <c r="AU135" s="186" t="s">
        <v>85</v>
      </c>
      <c r="AY135" s="19" t="s">
        <v>155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83</v>
      </c>
      <c r="BK135" s="187">
        <f>ROUND(I135*H135,2)</f>
        <v>0</v>
      </c>
      <c r="BL135" s="19" t="s">
        <v>161</v>
      </c>
      <c r="BM135" s="186" t="s">
        <v>1156</v>
      </c>
    </row>
    <row r="136" spans="1:65" s="2" customFormat="1" ht="10.199999999999999">
      <c r="A136" s="36"/>
      <c r="B136" s="37"/>
      <c r="C136" s="38"/>
      <c r="D136" s="204" t="s">
        <v>172</v>
      </c>
      <c r="E136" s="38"/>
      <c r="F136" s="205" t="s">
        <v>1157</v>
      </c>
      <c r="G136" s="38"/>
      <c r="H136" s="38"/>
      <c r="I136" s="190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172</v>
      </c>
      <c r="AU136" s="19" t="s">
        <v>85</v>
      </c>
    </row>
    <row r="137" spans="1:65" s="13" customFormat="1" ht="10.199999999999999">
      <c r="B137" s="193"/>
      <c r="C137" s="194"/>
      <c r="D137" s="188" t="s">
        <v>165</v>
      </c>
      <c r="E137" s="195" t="s">
        <v>19</v>
      </c>
      <c r="F137" s="196" t="s">
        <v>1158</v>
      </c>
      <c r="G137" s="194"/>
      <c r="H137" s="197">
        <v>8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165</v>
      </c>
      <c r="AU137" s="203" t="s">
        <v>85</v>
      </c>
      <c r="AV137" s="13" t="s">
        <v>85</v>
      </c>
      <c r="AW137" s="13" t="s">
        <v>37</v>
      </c>
      <c r="AX137" s="13" t="s">
        <v>75</v>
      </c>
      <c r="AY137" s="203" t="s">
        <v>155</v>
      </c>
    </row>
    <row r="138" spans="1:65" s="15" customFormat="1" ht="10.199999999999999">
      <c r="B138" s="227"/>
      <c r="C138" s="228"/>
      <c r="D138" s="188" t="s">
        <v>165</v>
      </c>
      <c r="E138" s="229" t="s">
        <v>19</v>
      </c>
      <c r="F138" s="230" t="s">
        <v>1159</v>
      </c>
      <c r="G138" s="228"/>
      <c r="H138" s="229" t="s">
        <v>19</v>
      </c>
      <c r="I138" s="231"/>
      <c r="J138" s="228"/>
      <c r="K138" s="228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165</v>
      </c>
      <c r="AU138" s="236" t="s">
        <v>85</v>
      </c>
      <c r="AV138" s="15" t="s">
        <v>83</v>
      </c>
      <c r="AW138" s="15" t="s">
        <v>37</v>
      </c>
      <c r="AX138" s="15" t="s">
        <v>75</v>
      </c>
      <c r="AY138" s="236" t="s">
        <v>155</v>
      </c>
    </row>
    <row r="139" spans="1:65" s="13" customFormat="1" ht="10.199999999999999">
      <c r="B139" s="193"/>
      <c r="C139" s="194"/>
      <c r="D139" s="188" t="s">
        <v>165</v>
      </c>
      <c r="E139" s="195" t="s">
        <v>19</v>
      </c>
      <c r="F139" s="196" t="s">
        <v>1160</v>
      </c>
      <c r="G139" s="194"/>
      <c r="H139" s="197">
        <v>-1.9630000000000001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165</v>
      </c>
      <c r="AU139" s="203" t="s">
        <v>85</v>
      </c>
      <c r="AV139" s="13" t="s">
        <v>85</v>
      </c>
      <c r="AW139" s="13" t="s">
        <v>37</v>
      </c>
      <c r="AX139" s="13" t="s">
        <v>75</v>
      </c>
      <c r="AY139" s="203" t="s">
        <v>155</v>
      </c>
    </row>
    <row r="140" spans="1:65" s="14" customFormat="1" ht="10.199999999999999">
      <c r="B140" s="206"/>
      <c r="C140" s="207"/>
      <c r="D140" s="188" t="s">
        <v>165</v>
      </c>
      <c r="E140" s="208" t="s">
        <v>19</v>
      </c>
      <c r="F140" s="209" t="s">
        <v>206</v>
      </c>
      <c r="G140" s="207"/>
      <c r="H140" s="210">
        <v>6.0369999999999999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165</v>
      </c>
      <c r="AU140" s="216" t="s">
        <v>85</v>
      </c>
      <c r="AV140" s="14" t="s">
        <v>161</v>
      </c>
      <c r="AW140" s="14" t="s">
        <v>37</v>
      </c>
      <c r="AX140" s="14" t="s">
        <v>83</v>
      </c>
      <c r="AY140" s="216" t="s">
        <v>155</v>
      </c>
    </row>
    <row r="141" spans="1:65" s="12" customFormat="1" ht="22.8" customHeight="1">
      <c r="B141" s="159"/>
      <c r="C141" s="160"/>
      <c r="D141" s="161" t="s">
        <v>74</v>
      </c>
      <c r="E141" s="173" t="s">
        <v>893</v>
      </c>
      <c r="F141" s="173" t="s">
        <v>894</v>
      </c>
      <c r="G141" s="160"/>
      <c r="H141" s="160"/>
      <c r="I141" s="163"/>
      <c r="J141" s="174">
        <f>BK141</f>
        <v>0</v>
      </c>
      <c r="K141" s="160"/>
      <c r="L141" s="165"/>
      <c r="M141" s="166"/>
      <c r="N141" s="167"/>
      <c r="O141" s="167"/>
      <c r="P141" s="168">
        <f>SUM(P142:P147)</f>
        <v>0</v>
      </c>
      <c r="Q141" s="167"/>
      <c r="R141" s="168">
        <f>SUM(R142:R147)</f>
        <v>0</v>
      </c>
      <c r="S141" s="167"/>
      <c r="T141" s="169">
        <f>SUM(T142:T147)</f>
        <v>0</v>
      </c>
      <c r="AR141" s="170" t="s">
        <v>83</v>
      </c>
      <c r="AT141" s="171" t="s">
        <v>74</v>
      </c>
      <c r="AU141" s="171" t="s">
        <v>83</v>
      </c>
      <c r="AY141" s="170" t="s">
        <v>155</v>
      </c>
      <c r="BK141" s="172">
        <f>SUM(BK142:BK147)</f>
        <v>0</v>
      </c>
    </row>
    <row r="142" spans="1:65" s="2" customFormat="1" ht="21.75" customHeight="1">
      <c r="A142" s="36"/>
      <c r="B142" s="37"/>
      <c r="C142" s="175" t="s">
        <v>7</v>
      </c>
      <c r="D142" s="175" t="s">
        <v>157</v>
      </c>
      <c r="E142" s="176" t="s">
        <v>1161</v>
      </c>
      <c r="F142" s="177" t="s">
        <v>1162</v>
      </c>
      <c r="G142" s="178" t="s">
        <v>298</v>
      </c>
      <c r="H142" s="179">
        <v>8.702</v>
      </c>
      <c r="I142" s="180"/>
      <c r="J142" s="181">
        <f>ROUND(I142*H142,2)</f>
        <v>0</v>
      </c>
      <c r="K142" s="177" t="s">
        <v>170</v>
      </c>
      <c r="L142" s="41"/>
      <c r="M142" s="182" t="s">
        <v>19</v>
      </c>
      <c r="N142" s="183" t="s">
        <v>46</v>
      </c>
      <c r="O142" s="66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161</v>
      </c>
      <c r="AT142" s="186" t="s">
        <v>157</v>
      </c>
      <c r="AU142" s="186" t="s">
        <v>85</v>
      </c>
      <c r="AY142" s="19" t="s">
        <v>155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83</v>
      </c>
      <c r="BK142" s="187">
        <f>ROUND(I142*H142,2)</f>
        <v>0</v>
      </c>
      <c r="BL142" s="19" t="s">
        <v>161</v>
      </c>
      <c r="BM142" s="186" t="s">
        <v>1163</v>
      </c>
    </row>
    <row r="143" spans="1:65" s="2" customFormat="1" ht="10.199999999999999">
      <c r="A143" s="36"/>
      <c r="B143" s="37"/>
      <c r="C143" s="38"/>
      <c r="D143" s="204" t="s">
        <v>172</v>
      </c>
      <c r="E143" s="38"/>
      <c r="F143" s="205" t="s">
        <v>1164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172</v>
      </c>
      <c r="AU143" s="19" t="s">
        <v>85</v>
      </c>
    </row>
    <row r="144" spans="1:65" s="2" customFormat="1" ht="24.15" customHeight="1">
      <c r="A144" s="36"/>
      <c r="B144" s="37"/>
      <c r="C144" s="175" t="s">
        <v>289</v>
      </c>
      <c r="D144" s="175" t="s">
        <v>157</v>
      </c>
      <c r="E144" s="176" t="s">
        <v>1165</v>
      </c>
      <c r="F144" s="177" t="s">
        <v>1166</v>
      </c>
      <c r="G144" s="178" t="s">
        <v>298</v>
      </c>
      <c r="H144" s="179">
        <v>8.702</v>
      </c>
      <c r="I144" s="180"/>
      <c r="J144" s="181">
        <f>ROUND(I144*H144,2)</f>
        <v>0</v>
      </c>
      <c r="K144" s="177" t="s">
        <v>170</v>
      </c>
      <c r="L144" s="41"/>
      <c r="M144" s="182" t="s">
        <v>19</v>
      </c>
      <c r="N144" s="183" t="s">
        <v>46</v>
      </c>
      <c r="O144" s="66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161</v>
      </c>
      <c r="AT144" s="186" t="s">
        <v>157</v>
      </c>
      <c r="AU144" s="186" t="s">
        <v>85</v>
      </c>
      <c r="AY144" s="19" t="s">
        <v>155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83</v>
      </c>
      <c r="BK144" s="187">
        <f>ROUND(I144*H144,2)</f>
        <v>0</v>
      </c>
      <c r="BL144" s="19" t="s">
        <v>161</v>
      </c>
      <c r="BM144" s="186" t="s">
        <v>1167</v>
      </c>
    </row>
    <row r="145" spans="1:65" s="2" customFormat="1" ht="10.199999999999999">
      <c r="A145" s="36"/>
      <c r="B145" s="37"/>
      <c r="C145" s="38"/>
      <c r="D145" s="204" t="s">
        <v>172</v>
      </c>
      <c r="E145" s="38"/>
      <c r="F145" s="205" t="s">
        <v>1168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172</v>
      </c>
      <c r="AU145" s="19" t="s">
        <v>85</v>
      </c>
    </row>
    <row r="146" spans="1:65" s="2" customFormat="1" ht="24.15" customHeight="1">
      <c r="A146" s="36"/>
      <c r="B146" s="37"/>
      <c r="C146" s="175" t="s">
        <v>295</v>
      </c>
      <c r="D146" s="175" t="s">
        <v>157</v>
      </c>
      <c r="E146" s="176" t="s">
        <v>908</v>
      </c>
      <c r="F146" s="177" t="s">
        <v>518</v>
      </c>
      <c r="G146" s="178" t="s">
        <v>298</v>
      </c>
      <c r="H146" s="179">
        <v>8.702</v>
      </c>
      <c r="I146" s="180"/>
      <c r="J146" s="181">
        <f>ROUND(I146*H146,2)</f>
        <v>0</v>
      </c>
      <c r="K146" s="177" t="s">
        <v>170</v>
      </c>
      <c r="L146" s="41"/>
      <c r="M146" s="182" t="s">
        <v>19</v>
      </c>
      <c r="N146" s="183" t="s">
        <v>46</v>
      </c>
      <c r="O146" s="66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161</v>
      </c>
      <c r="AT146" s="186" t="s">
        <v>157</v>
      </c>
      <c r="AU146" s="186" t="s">
        <v>85</v>
      </c>
      <c r="AY146" s="19" t="s">
        <v>155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83</v>
      </c>
      <c r="BK146" s="187">
        <f>ROUND(I146*H146,2)</f>
        <v>0</v>
      </c>
      <c r="BL146" s="19" t="s">
        <v>161</v>
      </c>
      <c r="BM146" s="186" t="s">
        <v>1169</v>
      </c>
    </row>
    <row r="147" spans="1:65" s="2" customFormat="1" ht="10.199999999999999">
      <c r="A147" s="36"/>
      <c r="B147" s="37"/>
      <c r="C147" s="38"/>
      <c r="D147" s="204" t="s">
        <v>172</v>
      </c>
      <c r="E147" s="38"/>
      <c r="F147" s="205" t="s">
        <v>910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172</v>
      </c>
      <c r="AU147" s="19" t="s">
        <v>85</v>
      </c>
    </row>
    <row r="148" spans="1:65" s="12" customFormat="1" ht="22.8" customHeight="1">
      <c r="B148" s="159"/>
      <c r="C148" s="160"/>
      <c r="D148" s="161" t="s">
        <v>74</v>
      </c>
      <c r="E148" s="173" t="s">
        <v>403</v>
      </c>
      <c r="F148" s="173" t="s">
        <v>404</v>
      </c>
      <c r="G148" s="160"/>
      <c r="H148" s="160"/>
      <c r="I148" s="163"/>
      <c r="J148" s="174">
        <f>BK148</f>
        <v>0</v>
      </c>
      <c r="K148" s="160"/>
      <c r="L148" s="165"/>
      <c r="M148" s="166"/>
      <c r="N148" s="167"/>
      <c r="O148" s="167"/>
      <c r="P148" s="168">
        <f>SUM(P149:P150)</f>
        <v>0</v>
      </c>
      <c r="Q148" s="167"/>
      <c r="R148" s="168">
        <f>SUM(R149:R150)</f>
        <v>0</v>
      </c>
      <c r="S148" s="167"/>
      <c r="T148" s="169">
        <f>SUM(T149:T150)</f>
        <v>0</v>
      </c>
      <c r="AR148" s="170" t="s">
        <v>83</v>
      </c>
      <c r="AT148" s="171" t="s">
        <v>74</v>
      </c>
      <c r="AU148" s="171" t="s">
        <v>83</v>
      </c>
      <c r="AY148" s="170" t="s">
        <v>155</v>
      </c>
      <c r="BK148" s="172">
        <f>SUM(BK149:BK150)</f>
        <v>0</v>
      </c>
    </row>
    <row r="149" spans="1:65" s="2" customFormat="1" ht="24.15" customHeight="1">
      <c r="A149" s="36"/>
      <c r="B149" s="37"/>
      <c r="C149" s="175" t="s">
        <v>302</v>
      </c>
      <c r="D149" s="175" t="s">
        <v>157</v>
      </c>
      <c r="E149" s="176" t="s">
        <v>1170</v>
      </c>
      <c r="F149" s="177" t="s">
        <v>1171</v>
      </c>
      <c r="G149" s="178" t="s">
        <v>298</v>
      </c>
      <c r="H149" s="179">
        <v>33.267000000000003</v>
      </c>
      <c r="I149" s="180"/>
      <c r="J149" s="181">
        <f>ROUND(I149*H149,2)</f>
        <v>0</v>
      </c>
      <c r="K149" s="177" t="s">
        <v>170</v>
      </c>
      <c r="L149" s="41"/>
      <c r="M149" s="182" t="s">
        <v>19</v>
      </c>
      <c r="N149" s="183" t="s">
        <v>46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161</v>
      </c>
      <c r="AT149" s="186" t="s">
        <v>157</v>
      </c>
      <c r="AU149" s="186" t="s">
        <v>85</v>
      </c>
      <c r="AY149" s="19" t="s">
        <v>155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83</v>
      </c>
      <c r="BK149" s="187">
        <f>ROUND(I149*H149,2)</f>
        <v>0</v>
      </c>
      <c r="BL149" s="19" t="s">
        <v>161</v>
      </c>
      <c r="BM149" s="186" t="s">
        <v>1172</v>
      </c>
    </row>
    <row r="150" spans="1:65" s="2" customFormat="1" ht="10.199999999999999">
      <c r="A150" s="36"/>
      <c r="B150" s="37"/>
      <c r="C150" s="38"/>
      <c r="D150" s="204" t="s">
        <v>172</v>
      </c>
      <c r="E150" s="38"/>
      <c r="F150" s="205" t="s">
        <v>1173</v>
      </c>
      <c r="G150" s="38"/>
      <c r="H150" s="38"/>
      <c r="I150" s="190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172</v>
      </c>
      <c r="AU150" s="19" t="s">
        <v>85</v>
      </c>
    </row>
    <row r="151" spans="1:65" s="12" customFormat="1" ht="25.95" customHeight="1">
      <c r="B151" s="159"/>
      <c r="C151" s="160"/>
      <c r="D151" s="161" t="s">
        <v>74</v>
      </c>
      <c r="E151" s="162" t="s">
        <v>938</v>
      </c>
      <c r="F151" s="162" t="s">
        <v>939</v>
      </c>
      <c r="G151" s="160"/>
      <c r="H151" s="160"/>
      <c r="I151" s="163"/>
      <c r="J151" s="164">
        <f>BK151</f>
        <v>0</v>
      </c>
      <c r="K151" s="160"/>
      <c r="L151" s="165"/>
      <c r="M151" s="166"/>
      <c r="N151" s="167"/>
      <c r="O151" s="167"/>
      <c r="P151" s="168">
        <f>P152</f>
        <v>0</v>
      </c>
      <c r="Q151" s="167"/>
      <c r="R151" s="168">
        <f>R152</f>
        <v>0</v>
      </c>
      <c r="S151" s="167"/>
      <c r="T151" s="169">
        <f>T152</f>
        <v>0</v>
      </c>
      <c r="AR151" s="170" t="s">
        <v>85</v>
      </c>
      <c r="AT151" s="171" t="s">
        <v>74</v>
      </c>
      <c r="AU151" s="171" t="s">
        <v>75</v>
      </c>
      <c r="AY151" s="170" t="s">
        <v>155</v>
      </c>
      <c r="BK151" s="172">
        <f>BK152</f>
        <v>0</v>
      </c>
    </row>
    <row r="152" spans="1:65" s="12" customFormat="1" ht="22.8" customHeight="1">
      <c r="B152" s="159"/>
      <c r="C152" s="160"/>
      <c r="D152" s="161" t="s">
        <v>74</v>
      </c>
      <c r="E152" s="173" t="s">
        <v>1174</v>
      </c>
      <c r="F152" s="173" t="s">
        <v>1175</v>
      </c>
      <c r="G152" s="160"/>
      <c r="H152" s="160"/>
      <c r="I152" s="163"/>
      <c r="J152" s="174">
        <f>BK152</f>
        <v>0</v>
      </c>
      <c r="K152" s="160"/>
      <c r="L152" s="165"/>
      <c r="M152" s="166"/>
      <c r="N152" s="167"/>
      <c r="O152" s="167"/>
      <c r="P152" s="168">
        <f>SUM(P153:P156)</f>
        <v>0</v>
      </c>
      <c r="Q152" s="167"/>
      <c r="R152" s="168">
        <f>SUM(R153:R156)</f>
        <v>0</v>
      </c>
      <c r="S152" s="167"/>
      <c r="T152" s="169">
        <f>SUM(T153:T156)</f>
        <v>0</v>
      </c>
      <c r="AR152" s="170" t="s">
        <v>85</v>
      </c>
      <c r="AT152" s="171" t="s">
        <v>74</v>
      </c>
      <c r="AU152" s="171" t="s">
        <v>83</v>
      </c>
      <c r="AY152" s="170" t="s">
        <v>155</v>
      </c>
      <c r="BK152" s="172">
        <f>SUM(BK153:BK156)</f>
        <v>0</v>
      </c>
    </row>
    <row r="153" spans="1:65" s="2" customFormat="1" ht="16.5" customHeight="1">
      <c r="A153" s="36"/>
      <c r="B153" s="37"/>
      <c r="C153" s="175" t="s">
        <v>308</v>
      </c>
      <c r="D153" s="175" t="s">
        <v>157</v>
      </c>
      <c r="E153" s="176" t="s">
        <v>1176</v>
      </c>
      <c r="F153" s="177" t="s">
        <v>1177</v>
      </c>
      <c r="G153" s="178" t="s">
        <v>160</v>
      </c>
      <c r="H153" s="179">
        <v>30.5</v>
      </c>
      <c r="I153" s="180"/>
      <c r="J153" s="181">
        <f>ROUND(I153*H153,2)</f>
        <v>0</v>
      </c>
      <c r="K153" s="177" t="s">
        <v>19</v>
      </c>
      <c r="L153" s="41"/>
      <c r="M153" s="182" t="s">
        <v>19</v>
      </c>
      <c r="N153" s="183" t="s">
        <v>46</v>
      </c>
      <c r="O153" s="66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6" t="s">
        <v>257</v>
      </c>
      <c r="AT153" s="186" t="s">
        <v>157</v>
      </c>
      <c r="AU153" s="186" t="s">
        <v>85</v>
      </c>
      <c r="AY153" s="19" t="s">
        <v>155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83</v>
      </c>
      <c r="BK153" s="187">
        <f>ROUND(I153*H153,2)</f>
        <v>0</v>
      </c>
      <c r="BL153" s="19" t="s">
        <v>257</v>
      </c>
      <c r="BM153" s="186" t="s">
        <v>1178</v>
      </c>
    </row>
    <row r="154" spans="1:65" s="13" customFormat="1" ht="10.199999999999999">
      <c r="B154" s="193"/>
      <c r="C154" s="194"/>
      <c r="D154" s="188" t="s">
        <v>165</v>
      </c>
      <c r="E154" s="195" t="s">
        <v>19</v>
      </c>
      <c r="F154" s="196" t="s">
        <v>1179</v>
      </c>
      <c r="G154" s="194"/>
      <c r="H154" s="197">
        <v>30.5</v>
      </c>
      <c r="I154" s="198"/>
      <c r="J154" s="194"/>
      <c r="K154" s="194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165</v>
      </c>
      <c r="AU154" s="203" t="s">
        <v>85</v>
      </c>
      <c r="AV154" s="13" t="s">
        <v>85</v>
      </c>
      <c r="AW154" s="13" t="s">
        <v>37</v>
      </c>
      <c r="AX154" s="13" t="s">
        <v>83</v>
      </c>
      <c r="AY154" s="203" t="s">
        <v>155</v>
      </c>
    </row>
    <row r="155" spans="1:65" s="2" customFormat="1" ht="24.15" customHeight="1">
      <c r="A155" s="36"/>
      <c r="B155" s="37"/>
      <c r="C155" s="175" t="s">
        <v>314</v>
      </c>
      <c r="D155" s="175" t="s">
        <v>157</v>
      </c>
      <c r="E155" s="176" t="s">
        <v>1180</v>
      </c>
      <c r="F155" s="177" t="s">
        <v>1181</v>
      </c>
      <c r="G155" s="178" t="s">
        <v>178</v>
      </c>
      <c r="H155" s="179">
        <v>1</v>
      </c>
      <c r="I155" s="180"/>
      <c r="J155" s="181">
        <f>ROUND(I155*H155,2)</f>
        <v>0</v>
      </c>
      <c r="K155" s="177" t="s">
        <v>170</v>
      </c>
      <c r="L155" s="41"/>
      <c r="M155" s="182" t="s">
        <v>19</v>
      </c>
      <c r="N155" s="183" t="s">
        <v>46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257</v>
      </c>
      <c r="AT155" s="186" t="s">
        <v>157</v>
      </c>
      <c r="AU155" s="186" t="s">
        <v>85</v>
      </c>
      <c r="AY155" s="19" t="s">
        <v>155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83</v>
      </c>
      <c r="BK155" s="187">
        <f>ROUND(I155*H155,2)</f>
        <v>0</v>
      </c>
      <c r="BL155" s="19" t="s">
        <v>257</v>
      </c>
      <c r="BM155" s="186" t="s">
        <v>1182</v>
      </c>
    </row>
    <row r="156" spans="1:65" s="2" customFormat="1" ht="10.199999999999999">
      <c r="A156" s="36"/>
      <c r="B156" s="37"/>
      <c r="C156" s="38"/>
      <c r="D156" s="204" t="s">
        <v>172</v>
      </c>
      <c r="E156" s="38"/>
      <c r="F156" s="205" t="s">
        <v>1183</v>
      </c>
      <c r="G156" s="38"/>
      <c r="H156" s="38"/>
      <c r="I156" s="190"/>
      <c r="J156" s="38"/>
      <c r="K156" s="38"/>
      <c r="L156" s="41"/>
      <c r="M156" s="237"/>
      <c r="N156" s="238"/>
      <c r="O156" s="239"/>
      <c r="P156" s="239"/>
      <c r="Q156" s="239"/>
      <c r="R156" s="239"/>
      <c r="S156" s="239"/>
      <c r="T156" s="24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172</v>
      </c>
      <c r="AU156" s="19" t="s">
        <v>85</v>
      </c>
    </row>
    <row r="157" spans="1:65" s="2" customFormat="1" ht="6.9" customHeight="1">
      <c r="A157" s="36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41"/>
      <c r="M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</row>
  </sheetData>
  <sheetProtection algorithmName="SHA-512" hashValue="n8Pxz/mebgC2yYAi7XL5jjjN07bl+KsZLe7zuPoAXiRrR3JVbi/bd7IQqTCTB1Il2kUfdUw5+31iGCNhc0k2Lw==" saltValue="r9Ayb+B+kFL79TR6TyIhSmkIMfc7nGv+NiYrCd7AswUaNJ+41FWhHzbcDSHizbdbcrNsQ7eD71EqbxN6J1W1OQ==" spinCount="100000" sheet="1" objects="1" scenarios="1" formatColumns="0" formatRows="0" autoFilter="0"/>
  <autoFilter ref="C85:K156" xr:uid="{00000000-0009-0000-0000-000004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400-000000000000}"/>
    <hyperlink ref="F94" r:id="rId2" xr:uid="{00000000-0004-0000-0400-000001000000}"/>
    <hyperlink ref="F98" r:id="rId3" xr:uid="{00000000-0004-0000-0400-000002000000}"/>
    <hyperlink ref="F101" r:id="rId4" xr:uid="{00000000-0004-0000-0400-000003000000}"/>
    <hyperlink ref="F103" r:id="rId5" xr:uid="{00000000-0004-0000-0400-000004000000}"/>
    <hyperlink ref="F107" r:id="rId6" xr:uid="{00000000-0004-0000-0400-000005000000}"/>
    <hyperlink ref="F111" r:id="rId7" xr:uid="{00000000-0004-0000-0400-000006000000}"/>
    <hyperlink ref="F117" r:id="rId8" xr:uid="{00000000-0004-0000-0400-000007000000}"/>
    <hyperlink ref="F122" r:id="rId9" xr:uid="{00000000-0004-0000-0400-000008000000}"/>
    <hyperlink ref="F126" r:id="rId10" xr:uid="{00000000-0004-0000-0400-000009000000}"/>
    <hyperlink ref="F131" r:id="rId11" xr:uid="{00000000-0004-0000-0400-00000A000000}"/>
    <hyperlink ref="F133" r:id="rId12" xr:uid="{00000000-0004-0000-0400-00000B000000}"/>
    <hyperlink ref="F136" r:id="rId13" xr:uid="{00000000-0004-0000-0400-00000C000000}"/>
    <hyperlink ref="F143" r:id="rId14" xr:uid="{00000000-0004-0000-0400-00000D000000}"/>
    <hyperlink ref="F145" r:id="rId15" xr:uid="{00000000-0004-0000-0400-00000E000000}"/>
    <hyperlink ref="F147" r:id="rId16" xr:uid="{00000000-0004-0000-0400-00000F000000}"/>
    <hyperlink ref="F150" r:id="rId17" xr:uid="{00000000-0004-0000-0400-000010000000}"/>
    <hyperlink ref="F156" r:id="rId18" xr:uid="{00000000-0004-0000-04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1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97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1184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>00274101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Město Přelouč</v>
      </c>
      <c r="F15" s="36"/>
      <c r="G15" s="36"/>
      <c r="H15" s="36"/>
      <c r="I15" s="107" t="s">
        <v>29</v>
      </c>
      <c r="J15" s="109" t="str">
        <f>IF('Rekapitulace stavby'!AN11="","",'Rekapitulace stavby'!AN11)</f>
        <v>CZ00274101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29</v>
      </c>
      <c r="J24" s="109" t="s">
        <v>36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ROUND(J87,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ROUND((SUM(BE87:BE210)),  2)</f>
        <v>0</v>
      </c>
      <c r="G33" s="36"/>
      <c r="H33" s="36"/>
      <c r="I33" s="120">
        <v>0.21</v>
      </c>
      <c r="J33" s="119">
        <f>ROUND(((SUM(BE87:BE210))*I33),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ROUND((SUM(BF87:BF210)),  2)</f>
        <v>0</v>
      </c>
      <c r="G34" s="36"/>
      <c r="H34" s="36"/>
      <c r="I34" s="120">
        <v>0.15</v>
      </c>
      <c r="J34" s="119">
        <f>ROUND(((SUM(BF87:BF210))*I34),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ROUND((SUM(BG87:BG210)),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ROUND((SUM(BH87:BH210)),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ROUND((SUM(BI87:BI210)),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SO 02.1 - Revitalizace Švarcavy, ř. km 0.668-0.723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Přelouč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Vodohospodářský rozvoj a výstavba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 a.s.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133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95" customHeight="1">
      <c r="B61" s="142"/>
      <c r="C61" s="143"/>
      <c r="D61" s="144" t="s">
        <v>134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95" customHeight="1">
      <c r="B62" s="142"/>
      <c r="C62" s="143"/>
      <c r="D62" s="144" t="s">
        <v>135</v>
      </c>
      <c r="E62" s="145"/>
      <c r="F62" s="145"/>
      <c r="G62" s="145"/>
      <c r="H62" s="145"/>
      <c r="I62" s="145"/>
      <c r="J62" s="146">
        <f>J132</f>
        <v>0</v>
      </c>
      <c r="K62" s="143"/>
      <c r="L62" s="147"/>
    </row>
    <row r="63" spans="1:47" s="10" customFormat="1" ht="19.95" customHeight="1">
      <c r="B63" s="142"/>
      <c r="C63" s="143"/>
      <c r="D63" s="144" t="s">
        <v>137</v>
      </c>
      <c r="E63" s="145"/>
      <c r="F63" s="145"/>
      <c r="G63" s="145"/>
      <c r="H63" s="145"/>
      <c r="I63" s="145"/>
      <c r="J63" s="146">
        <f>J160</f>
        <v>0</v>
      </c>
      <c r="K63" s="143"/>
      <c r="L63" s="147"/>
    </row>
    <row r="64" spans="1:47" s="10" customFormat="1" ht="19.95" customHeight="1">
      <c r="B64" s="142"/>
      <c r="C64" s="143"/>
      <c r="D64" s="144" t="s">
        <v>138</v>
      </c>
      <c r="E64" s="145"/>
      <c r="F64" s="145"/>
      <c r="G64" s="145"/>
      <c r="H64" s="145"/>
      <c r="I64" s="145"/>
      <c r="J64" s="146">
        <f>J171</f>
        <v>0</v>
      </c>
      <c r="K64" s="143"/>
      <c r="L64" s="147"/>
    </row>
    <row r="65" spans="1:31" s="10" customFormat="1" ht="19.95" customHeight="1">
      <c r="B65" s="142"/>
      <c r="C65" s="143"/>
      <c r="D65" s="144" t="s">
        <v>412</v>
      </c>
      <c r="E65" s="145"/>
      <c r="F65" s="145"/>
      <c r="G65" s="145"/>
      <c r="H65" s="145"/>
      <c r="I65" s="145"/>
      <c r="J65" s="146">
        <f>J186</f>
        <v>0</v>
      </c>
      <c r="K65" s="143"/>
      <c r="L65" s="147"/>
    </row>
    <row r="66" spans="1:31" s="10" customFormat="1" ht="19.95" customHeight="1">
      <c r="B66" s="142"/>
      <c r="C66" s="143"/>
      <c r="D66" s="144" t="s">
        <v>413</v>
      </c>
      <c r="E66" s="145"/>
      <c r="F66" s="145"/>
      <c r="G66" s="145"/>
      <c r="H66" s="145"/>
      <c r="I66" s="145"/>
      <c r="J66" s="146">
        <f>J197</f>
        <v>0</v>
      </c>
      <c r="K66" s="143"/>
      <c r="L66" s="147"/>
    </row>
    <row r="67" spans="1:31" s="10" customFormat="1" ht="19.95" customHeight="1">
      <c r="B67" s="142"/>
      <c r="C67" s="143"/>
      <c r="D67" s="144" t="s">
        <v>139</v>
      </c>
      <c r="E67" s="145"/>
      <c r="F67" s="145"/>
      <c r="G67" s="145"/>
      <c r="H67" s="145"/>
      <c r="I67" s="145"/>
      <c r="J67" s="146">
        <f>J208</f>
        <v>0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" customHeight="1">
      <c r="A74" s="36"/>
      <c r="B74" s="37"/>
      <c r="C74" s="25" t="s">
        <v>140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90" t="str">
        <f>E7</f>
        <v>006 - Revitalizace Švarcavy</v>
      </c>
      <c r="F77" s="391"/>
      <c r="G77" s="391"/>
      <c r="H77" s="391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127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47" t="str">
        <f>E9</f>
        <v>SO 02.1 - Revitalizace Švarcavy, ř. km 0.668-0.723</v>
      </c>
      <c r="F79" s="392"/>
      <c r="G79" s="392"/>
      <c r="H79" s="392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>Přelouč</v>
      </c>
      <c r="G81" s="38"/>
      <c r="H81" s="38"/>
      <c r="I81" s="31" t="s">
        <v>23</v>
      </c>
      <c r="J81" s="61" t="str">
        <f>IF(J12="","",J12)</f>
        <v>1. 11. 2021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25.65" customHeight="1">
      <c r="A83" s="36"/>
      <c r="B83" s="37"/>
      <c r="C83" s="31" t="s">
        <v>25</v>
      </c>
      <c r="D83" s="38"/>
      <c r="E83" s="38"/>
      <c r="F83" s="29" t="str">
        <f>E15</f>
        <v>Město Přelouč</v>
      </c>
      <c r="G83" s="38"/>
      <c r="H83" s="38"/>
      <c r="I83" s="31" t="s">
        <v>33</v>
      </c>
      <c r="J83" s="34" t="str">
        <f>E21</f>
        <v>Vodohospodářský rozvoj a výstavba a.s.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25.65" customHeight="1">
      <c r="A84" s="36"/>
      <c r="B84" s="37"/>
      <c r="C84" s="31" t="s">
        <v>31</v>
      </c>
      <c r="D84" s="38"/>
      <c r="E84" s="38"/>
      <c r="F84" s="29" t="str">
        <f>IF(E18="","",E18)</f>
        <v>Vyplň údaj</v>
      </c>
      <c r="G84" s="38"/>
      <c r="H84" s="38"/>
      <c r="I84" s="31" t="s">
        <v>38</v>
      </c>
      <c r="J84" s="34" t="str">
        <f>E24</f>
        <v>Vodohospodářský rozvoj a výstavba a.s.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141</v>
      </c>
      <c r="D86" s="151" t="s">
        <v>60</v>
      </c>
      <c r="E86" s="151" t="s">
        <v>56</v>
      </c>
      <c r="F86" s="151" t="s">
        <v>57</v>
      </c>
      <c r="G86" s="151" t="s">
        <v>142</v>
      </c>
      <c r="H86" s="151" t="s">
        <v>143</v>
      </c>
      <c r="I86" s="151" t="s">
        <v>144</v>
      </c>
      <c r="J86" s="151" t="s">
        <v>131</v>
      </c>
      <c r="K86" s="152" t="s">
        <v>145</v>
      </c>
      <c r="L86" s="153"/>
      <c r="M86" s="70" t="s">
        <v>19</v>
      </c>
      <c r="N86" s="71" t="s">
        <v>45</v>
      </c>
      <c r="O86" s="71" t="s">
        <v>146</v>
      </c>
      <c r="P86" s="71" t="s">
        <v>147</v>
      </c>
      <c r="Q86" s="71" t="s">
        <v>148</v>
      </c>
      <c r="R86" s="71" t="s">
        <v>149</v>
      </c>
      <c r="S86" s="71" t="s">
        <v>150</v>
      </c>
      <c r="T86" s="72" t="s">
        <v>151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8" customHeight="1">
      <c r="A87" s="36"/>
      <c r="B87" s="37"/>
      <c r="C87" s="77" t="s">
        <v>152</v>
      </c>
      <c r="D87" s="38"/>
      <c r="E87" s="38"/>
      <c r="F87" s="38"/>
      <c r="G87" s="38"/>
      <c r="H87" s="38"/>
      <c r="I87" s="38"/>
      <c r="J87" s="154">
        <f>BK87</f>
        <v>0</v>
      </c>
      <c r="K87" s="38"/>
      <c r="L87" s="41"/>
      <c r="M87" s="73"/>
      <c r="N87" s="155"/>
      <c r="O87" s="74"/>
      <c r="P87" s="156">
        <f>P88</f>
        <v>0</v>
      </c>
      <c r="Q87" s="74"/>
      <c r="R87" s="156">
        <f>R88</f>
        <v>340.47699135975995</v>
      </c>
      <c r="S87" s="74"/>
      <c r="T87" s="157">
        <f>T88</f>
        <v>201.11200000000002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74</v>
      </c>
      <c r="AU87" s="19" t="s">
        <v>132</v>
      </c>
      <c r="BK87" s="158">
        <f>BK88</f>
        <v>0</v>
      </c>
    </row>
    <row r="88" spans="1:65" s="12" customFormat="1" ht="25.95" customHeight="1">
      <c r="B88" s="159"/>
      <c r="C88" s="160"/>
      <c r="D88" s="161" t="s">
        <v>74</v>
      </c>
      <c r="E88" s="162" t="s">
        <v>153</v>
      </c>
      <c r="F88" s="162" t="s">
        <v>154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P89+P132+P160+P171+P186+P197+P208</f>
        <v>0</v>
      </c>
      <c r="Q88" s="167"/>
      <c r="R88" s="168">
        <f>R89+R132+R160+R171+R186+R197+R208</f>
        <v>340.47699135975995</v>
      </c>
      <c r="S88" s="167"/>
      <c r="T88" s="169">
        <f>T89+T132+T160+T171+T186+T197+T208</f>
        <v>201.11200000000002</v>
      </c>
      <c r="AR88" s="170" t="s">
        <v>83</v>
      </c>
      <c r="AT88" s="171" t="s">
        <v>74</v>
      </c>
      <c r="AU88" s="171" t="s">
        <v>75</v>
      </c>
      <c r="AY88" s="170" t="s">
        <v>155</v>
      </c>
      <c r="BK88" s="172">
        <f>BK89+BK132+BK160+BK171+BK186+BK197+BK208</f>
        <v>0</v>
      </c>
    </row>
    <row r="89" spans="1:65" s="12" customFormat="1" ht="22.8" customHeight="1">
      <c r="B89" s="159"/>
      <c r="C89" s="160"/>
      <c r="D89" s="161" t="s">
        <v>74</v>
      </c>
      <c r="E89" s="173" t="s">
        <v>83</v>
      </c>
      <c r="F89" s="173" t="s">
        <v>156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SUM(P90:P131)</f>
        <v>0</v>
      </c>
      <c r="Q89" s="167"/>
      <c r="R89" s="168">
        <f>SUM(R90:R131)</f>
        <v>3.3279999999999998E-3</v>
      </c>
      <c r="S89" s="167"/>
      <c r="T89" s="169">
        <f>SUM(T90:T131)</f>
        <v>183.42000000000002</v>
      </c>
      <c r="AR89" s="170" t="s">
        <v>83</v>
      </c>
      <c r="AT89" s="171" t="s">
        <v>74</v>
      </c>
      <c r="AU89" s="171" t="s">
        <v>83</v>
      </c>
      <c r="AY89" s="170" t="s">
        <v>155</v>
      </c>
      <c r="BK89" s="172">
        <f>SUM(BK90:BK131)</f>
        <v>0</v>
      </c>
    </row>
    <row r="90" spans="1:65" s="2" customFormat="1" ht="24.15" customHeight="1">
      <c r="A90" s="36"/>
      <c r="B90" s="37"/>
      <c r="C90" s="175" t="s">
        <v>83</v>
      </c>
      <c r="D90" s="175" t="s">
        <v>157</v>
      </c>
      <c r="E90" s="176" t="s">
        <v>158</v>
      </c>
      <c r="F90" s="177" t="s">
        <v>159</v>
      </c>
      <c r="G90" s="178" t="s">
        <v>160</v>
      </c>
      <c r="H90" s="179">
        <v>59</v>
      </c>
      <c r="I90" s="180"/>
      <c r="J90" s="181">
        <f>ROUND(I90*H90,2)</f>
        <v>0</v>
      </c>
      <c r="K90" s="177" t="s">
        <v>19</v>
      </c>
      <c r="L90" s="41"/>
      <c r="M90" s="182" t="s">
        <v>19</v>
      </c>
      <c r="N90" s="183" t="s">
        <v>46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161</v>
      </c>
      <c r="AT90" s="186" t="s">
        <v>157</v>
      </c>
      <c r="AU90" s="186" t="s">
        <v>85</v>
      </c>
      <c r="AY90" s="19" t="s">
        <v>155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83</v>
      </c>
      <c r="BK90" s="187">
        <f>ROUND(I90*H90,2)</f>
        <v>0</v>
      </c>
      <c r="BL90" s="19" t="s">
        <v>161</v>
      </c>
      <c r="BM90" s="186" t="s">
        <v>1185</v>
      </c>
    </row>
    <row r="91" spans="1:65" s="2" customFormat="1" ht="28.8">
      <c r="A91" s="36"/>
      <c r="B91" s="37"/>
      <c r="C91" s="38"/>
      <c r="D91" s="188" t="s">
        <v>163</v>
      </c>
      <c r="E91" s="38"/>
      <c r="F91" s="189" t="s">
        <v>164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163</v>
      </c>
      <c r="AU91" s="19" t="s">
        <v>85</v>
      </c>
    </row>
    <row r="92" spans="1:65" s="13" customFormat="1" ht="10.199999999999999">
      <c r="B92" s="193"/>
      <c r="C92" s="194"/>
      <c r="D92" s="188" t="s">
        <v>165</v>
      </c>
      <c r="E92" s="195" t="s">
        <v>19</v>
      </c>
      <c r="F92" s="196" t="s">
        <v>1186</v>
      </c>
      <c r="G92" s="194"/>
      <c r="H92" s="197">
        <v>59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165</v>
      </c>
      <c r="AU92" s="203" t="s">
        <v>85</v>
      </c>
      <c r="AV92" s="13" t="s">
        <v>85</v>
      </c>
      <c r="AW92" s="13" t="s">
        <v>37</v>
      </c>
      <c r="AX92" s="13" t="s">
        <v>83</v>
      </c>
      <c r="AY92" s="203" t="s">
        <v>155</v>
      </c>
    </row>
    <row r="93" spans="1:65" s="2" customFormat="1" ht="16.5" customHeight="1">
      <c r="A93" s="36"/>
      <c r="B93" s="37"/>
      <c r="C93" s="175" t="s">
        <v>85</v>
      </c>
      <c r="D93" s="175" t="s">
        <v>157</v>
      </c>
      <c r="E93" s="176" t="s">
        <v>167</v>
      </c>
      <c r="F93" s="177" t="s">
        <v>168</v>
      </c>
      <c r="G93" s="178" t="s">
        <v>169</v>
      </c>
      <c r="H93" s="179">
        <v>422</v>
      </c>
      <c r="I93" s="180"/>
      <c r="J93" s="181">
        <f>ROUND(I93*H93,2)</f>
        <v>0</v>
      </c>
      <c r="K93" s="177" t="s">
        <v>170</v>
      </c>
      <c r="L93" s="41"/>
      <c r="M93" s="182" t="s">
        <v>19</v>
      </c>
      <c r="N93" s="183" t="s">
        <v>46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161</v>
      </c>
      <c r="AT93" s="186" t="s">
        <v>157</v>
      </c>
      <c r="AU93" s="186" t="s">
        <v>85</v>
      </c>
      <c r="AY93" s="19" t="s">
        <v>155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83</v>
      </c>
      <c r="BK93" s="187">
        <f>ROUND(I93*H93,2)</f>
        <v>0</v>
      </c>
      <c r="BL93" s="19" t="s">
        <v>161</v>
      </c>
      <c r="BM93" s="186" t="s">
        <v>1187</v>
      </c>
    </row>
    <row r="94" spans="1:65" s="2" customFormat="1" ht="10.199999999999999">
      <c r="A94" s="36"/>
      <c r="B94" s="37"/>
      <c r="C94" s="38"/>
      <c r="D94" s="204" t="s">
        <v>172</v>
      </c>
      <c r="E94" s="38"/>
      <c r="F94" s="205" t="s">
        <v>173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172</v>
      </c>
      <c r="AU94" s="19" t="s">
        <v>85</v>
      </c>
    </row>
    <row r="95" spans="1:65" s="13" customFormat="1" ht="10.199999999999999">
      <c r="B95" s="193"/>
      <c r="C95" s="194"/>
      <c r="D95" s="188" t="s">
        <v>165</v>
      </c>
      <c r="E95" s="195" t="s">
        <v>19</v>
      </c>
      <c r="F95" s="196" t="s">
        <v>1188</v>
      </c>
      <c r="G95" s="194"/>
      <c r="H95" s="197">
        <v>422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165</v>
      </c>
      <c r="AU95" s="203" t="s">
        <v>85</v>
      </c>
      <c r="AV95" s="13" t="s">
        <v>85</v>
      </c>
      <c r="AW95" s="13" t="s">
        <v>37</v>
      </c>
      <c r="AX95" s="13" t="s">
        <v>83</v>
      </c>
      <c r="AY95" s="203" t="s">
        <v>155</v>
      </c>
    </row>
    <row r="96" spans="1:65" s="2" customFormat="1" ht="24.15" customHeight="1">
      <c r="A96" s="36"/>
      <c r="B96" s="37"/>
      <c r="C96" s="175" t="s">
        <v>175</v>
      </c>
      <c r="D96" s="175" t="s">
        <v>157</v>
      </c>
      <c r="E96" s="176" t="s">
        <v>181</v>
      </c>
      <c r="F96" s="177" t="s">
        <v>182</v>
      </c>
      <c r="G96" s="178" t="s">
        <v>183</v>
      </c>
      <c r="H96" s="179">
        <v>101.9</v>
      </c>
      <c r="I96" s="180"/>
      <c r="J96" s="181">
        <f>ROUND(I96*H96,2)</f>
        <v>0</v>
      </c>
      <c r="K96" s="177" t="s">
        <v>170</v>
      </c>
      <c r="L96" s="41"/>
      <c r="M96" s="182" t="s">
        <v>19</v>
      </c>
      <c r="N96" s="183" t="s">
        <v>46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1.8</v>
      </c>
      <c r="T96" s="185">
        <f>S96*H96</f>
        <v>183.42000000000002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161</v>
      </c>
      <c r="AT96" s="186" t="s">
        <v>157</v>
      </c>
      <c r="AU96" s="186" t="s">
        <v>85</v>
      </c>
      <c r="AY96" s="19" t="s">
        <v>155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83</v>
      </c>
      <c r="BK96" s="187">
        <f>ROUND(I96*H96,2)</f>
        <v>0</v>
      </c>
      <c r="BL96" s="19" t="s">
        <v>161</v>
      </c>
      <c r="BM96" s="186" t="s">
        <v>1189</v>
      </c>
    </row>
    <row r="97" spans="1:65" s="2" customFormat="1" ht="10.199999999999999">
      <c r="A97" s="36"/>
      <c r="B97" s="37"/>
      <c r="C97" s="38"/>
      <c r="D97" s="204" t="s">
        <v>172</v>
      </c>
      <c r="E97" s="38"/>
      <c r="F97" s="205" t="s">
        <v>185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172</v>
      </c>
      <c r="AU97" s="19" t="s">
        <v>85</v>
      </c>
    </row>
    <row r="98" spans="1:65" s="13" customFormat="1" ht="10.199999999999999">
      <c r="B98" s="193"/>
      <c r="C98" s="194"/>
      <c r="D98" s="188" t="s">
        <v>165</v>
      </c>
      <c r="E98" s="195" t="s">
        <v>19</v>
      </c>
      <c r="F98" s="196" t="s">
        <v>1190</v>
      </c>
      <c r="G98" s="194"/>
      <c r="H98" s="197">
        <v>101.9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165</v>
      </c>
      <c r="AU98" s="203" t="s">
        <v>85</v>
      </c>
      <c r="AV98" s="13" t="s">
        <v>85</v>
      </c>
      <c r="AW98" s="13" t="s">
        <v>37</v>
      </c>
      <c r="AX98" s="13" t="s">
        <v>83</v>
      </c>
      <c r="AY98" s="203" t="s">
        <v>155</v>
      </c>
    </row>
    <row r="99" spans="1:65" s="2" customFormat="1" ht="16.5" customHeight="1">
      <c r="A99" s="36"/>
      <c r="B99" s="37"/>
      <c r="C99" s="175" t="s">
        <v>161</v>
      </c>
      <c r="D99" s="175" t="s">
        <v>157</v>
      </c>
      <c r="E99" s="176" t="s">
        <v>188</v>
      </c>
      <c r="F99" s="177" t="s">
        <v>189</v>
      </c>
      <c r="G99" s="178" t="s">
        <v>169</v>
      </c>
      <c r="H99" s="179">
        <v>422</v>
      </c>
      <c r="I99" s="180"/>
      <c r="J99" s="181">
        <f>ROUND(I99*H99,2)</f>
        <v>0</v>
      </c>
      <c r="K99" s="177" t="s">
        <v>170</v>
      </c>
      <c r="L99" s="41"/>
      <c r="M99" s="182" t="s">
        <v>19</v>
      </c>
      <c r="N99" s="183" t="s">
        <v>46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161</v>
      </c>
      <c r="AT99" s="186" t="s">
        <v>157</v>
      </c>
      <c r="AU99" s="186" t="s">
        <v>85</v>
      </c>
      <c r="AY99" s="19" t="s">
        <v>155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83</v>
      </c>
      <c r="BK99" s="187">
        <f>ROUND(I99*H99,2)</f>
        <v>0</v>
      </c>
      <c r="BL99" s="19" t="s">
        <v>161</v>
      </c>
      <c r="BM99" s="186" t="s">
        <v>1191</v>
      </c>
    </row>
    <row r="100" spans="1:65" s="2" customFormat="1" ht="10.199999999999999">
      <c r="A100" s="36"/>
      <c r="B100" s="37"/>
      <c r="C100" s="38"/>
      <c r="D100" s="204" t="s">
        <v>172</v>
      </c>
      <c r="E100" s="38"/>
      <c r="F100" s="205" t="s">
        <v>191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172</v>
      </c>
      <c r="AU100" s="19" t="s">
        <v>85</v>
      </c>
    </row>
    <row r="101" spans="1:65" s="13" customFormat="1" ht="10.199999999999999">
      <c r="B101" s="193"/>
      <c r="C101" s="194"/>
      <c r="D101" s="188" t="s">
        <v>165</v>
      </c>
      <c r="E101" s="195" t="s">
        <v>19</v>
      </c>
      <c r="F101" s="196" t="s">
        <v>1192</v>
      </c>
      <c r="G101" s="194"/>
      <c r="H101" s="197">
        <v>422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165</v>
      </c>
      <c r="AU101" s="203" t="s">
        <v>85</v>
      </c>
      <c r="AV101" s="13" t="s">
        <v>85</v>
      </c>
      <c r="AW101" s="13" t="s">
        <v>37</v>
      </c>
      <c r="AX101" s="13" t="s">
        <v>83</v>
      </c>
      <c r="AY101" s="203" t="s">
        <v>155</v>
      </c>
    </row>
    <row r="102" spans="1:65" s="2" customFormat="1" ht="21.75" customHeight="1">
      <c r="A102" s="36"/>
      <c r="B102" s="37"/>
      <c r="C102" s="175" t="s">
        <v>187</v>
      </c>
      <c r="D102" s="175" t="s">
        <v>157</v>
      </c>
      <c r="E102" s="176" t="s">
        <v>194</v>
      </c>
      <c r="F102" s="177" t="s">
        <v>195</v>
      </c>
      <c r="G102" s="178" t="s">
        <v>183</v>
      </c>
      <c r="H102" s="179">
        <v>220.9</v>
      </c>
      <c r="I102" s="180"/>
      <c r="J102" s="181">
        <f>ROUND(I102*H102,2)</f>
        <v>0</v>
      </c>
      <c r="K102" s="177" t="s">
        <v>170</v>
      </c>
      <c r="L102" s="41"/>
      <c r="M102" s="182" t="s">
        <v>19</v>
      </c>
      <c r="N102" s="183" t="s">
        <v>46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161</v>
      </c>
      <c r="AT102" s="186" t="s">
        <v>157</v>
      </c>
      <c r="AU102" s="186" t="s">
        <v>85</v>
      </c>
      <c r="AY102" s="19" t="s">
        <v>155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83</v>
      </c>
      <c r="BK102" s="187">
        <f>ROUND(I102*H102,2)</f>
        <v>0</v>
      </c>
      <c r="BL102" s="19" t="s">
        <v>161</v>
      </c>
      <c r="BM102" s="186" t="s">
        <v>1193</v>
      </c>
    </row>
    <row r="103" spans="1:65" s="2" customFormat="1" ht="10.199999999999999">
      <c r="A103" s="36"/>
      <c r="B103" s="37"/>
      <c r="C103" s="38"/>
      <c r="D103" s="204" t="s">
        <v>172</v>
      </c>
      <c r="E103" s="38"/>
      <c r="F103" s="205" t="s">
        <v>197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172</v>
      </c>
      <c r="AU103" s="19" t="s">
        <v>85</v>
      </c>
    </row>
    <row r="104" spans="1:65" s="13" customFormat="1" ht="10.199999999999999">
      <c r="B104" s="193"/>
      <c r="C104" s="194"/>
      <c r="D104" s="188" t="s">
        <v>165</v>
      </c>
      <c r="E104" s="195" t="s">
        <v>19</v>
      </c>
      <c r="F104" s="196" t="s">
        <v>1194</v>
      </c>
      <c r="G104" s="194"/>
      <c r="H104" s="197">
        <v>220.9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165</v>
      </c>
      <c r="AU104" s="203" t="s">
        <v>85</v>
      </c>
      <c r="AV104" s="13" t="s">
        <v>85</v>
      </c>
      <c r="AW104" s="13" t="s">
        <v>37</v>
      </c>
      <c r="AX104" s="13" t="s">
        <v>83</v>
      </c>
      <c r="AY104" s="203" t="s">
        <v>155</v>
      </c>
    </row>
    <row r="105" spans="1:65" s="2" customFormat="1" ht="37.799999999999997" customHeight="1">
      <c r="A105" s="36"/>
      <c r="B105" s="37"/>
      <c r="C105" s="175" t="s">
        <v>193</v>
      </c>
      <c r="D105" s="175" t="s">
        <v>157</v>
      </c>
      <c r="E105" s="176" t="s">
        <v>200</v>
      </c>
      <c r="F105" s="177" t="s">
        <v>201</v>
      </c>
      <c r="G105" s="178" t="s">
        <v>183</v>
      </c>
      <c r="H105" s="179">
        <v>399.6</v>
      </c>
      <c r="I105" s="180"/>
      <c r="J105" s="181">
        <f>ROUND(I105*H105,2)</f>
        <v>0</v>
      </c>
      <c r="K105" s="177" t="s">
        <v>170</v>
      </c>
      <c r="L105" s="41"/>
      <c r="M105" s="182" t="s">
        <v>19</v>
      </c>
      <c r="N105" s="183" t="s">
        <v>46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161</v>
      </c>
      <c r="AT105" s="186" t="s">
        <v>157</v>
      </c>
      <c r="AU105" s="186" t="s">
        <v>85</v>
      </c>
      <c r="AY105" s="19" t="s">
        <v>155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83</v>
      </c>
      <c r="BK105" s="187">
        <f>ROUND(I105*H105,2)</f>
        <v>0</v>
      </c>
      <c r="BL105" s="19" t="s">
        <v>161</v>
      </c>
      <c r="BM105" s="186" t="s">
        <v>1195</v>
      </c>
    </row>
    <row r="106" spans="1:65" s="2" customFormat="1" ht="10.199999999999999">
      <c r="A106" s="36"/>
      <c r="B106" s="37"/>
      <c r="C106" s="38"/>
      <c r="D106" s="204" t="s">
        <v>172</v>
      </c>
      <c r="E106" s="38"/>
      <c r="F106" s="205" t="s">
        <v>203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172</v>
      </c>
      <c r="AU106" s="19" t="s">
        <v>85</v>
      </c>
    </row>
    <row r="107" spans="1:65" s="13" customFormat="1" ht="10.199999999999999">
      <c r="B107" s="193"/>
      <c r="C107" s="194"/>
      <c r="D107" s="188" t="s">
        <v>165</v>
      </c>
      <c r="E107" s="195" t="s">
        <v>19</v>
      </c>
      <c r="F107" s="196" t="s">
        <v>1196</v>
      </c>
      <c r="G107" s="194"/>
      <c r="H107" s="197">
        <v>126.6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165</v>
      </c>
      <c r="AU107" s="203" t="s">
        <v>85</v>
      </c>
      <c r="AV107" s="13" t="s">
        <v>85</v>
      </c>
      <c r="AW107" s="13" t="s">
        <v>37</v>
      </c>
      <c r="AX107" s="13" t="s">
        <v>75</v>
      </c>
      <c r="AY107" s="203" t="s">
        <v>155</v>
      </c>
    </row>
    <row r="108" spans="1:65" s="13" customFormat="1" ht="10.199999999999999">
      <c r="B108" s="193"/>
      <c r="C108" s="194"/>
      <c r="D108" s="188" t="s">
        <v>165</v>
      </c>
      <c r="E108" s="195" t="s">
        <v>19</v>
      </c>
      <c r="F108" s="196" t="s">
        <v>1197</v>
      </c>
      <c r="G108" s="194"/>
      <c r="H108" s="197">
        <v>273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165</v>
      </c>
      <c r="AU108" s="203" t="s">
        <v>85</v>
      </c>
      <c r="AV108" s="13" t="s">
        <v>85</v>
      </c>
      <c r="AW108" s="13" t="s">
        <v>37</v>
      </c>
      <c r="AX108" s="13" t="s">
        <v>75</v>
      </c>
      <c r="AY108" s="203" t="s">
        <v>155</v>
      </c>
    </row>
    <row r="109" spans="1:65" s="14" customFormat="1" ht="10.199999999999999">
      <c r="B109" s="206"/>
      <c r="C109" s="207"/>
      <c r="D109" s="188" t="s">
        <v>165</v>
      </c>
      <c r="E109" s="208" t="s">
        <v>19</v>
      </c>
      <c r="F109" s="209" t="s">
        <v>206</v>
      </c>
      <c r="G109" s="207"/>
      <c r="H109" s="210">
        <v>399.6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165</v>
      </c>
      <c r="AU109" s="216" t="s">
        <v>85</v>
      </c>
      <c r="AV109" s="14" t="s">
        <v>161</v>
      </c>
      <c r="AW109" s="14" t="s">
        <v>37</v>
      </c>
      <c r="AX109" s="14" t="s">
        <v>83</v>
      </c>
      <c r="AY109" s="216" t="s">
        <v>155</v>
      </c>
    </row>
    <row r="110" spans="1:65" s="2" customFormat="1" ht="24.15" customHeight="1">
      <c r="A110" s="36"/>
      <c r="B110" s="37"/>
      <c r="C110" s="175" t="s">
        <v>199</v>
      </c>
      <c r="D110" s="175" t="s">
        <v>157</v>
      </c>
      <c r="E110" s="176" t="s">
        <v>208</v>
      </c>
      <c r="F110" s="177" t="s">
        <v>209</v>
      </c>
      <c r="G110" s="178" t="s">
        <v>183</v>
      </c>
      <c r="H110" s="179">
        <v>199.8</v>
      </c>
      <c r="I110" s="180"/>
      <c r="J110" s="181">
        <f>ROUND(I110*H110,2)</f>
        <v>0</v>
      </c>
      <c r="K110" s="177" t="s">
        <v>170</v>
      </c>
      <c r="L110" s="41"/>
      <c r="M110" s="182" t="s">
        <v>19</v>
      </c>
      <c r="N110" s="183" t="s">
        <v>46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161</v>
      </c>
      <c r="AT110" s="186" t="s">
        <v>157</v>
      </c>
      <c r="AU110" s="186" t="s">
        <v>85</v>
      </c>
      <c r="AY110" s="19" t="s">
        <v>155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83</v>
      </c>
      <c r="BK110" s="187">
        <f>ROUND(I110*H110,2)</f>
        <v>0</v>
      </c>
      <c r="BL110" s="19" t="s">
        <v>161</v>
      </c>
      <c r="BM110" s="186" t="s">
        <v>1198</v>
      </c>
    </row>
    <row r="111" spans="1:65" s="2" customFormat="1" ht="10.199999999999999">
      <c r="A111" s="36"/>
      <c r="B111" s="37"/>
      <c r="C111" s="38"/>
      <c r="D111" s="204" t="s">
        <v>172</v>
      </c>
      <c r="E111" s="38"/>
      <c r="F111" s="205" t="s">
        <v>211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172</v>
      </c>
      <c r="AU111" s="19" t="s">
        <v>85</v>
      </c>
    </row>
    <row r="112" spans="1:65" s="13" customFormat="1" ht="10.199999999999999">
      <c r="B112" s="193"/>
      <c r="C112" s="194"/>
      <c r="D112" s="188" t="s">
        <v>165</v>
      </c>
      <c r="E112" s="195" t="s">
        <v>19</v>
      </c>
      <c r="F112" s="196" t="s">
        <v>1199</v>
      </c>
      <c r="G112" s="194"/>
      <c r="H112" s="197">
        <v>63.3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165</v>
      </c>
      <c r="AU112" s="203" t="s">
        <v>85</v>
      </c>
      <c r="AV112" s="13" t="s">
        <v>85</v>
      </c>
      <c r="AW112" s="13" t="s">
        <v>37</v>
      </c>
      <c r="AX112" s="13" t="s">
        <v>75</v>
      </c>
      <c r="AY112" s="203" t="s">
        <v>155</v>
      </c>
    </row>
    <row r="113" spans="1:65" s="13" customFormat="1" ht="10.199999999999999">
      <c r="B113" s="193"/>
      <c r="C113" s="194"/>
      <c r="D113" s="188" t="s">
        <v>165</v>
      </c>
      <c r="E113" s="195" t="s">
        <v>19</v>
      </c>
      <c r="F113" s="196" t="s">
        <v>1200</v>
      </c>
      <c r="G113" s="194"/>
      <c r="H113" s="197">
        <v>136.5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165</v>
      </c>
      <c r="AU113" s="203" t="s">
        <v>85</v>
      </c>
      <c r="AV113" s="13" t="s">
        <v>85</v>
      </c>
      <c r="AW113" s="13" t="s">
        <v>37</v>
      </c>
      <c r="AX113" s="13" t="s">
        <v>75</v>
      </c>
      <c r="AY113" s="203" t="s">
        <v>155</v>
      </c>
    </row>
    <row r="114" spans="1:65" s="14" customFormat="1" ht="10.199999999999999">
      <c r="B114" s="206"/>
      <c r="C114" s="207"/>
      <c r="D114" s="188" t="s">
        <v>165</v>
      </c>
      <c r="E114" s="208" t="s">
        <v>19</v>
      </c>
      <c r="F114" s="209" t="s">
        <v>206</v>
      </c>
      <c r="G114" s="207"/>
      <c r="H114" s="210">
        <v>199.8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165</v>
      </c>
      <c r="AU114" s="216" t="s">
        <v>85</v>
      </c>
      <c r="AV114" s="14" t="s">
        <v>161</v>
      </c>
      <c r="AW114" s="14" t="s">
        <v>37</v>
      </c>
      <c r="AX114" s="14" t="s">
        <v>83</v>
      </c>
      <c r="AY114" s="216" t="s">
        <v>155</v>
      </c>
    </row>
    <row r="115" spans="1:65" s="2" customFormat="1" ht="24.15" customHeight="1">
      <c r="A115" s="36"/>
      <c r="B115" s="37"/>
      <c r="C115" s="175" t="s">
        <v>207</v>
      </c>
      <c r="D115" s="175" t="s">
        <v>157</v>
      </c>
      <c r="E115" s="176" t="s">
        <v>215</v>
      </c>
      <c r="F115" s="177" t="s">
        <v>216</v>
      </c>
      <c r="G115" s="178" t="s">
        <v>183</v>
      </c>
      <c r="H115" s="179">
        <v>136.5</v>
      </c>
      <c r="I115" s="180"/>
      <c r="J115" s="181">
        <f>ROUND(I115*H115,2)</f>
        <v>0</v>
      </c>
      <c r="K115" s="177" t="s">
        <v>170</v>
      </c>
      <c r="L115" s="41"/>
      <c r="M115" s="182" t="s">
        <v>19</v>
      </c>
      <c r="N115" s="183" t="s">
        <v>46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161</v>
      </c>
      <c r="AT115" s="186" t="s">
        <v>157</v>
      </c>
      <c r="AU115" s="186" t="s">
        <v>85</v>
      </c>
      <c r="AY115" s="19" t="s">
        <v>155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83</v>
      </c>
      <c r="BK115" s="187">
        <f>ROUND(I115*H115,2)</f>
        <v>0</v>
      </c>
      <c r="BL115" s="19" t="s">
        <v>161</v>
      </c>
      <c r="BM115" s="186" t="s">
        <v>1201</v>
      </c>
    </row>
    <row r="116" spans="1:65" s="2" customFormat="1" ht="10.199999999999999">
      <c r="A116" s="36"/>
      <c r="B116" s="37"/>
      <c r="C116" s="38"/>
      <c r="D116" s="204" t="s">
        <v>172</v>
      </c>
      <c r="E116" s="38"/>
      <c r="F116" s="205" t="s">
        <v>218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172</v>
      </c>
      <c r="AU116" s="19" t="s">
        <v>85</v>
      </c>
    </row>
    <row r="117" spans="1:65" s="13" customFormat="1" ht="10.199999999999999">
      <c r="B117" s="193"/>
      <c r="C117" s="194"/>
      <c r="D117" s="188" t="s">
        <v>165</v>
      </c>
      <c r="E117" s="195" t="s">
        <v>19</v>
      </c>
      <c r="F117" s="196" t="s">
        <v>1202</v>
      </c>
      <c r="G117" s="194"/>
      <c r="H117" s="197">
        <v>136.5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165</v>
      </c>
      <c r="AU117" s="203" t="s">
        <v>85</v>
      </c>
      <c r="AV117" s="13" t="s">
        <v>85</v>
      </c>
      <c r="AW117" s="13" t="s">
        <v>37</v>
      </c>
      <c r="AX117" s="13" t="s">
        <v>83</v>
      </c>
      <c r="AY117" s="203" t="s">
        <v>155</v>
      </c>
    </row>
    <row r="118" spans="1:65" s="2" customFormat="1" ht="24.15" customHeight="1">
      <c r="A118" s="36"/>
      <c r="B118" s="37"/>
      <c r="C118" s="175" t="s">
        <v>214</v>
      </c>
      <c r="D118" s="175" t="s">
        <v>157</v>
      </c>
      <c r="E118" s="176" t="s">
        <v>221</v>
      </c>
      <c r="F118" s="177" t="s">
        <v>222</v>
      </c>
      <c r="G118" s="178" t="s">
        <v>169</v>
      </c>
      <c r="H118" s="179">
        <v>332.8</v>
      </c>
      <c r="I118" s="180"/>
      <c r="J118" s="181">
        <f>ROUND(I118*H118,2)</f>
        <v>0</v>
      </c>
      <c r="K118" s="177" t="s">
        <v>170</v>
      </c>
      <c r="L118" s="41"/>
      <c r="M118" s="182" t="s">
        <v>19</v>
      </c>
      <c r="N118" s="183" t="s">
        <v>46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161</v>
      </c>
      <c r="AT118" s="186" t="s">
        <v>157</v>
      </c>
      <c r="AU118" s="186" t="s">
        <v>85</v>
      </c>
      <c r="AY118" s="19" t="s">
        <v>155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83</v>
      </c>
      <c r="BK118" s="187">
        <f>ROUND(I118*H118,2)</f>
        <v>0</v>
      </c>
      <c r="BL118" s="19" t="s">
        <v>161</v>
      </c>
      <c r="BM118" s="186" t="s">
        <v>1203</v>
      </c>
    </row>
    <row r="119" spans="1:65" s="2" customFormat="1" ht="10.199999999999999">
      <c r="A119" s="36"/>
      <c r="B119" s="37"/>
      <c r="C119" s="38"/>
      <c r="D119" s="204" t="s">
        <v>172</v>
      </c>
      <c r="E119" s="38"/>
      <c r="F119" s="205" t="s">
        <v>224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172</v>
      </c>
      <c r="AU119" s="19" t="s">
        <v>85</v>
      </c>
    </row>
    <row r="120" spans="1:65" s="13" customFormat="1" ht="10.199999999999999">
      <c r="B120" s="193"/>
      <c r="C120" s="194"/>
      <c r="D120" s="188" t="s">
        <v>165</v>
      </c>
      <c r="E120" s="195" t="s">
        <v>19</v>
      </c>
      <c r="F120" s="196" t="s">
        <v>1204</v>
      </c>
      <c r="G120" s="194"/>
      <c r="H120" s="197">
        <v>332.8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165</v>
      </c>
      <c r="AU120" s="203" t="s">
        <v>85</v>
      </c>
      <c r="AV120" s="13" t="s">
        <v>85</v>
      </c>
      <c r="AW120" s="13" t="s">
        <v>37</v>
      </c>
      <c r="AX120" s="13" t="s">
        <v>83</v>
      </c>
      <c r="AY120" s="203" t="s">
        <v>155</v>
      </c>
    </row>
    <row r="121" spans="1:65" s="2" customFormat="1" ht="16.5" customHeight="1">
      <c r="A121" s="36"/>
      <c r="B121" s="37"/>
      <c r="C121" s="217" t="s">
        <v>220</v>
      </c>
      <c r="D121" s="217" t="s">
        <v>227</v>
      </c>
      <c r="E121" s="218" t="s">
        <v>228</v>
      </c>
      <c r="F121" s="219" t="s">
        <v>229</v>
      </c>
      <c r="G121" s="220" t="s">
        <v>230</v>
      </c>
      <c r="H121" s="221">
        <v>3.3279999999999998</v>
      </c>
      <c r="I121" s="222"/>
      <c r="J121" s="223">
        <f>ROUND(I121*H121,2)</f>
        <v>0</v>
      </c>
      <c r="K121" s="219" t="s">
        <v>19</v>
      </c>
      <c r="L121" s="224"/>
      <c r="M121" s="225" t="s">
        <v>19</v>
      </c>
      <c r="N121" s="226" t="s">
        <v>46</v>
      </c>
      <c r="O121" s="66"/>
      <c r="P121" s="184">
        <f>O121*H121</f>
        <v>0</v>
      </c>
      <c r="Q121" s="184">
        <v>1E-3</v>
      </c>
      <c r="R121" s="184">
        <f>Q121*H121</f>
        <v>3.3279999999999998E-3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207</v>
      </c>
      <c r="AT121" s="186" t="s">
        <v>227</v>
      </c>
      <c r="AU121" s="186" t="s">
        <v>85</v>
      </c>
      <c r="AY121" s="19" t="s">
        <v>155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83</v>
      </c>
      <c r="BK121" s="187">
        <f>ROUND(I121*H121,2)</f>
        <v>0</v>
      </c>
      <c r="BL121" s="19" t="s">
        <v>161</v>
      </c>
      <c r="BM121" s="186" t="s">
        <v>1205</v>
      </c>
    </row>
    <row r="122" spans="1:65" s="2" customFormat="1" ht="182.4">
      <c r="A122" s="36"/>
      <c r="B122" s="37"/>
      <c r="C122" s="38"/>
      <c r="D122" s="188" t="s">
        <v>163</v>
      </c>
      <c r="E122" s="38"/>
      <c r="F122" s="189" t="s">
        <v>232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163</v>
      </c>
      <c r="AU122" s="19" t="s">
        <v>85</v>
      </c>
    </row>
    <row r="123" spans="1:65" s="13" customFormat="1" ht="10.199999999999999">
      <c r="B123" s="193"/>
      <c r="C123" s="194"/>
      <c r="D123" s="188" t="s">
        <v>165</v>
      </c>
      <c r="E123" s="195" t="s">
        <v>19</v>
      </c>
      <c r="F123" s="196" t="s">
        <v>1206</v>
      </c>
      <c r="G123" s="194"/>
      <c r="H123" s="197">
        <v>3.3279999999999998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165</v>
      </c>
      <c r="AU123" s="203" t="s">
        <v>85</v>
      </c>
      <c r="AV123" s="13" t="s">
        <v>85</v>
      </c>
      <c r="AW123" s="13" t="s">
        <v>37</v>
      </c>
      <c r="AX123" s="13" t="s">
        <v>83</v>
      </c>
      <c r="AY123" s="203" t="s">
        <v>155</v>
      </c>
    </row>
    <row r="124" spans="1:65" s="2" customFormat="1" ht="21.75" customHeight="1">
      <c r="A124" s="36"/>
      <c r="B124" s="37"/>
      <c r="C124" s="175" t="s">
        <v>226</v>
      </c>
      <c r="D124" s="175" t="s">
        <v>157</v>
      </c>
      <c r="E124" s="176" t="s">
        <v>235</v>
      </c>
      <c r="F124" s="177" t="s">
        <v>236</v>
      </c>
      <c r="G124" s="178" t="s">
        <v>169</v>
      </c>
      <c r="H124" s="179">
        <v>611</v>
      </c>
      <c r="I124" s="180"/>
      <c r="J124" s="181">
        <f>ROUND(I124*H124,2)</f>
        <v>0</v>
      </c>
      <c r="K124" s="177" t="s">
        <v>170</v>
      </c>
      <c r="L124" s="41"/>
      <c r="M124" s="182" t="s">
        <v>19</v>
      </c>
      <c r="N124" s="183" t="s">
        <v>46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161</v>
      </c>
      <c r="AT124" s="186" t="s">
        <v>157</v>
      </c>
      <c r="AU124" s="186" t="s">
        <v>85</v>
      </c>
      <c r="AY124" s="19" t="s">
        <v>155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83</v>
      </c>
      <c r="BK124" s="187">
        <f>ROUND(I124*H124,2)</f>
        <v>0</v>
      </c>
      <c r="BL124" s="19" t="s">
        <v>161</v>
      </c>
      <c r="BM124" s="186" t="s">
        <v>1207</v>
      </c>
    </row>
    <row r="125" spans="1:65" s="2" customFormat="1" ht="10.199999999999999">
      <c r="A125" s="36"/>
      <c r="B125" s="37"/>
      <c r="C125" s="38"/>
      <c r="D125" s="204" t="s">
        <v>172</v>
      </c>
      <c r="E125" s="38"/>
      <c r="F125" s="205" t="s">
        <v>238</v>
      </c>
      <c r="G125" s="38"/>
      <c r="H125" s="38"/>
      <c r="I125" s="190"/>
      <c r="J125" s="38"/>
      <c r="K125" s="38"/>
      <c r="L125" s="41"/>
      <c r="M125" s="191"/>
      <c r="N125" s="192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172</v>
      </c>
      <c r="AU125" s="19" t="s">
        <v>85</v>
      </c>
    </row>
    <row r="126" spans="1:65" s="15" customFormat="1" ht="10.199999999999999">
      <c r="B126" s="227"/>
      <c r="C126" s="228"/>
      <c r="D126" s="188" t="s">
        <v>165</v>
      </c>
      <c r="E126" s="229" t="s">
        <v>19</v>
      </c>
      <c r="F126" s="230" t="s">
        <v>239</v>
      </c>
      <c r="G126" s="228"/>
      <c r="H126" s="229" t="s">
        <v>19</v>
      </c>
      <c r="I126" s="231"/>
      <c r="J126" s="228"/>
      <c r="K126" s="228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165</v>
      </c>
      <c r="AU126" s="236" t="s">
        <v>85</v>
      </c>
      <c r="AV126" s="15" t="s">
        <v>83</v>
      </c>
      <c r="AW126" s="15" t="s">
        <v>37</v>
      </c>
      <c r="AX126" s="15" t="s">
        <v>75</v>
      </c>
      <c r="AY126" s="236" t="s">
        <v>155</v>
      </c>
    </row>
    <row r="127" spans="1:65" s="13" customFormat="1" ht="10.199999999999999">
      <c r="B127" s="193"/>
      <c r="C127" s="194"/>
      <c r="D127" s="188" t="s">
        <v>165</v>
      </c>
      <c r="E127" s="195" t="s">
        <v>19</v>
      </c>
      <c r="F127" s="196" t="s">
        <v>1208</v>
      </c>
      <c r="G127" s="194"/>
      <c r="H127" s="197">
        <v>611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165</v>
      </c>
      <c r="AU127" s="203" t="s">
        <v>85</v>
      </c>
      <c r="AV127" s="13" t="s">
        <v>85</v>
      </c>
      <c r="AW127" s="13" t="s">
        <v>37</v>
      </c>
      <c r="AX127" s="13" t="s">
        <v>83</v>
      </c>
      <c r="AY127" s="203" t="s">
        <v>155</v>
      </c>
    </row>
    <row r="128" spans="1:65" s="2" customFormat="1" ht="24.15" customHeight="1">
      <c r="A128" s="36"/>
      <c r="B128" s="37"/>
      <c r="C128" s="175" t="s">
        <v>234</v>
      </c>
      <c r="D128" s="175" t="s">
        <v>157</v>
      </c>
      <c r="E128" s="176" t="s">
        <v>242</v>
      </c>
      <c r="F128" s="177" t="s">
        <v>243</v>
      </c>
      <c r="G128" s="178" t="s">
        <v>169</v>
      </c>
      <c r="H128" s="179">
        <v>718.8</v>
      </c>
      <c r="I128" s="180"/>
      <c r="J128" s="181">
        <f>ROUND(I128*H128,2)</f>
        <v>0</v>
      </c>
      <c r="K128" s="177" t="s">
        <v>170</v>
      </c>
      <c r="L128" s="41"/>
      <c r="M128" s="182" t="s">
        <v>19</v>
      </c>
      <c r="N128" s="183" t="s">
        <v>46</v>
      </c>
      <c r="O128" s="66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161</v>
      </c>
      <c r="AT128" s="186" t="s">
        <v>157</v>
      </c>
      <c r="AU128" s="186" t="s">
        <v>85</v>
      </c>
      <c r="AY128" s="19" t="s">
        <v>155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83</v>
      </c>
      <c r="BK128" s="187">
        <f>ROUND(I128*H128,2)</f>
        <v>0</v>
      </c>
      <c r="BL128" s="19" t="s">
        <v>161</v>
      </c>
      <c r="BM128" s="186" t="s">
        <v>1209</v>
      </c>
    </row>
    <row r="129" spans="1:65" s="2" customFormat="1" ht="10.199999999999999">
      <c r="A129" s="36"/>
      <c r="B129" s="37"/>
      <c r="C129" s="38"/>
      <c r="D129" s="204" t="s">
        <v>172</v>
      </c>
      <c r="E129" s="38"/>
      <c r="F129" s="205" t="s">
        <v>245</v>
      </c>
      <c r="G129" s="38"/>
      <c r="H129" s="38"/>
      <c r="I129" s="190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172</v>
      </c>
      <c r="AU129" s="19" t="s">
        <v>85</v>
      </c>
    </row>
    <row r="130" spans="1:65" s="15" customFormat="1" ht="10.199999999999999">
      <c r="B130" s="227"/>
      <c r="C130" s="228"/>
      <c r="D130" s="188" t="s">
        <v>165</v>
      </c>
      <c r="E130" s="229" t="s">
        <v>19</v>
      </c>
      <c r="F130" s="230" t="s">
        <v>246</v>
      </c>
      <c r="G130" s="228"/>
      <c r="H130" s="229" t="s">
        <v>19</v>
      </c>
      <c r="I130" s="231"/>
      <c r="J130" s="228"/>
      <c r="K130" s="228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165</v>
      </c>
      <c r="AU130" s="236" t="s">
        <v>85</v>
      </c>
      <c r="AV130" s="15" t="s">
        <v>83</v>
      </c>
      <c r="AW130" s="15" t="s">
        <v>37</v>
      </c>
      <c r="AX130" s="15" t="s">
        <v>75</v>
      </c>
      <c r="AY130" s="236" t="s">
        <v>155</v>
      </c>
    </row>
    <row r="131" spans="1:65" s="13" customFormat="1" ht="10.199999999999999">
      <c r="B131" s="193"/>
      <c r="C131" s="194"/>
      <c r="D131" s="188" t="s">
        <v>165</v>
      </c>
      <c r="E131" s="195" t="s">
        <v>19</v>
      </c>
      <c r="F131" s="196" t="s">
        <v>1210</v>
      </c>
      <c r="G131" s="194"/>
      <c r="H131" s="197">
        <v>718.8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165</v>
      </c>
      <c r="AU131" s="203" t="s">
        <v>85</v>
      </c>
      <c r="AV131" s="13" t="s">
        <v>85</v>
      </c>
      <c r="AW131" s="13" t="s">
        <v>37</v>
      </c>
      <c r="AX131" s="13" t="s">
        <v>83</v>
      </c>
      <c r="AY131" s="203" t="s">
        <v>155</v>
      </c>
    </row>
    <row r="132" spans="1:65" s="12" customFormat="1" ht="22.8" customHeight="1">
      <c r="B132" s="159"/>
      <c r="C132" s="160"/>
      <c r="D132" s="161" t="s">
        <v>74</v>
      </c>
      <c r="E132" s="173" t="s">
        <v>276</v>
      </c>
      <c r="F132" s="173" t="s">
        <v>277</v>
      </c>
      <c r="G132" s="160"/>
      <c r="H132" s="160"/>
      <c r="I132" s="163"/>
      <c r="J132" s="174">
        <f>BK132</f>
        <v>0</v>
      </c>
      <c r="K132" s="160"/>
      <c r="L132" s="165"/>
      <c r="M132" s="166"/>
      <c r="N132" s="167"/>
      <c r="O132" s="167"/>
      <c r="P132" s="168">
        <f>SUM(P133:P159)</f>
        <v>0</v>
      </c>
      <c r="Q132" s="167"/>
      <c r="R132" s="168">
        <f>SUM(R133:R159)</f>
        <v>0</v>
      </c>
      <c r="S132" s="167"/>
      <c r="T132" s="169">
        <f>SUM(T133:T159)</f>
        <v>0</v>
      </c>
      <c r="AR132" s="170" t="s">
        <v>83</v>
      </c>
      <c r="AT132" s="171" t="s">
        <v>74</v>
      </c>
      <c r="AU132" s="171" t="s">
        <v>83</v>
      </c>
      <c r="AY132" s="170" t="s">
        <v>155</v>
      </c>
      <c r="BK132" s="172">
        <f>SUM(BK133:BK159)</f>
        <v>0</v>
      </c>
    </row>
    <row r="133" spans="1:65" s="2" customFormat="1" ht="37.799999999999997" customHeight="1">
      <c r="A133" s="36"/>
      <c r="B133" s="37"/>
      <c r="C133" s="175" t="s">
        <v>241</v>
      </c>
      <c r="D133" s="175" t="s">
        <v>157</v>
      </c>
      <c r="E133" s="176" t="s">
        <v>279</v>
      </c>
      <c r="F133" s="177" t="s">
        <v>280</v>
      </c>
      <c r="G133" s="178" t="s">
        <v>183</v>
      </c>
      <c r="H133" s="179">
        <v>84.1</v>
      </c>
      <c r="I133" s="180"/>
      <c r="J133" s="181">
        <f>ROUND(I133*H133,2)</f>
        <v>0</v>
      </c>
      <c r="K133" s="177" t="s">
        <v>170</v>
      </c>
      <c r="L133" s="41"/>
      <c r="M133" s="182" t="s">
        <v>19</v>
      </c>
      <c r="N133" s="183" t="s">
        <v>46</v>
      </c>
      <c r="O133" s="66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161</v>
      </c>
      <c r="AT133" s="186" t="s">
        <v>157</v>
      </c>
      <c r="AU133" s="186" t="s">
        <v>85</v>
      </c>
      <c r="AY133" s="19" t="s">
        <v>155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83</v>
      </c>
      <c r="BK133" s="187">
        <f>ROUND(I133*H133,2)</f>
        <v>0</v>
      </c>
      <c r="BL133" s="19" t="s">
        <v>161</v>
      </c>
      <c r="BM133" s="186" t="s">
        <v>1211</v>
      </c>
    </row>
    <row r="134" spans="1:65" s="2" customFormat="1" ht="10.199999999999999">
      <c r="A134" s="36"/>
      <c r="B134" s="37"/>
      <c r="C134" s="38"/>
      <c r="D134" s="204" t="s">
        <v>172</v>
      </c>
      <c r="E134" s="38"/>
      <c r="F134" s="205" t="s">
        <v>282</v>
      </c>
      <c r="G134" s="38"/>
      <c r="H134" s="38"/>
      <c r="I134" s="190"/>
      <c r="J134" s="38"/>
      <c r="K134" s="38"/>
      <c r="L134" s="41"/>
      <c r="M134" s="191"/>
      <c r="N134" s="192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172</v>
      </c>
      <c r="AU134" s="19" t="s">
        <v>85</v>
      </c>
    </row>
    <row r="135" spans="1:65" s="13" customFormat="1" ht="10.199999999999999">
      <c r="B135" s="193"/>
      <c r="C135" s="194"/>
      <c r="D135" s="188" t="s">
        <v>165</v>
      </c>
      <c r="E135" s="195" t="s">
        <v>19</v>
      </c>
      <c r="F135" s="196" t="s">
        <v>1212</v>
      </c>
      <c r="G135" s="194"/>
      <c r="H135" s="197">
        <v>84.1</v>
      </c>
      <c r="I135" s="198"/>
      <c r="J135" s="194"/>
      <c r="K135" s="194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165</v>
      </c>
      <c r="AU135" s="203" t="s">
        <v>85</v>
      </c>
      <c r="AV135" s="13" t="s">
        <v>85</v>
      </c>
      <c r="AW135" s="13" t="s">
        <v>37</v>
      </c>
      <c r="AX135" s="13" t="s">
        <v>83</v>
      </c>
      <c r="AY135" s="203" t="s">
        <v>155</v>
      </c>
    </row>
    <row r="136" spans="1:65" s="2" customFormat="1" ht="37.799999999999997" customHeight="1">
      <c r="A136" s="36"/>
      <c r="B136" s="37"/>
      <c r="C136" s="175" t="s">
        <v>248</v>
      </c>
      <c r="D136" s="175" t="s">
        <v>157</v>
      </c>
      <c r="E136" s="176" t="s">
        <v>284</v>
      </c>
      <c r="F136" s="177" t="s">
        <v>285</v>
      </c>
      <c r="G136" s="178" t="s">
        <v>183</v>
      </c>
      <c r="H136" s="179">
        <v>841</v>
      </c>
      <c r="I136" s="180"/>
      <c r="J136" s="181">
        <f>ROUND(I136*H136,2)</f>
        <v>0</v>
      </c>
      <c r="K136" s="177" t="s">
        <v>170</v>
      </c>
      <c r="L136" s="41"/>
      <c r="M136" s="182" t="s">
        <v>19</v>
      </c>
      <c r="N136" s="183" t="s">
        <v>46</v>
      </c>
      <c r="O136" s="66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161</v>
      </c>
      <c r="AT136" s="186" t="s">
        <v>157</v>
      </c>
      <c r="AU136" s="186" t="s">
        <v>85</v>
      </c>
      <c r="AY136" s="19" t="s">
        <v>155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83</v>
      </c>
      <c r="BK136" s="187">
        <f>ROUND(I136*H136,2)</f>
        <v>0</v>
      </c>
      <c r="BL136" s="19" t="s">
        <v>161</v>
      </c>
      <c r="BM136" s="186" t="s">
        <v>1213</v>
      </c>
    </row>
    <row r="137" spans="1:65" s="2" customFormat="1" ht="10.199999999999999">
      <c r="A137" s="36"/>
      <c r="B137" s="37"/>
      <c r="C137" s="38"/>
      <c r="D137" s="204" t="s">
        <v>172</v>
      </c>
      <c r="E137" s="38"/>
      <c r="F137" s="205" t="s">
        <v>287</v>
      </c>
      <c r="G137" s="38"/>
      <c r="H137" s="38"/>
      <c r="I137" s="190"/>
      <c r="J137" s="38"/>
      <c r="K137" s="38"/>
      <c r="L137" s="41"/>
      <c r="M137" s="191"/>
      <c r="N137" s="192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172</v>
      </c>
      <c r="AU137" s="19" t="s">
        <v>85</v>
      </c>
    </row>
    <row r="138" spans="1:65" s="13" customFormat="1" ht="10.199999999999999">
      <c r="B138" s="193"/>
      <c r="C138" s="194"/>
      <c r="D138" s="188" t="s">
        <v>165</v>
      </c>
      <c r="E138" s="195" t="s">
        <v>19</v>
      </c>
      <c r="F138" s="196" t="s">
        <v>1214</v>
      </c>
      <c r="G138" s="194"/>
      <c r="H138" s="197">
        <v>841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165</v>
      </c>
      <c r="AU138" s="203" t="s">
        <v>85</v>
      </c>
      <c r="AV138" s="13" t="s">
        <v>85</v>
      </c>
      <c r="AW138" s="13" t="s">
        <v>37</v>
      </c>
      <c r="AX138" s="13" t="s">
        <v>83</v>
      </c>
      <c r="AY138" s="203" t="s">
        <v>155</v>
      </c>
    </row>
    <row r="139" spans="1:65" s="2" customFormat="1" ht="37.799999999999997" customHeight="1">
      <c r="A139" s="36"/>
      <c r="B139" s="37"/>
      <c r="C139" s="175" t="s">
        <v>8</v>
      </c>
      <c r="D139" s="175" t="s">
        <v>157</v>
      </c>
      <c r="E139" s="176" t="s">
        <v>303</v>
      </c>
      <c r="F139" s="177" t="s">
        <v>304</v>
      </c>
      <c r="G139" s="178" t="s">
        <v>183</v>
      </c>
      <c r="H139" s="179">
        <v>105.9</v>
      </c>
      <c r="I139" s="180"/>
      <c r="J139" s="181">
        <f>ROUND(I139*H139,2)</f>
        <v>0</v>
      </c>
      <c r="K139" s="177" t="s">
        <v>170</v>
      </c>
      <c r="L139" s="41"/>
      <c r="M139" s="182" t="s">
        <v>19</v>
      </c>
      <c r="N139" s="183" t="s">
        <v>46</v>
      </c>
      <c r="O139" s="66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161</v>
      </c>
      <c r="AT139" s="186" t="s">
        <v>157</v>
      </c>
      <c r="AU139" s="186" t="s">
        <v>85</v>
      </c>
      <c r="AY139" s="19" t="s">
        <v>155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83</v>
      </c>
      <c r="BK139" s="187">
        <f>ROUND(I139*H139,2)</f>
        <v>0</v>
      </c>
      <c r="BL139" s="19" t="s">
        <v>161</v>
      </c>
      <c r="BM139" s="186" t="s">
        <v>1215</v>
      </c>
    </row>
    <row r="140" spans="1:65" s="2" customFormat="1" ht="10.199999999999999">
      <c r="A140" s="36"/>
      <c r="B140" s="37"/>
      <c r="C140" s="38"/>
      <c r="D140" s="204" t="s">
        <v>172</v>
      </c>
      <c r="E140" s="38"/>
      <c r="F140" s="205" t="s">
        <v>306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172</v>
      </c>
      <c r="AU140" s="19" t="s">
        <v>85</v>
      </c>
    </row>
    <row r="141" spans="1:65" s="13" customFormat="1" ht="10.199999999999999">
      <c r="B141" s="193"/>
      <c r="C141" s="194"/>
      <c r="D141" s="188" t="s">
        <v>165</v>
      </c>
      <c r="E141" s="195" t="s">
        <v>19</v>
      </c>
      <c r="F141" s="196" t="s">
        <v>1216</v>
      </c>
      <c r="G141" s="194"/>
      <c r="H141" s="197">
        <v>4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165</v>
      </c>
      <c r="AU141" s="203" t="s">
        <v>85</v>
      </c>
      <c r="AV141" s="13" t="s">
        <v>85</v>
      </c>
      <c r="AW141" s="13" t="s">
        <v>37</v>
      </c>
      <c r="AX141" s="13" t="s">
        <v>75</v>
      </c>
      <c r="AY141" s="203" t="s">
        <v>155</v>
      </c>
    </row>
    <row r="142" spans="1:65" s="13" customFormat="1" ht="10.199999999999999">
      <c r="B142" s="193"/>
      <c r="C142" s="194"/>
      <c r="D142" s="188" t="s">
        <v>165</v>
      </c>
      <c r="E142" s="195" t="s">
        <v>19</v>
      </c>
      <c r="F142" s="196" t="s">
        <v>1217</v>
      </c>
      <c r="G142" s="194"/>
      <c r="H142" s="197">
        <v>101.9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165</v>
      </c>
      <c r="AU142" s="203" t="s">
        <v>85</v>
      </c>
      <c r="AV142" s="13" t="s">
        <v>85</v>
      </c>
      <c r="AW142" s="13" t="s">
        <v>37</v>
      </c>
      <c r="AX142" s="13" t="s">
        <v>75</v>
      </c>
      <c r="AY142" s="203" t="s">
        <v>155</v>
      </c>
    </row>
    <row r="143" spans="1:65" s="14" customFormat="1" ht="10.199999999999999">
      <c r="B143" s="206"/>
      <c r="C143" s="207"/>
      <c r="D143" s="188" t="s">
        <v>165</v>
      </c>
      <c r="E143" s="208" t="s">
        <v>19</v>
      </c>
      <c r="F143" s="209" t="s">
        <v>206</v>
      </c>
      <c r="G143" s="207"/>
      <c r="H143" s="210">
        <v>105.9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165</v>
      </c>
      <c r="AU143" s="216" t="s">
        <v>85</v>
      </c>
      <c r="AV143" s="14" t="s">
        <v>161</v>
      </c>
      <c r="AW143" s="14" t="s">
        <v>37</v>
      </c>
      <c r="AX143" s="14" t="s">
        <v>83</v>
      </c>
      <c r="AY143" s="216" t="s">
        <v>155</v>
      </c>
    </row>
    <row r="144" spans="1:65" s="2" customFormat="1" ht="37.799999999999997" customHeight="1">
      <c r="A144" s="36"/>
      <c r="B144" s="37"/>
      <c r="C144" s="175" t="s">
        <v>257</v>
      </c>
      <c r="D144" s="175" t="s">
        <v>157</v>
      </c>
      <c r="E144" s="176" t="s">
        <v>309</v>
      </c>
      <c r="F144" s="177" t="s">
        <v>310</v>
      </c>
      <c r="G144" s="178" t="s">
        <v>183</v>
      </c>
      <c r="H144" s="179">
        <v>1059</v>
      </c>
      <c r="I144" s="180"/>
      <c r="J144" s="181">
        <f>ROUND(I144*H144,2)</f>
        <v>0</v>
      </c>
      <c r="K144" s="177" t="s">
        <v>170</v>
      </c>
      <c r="L144" s="41"/>
      <c r="M144" s="182" t="s">
        <v>19</v>
      </c>
      <c r="N144" s="183" t="s">
        <v>46</v>
      </c>
      <c r="O144" s="66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161</v>
      </c>
      <c r="AT144" s="186" t="s">
        <v>157</v>
      </c>
      <c r="AU144" s="186" t="s">
        <v>85</v>
      </c>
      <c r="AY144" s="19" t="s">
        <v>155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83</v>
      </c>
      <c r="BK144" s="187">
        <f>ROUND(I144*H144,2)</f>
        <v>0</v>
      </c>
      <c r="BL144" s="19" t="s">
        <v>161</v>
      </c>
      <c r="BM144" s="186" t="s">
        <v>1218</v>
      </c>
    </row>
    <row r="145" spans="1:65" s="2" customFormat="1" ht="10.199999999999999">
      <c r="A145" s="36"/>
      <c r="B145" s="37"/>
      <c r="C145" s="38"/>
      <c r="D145" s="204" t="s">
        <v>172</v>
      </c>
      <c r="E145" s="38"/>
      <c r="F145" s="205" t="s">
        <v>312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172</v>
      </c>
      <c r="AU145" s="19" t="s">
        <v>85</v>
      </c>
    </row>
    <row r="146" spans="1:65" s="13" customFormat="1" ht="10.199999999999999">
      <c r="B146" s="193"/>
      <c r="C146" s="194"/>
      <c r="D146" s="188" t="s">
        <v>165</v>
      </c>
      <c r="E146" s="195" t="s">
        <v>19</v>
      </c>
      <c r="F146" s="196" t="s">
        <v>1219</v>
      </c>
      <c r="G146" s="194"/>
      <c r="H146" s="197">
        <v>40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165</v>
      </c>
      <c r="AU146" s="203" t="s">
        <v>85</v>
      </c>
      <c r="AV146" s="13" t="s">
        <v>85</v>
      </c>
      <c r="AW146" s="13" t="s">
        <v>37</v>
      </c>
      <c r="AX146" s="13" t="s">
        <v>75</v>
      </c>
      <c r="AY146" s="203" t="s">
        <v>155</v>
      </c>
    </row>
    <row r="147" spans="1:65" s="13" customFormat="1" ht="10.199999999999999">
      <c r="B147" s="193"/>
      <c r="C147" s="194"/>
      <c r="D147" s="188" t="s">
        <v>165</v>
      </c>
      <c r="E147" s="195" t="s">
        <v>19</v>
      </c>
      <c r="F147" s="196" t="s">
        <v>1220</v>
      </c>
      <c r="G147" s="194"/>
      <c r="H147" s="197">
        <v>1019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165</v>
      </c>
      <c r="AU147" s="203" t="s">
        <v>85</v>
      </c>
      <c r="AV147" s="13" t="s">
        <v>85</v>
      </c>
      <c r="AW147" s="13" t="s">
        <v>37</v>
      </c>
      <c r="AX147" s="13" t="s">
        <v>75</v>
      </c>
      <c r="AY147" s="203" t="s">
        <v>155</v>
      </c>
    </row>
    <row r="148" spans="1:65" s="14" customFormat="1" ht="10.199999999999999">
      <c r="B148" s="206"/>
      <c r="C148" s="207"/>
      <c r="D148" s="188" t="s">
        <v>165</v>
      </c>
      <c r="E148" s="208" t="s">
        <v>19</v>
      </c>
      <c r="F148" s="209" t="s">
        <v>206</v>
      </c>
      <c r="G148" s="207"/>
      <c r="H148" s="210">
        <v>1059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165</v>
      </c>
      <c r="AU148" s="216" t="s">
        <v>85</v>
      </c>
      <c r="AV148" s="14" t="s">
        <v>161</v>
      </c>
      <c r="AW148" s="14" t="s">
        <v>37</v>
      </c>
      <c r="AX148" s="14" t="s">
        <v>83</v>
      </c>
      <c r="AY148" s="216" t="s">
        <v>155</v>
      </c>
    </row>
    <row r="149" spans="1:65" s="2" customFormat="1" ht="24.15" customHeight="1">
      <c r="A149" s="36"/>
      <c r="B149" s="37"/>
      <c r="C149" s="175" t="s">
        <v>262</v>
      </c>
      <c r="D149" s="175" t="s">
        <v>157</v>
      </c>
      <c r="E149" s="176" t="s">
        <v>290</v>
      </c>
      <c r="F149" s="177" t="s">
        <v>291</v>
      </c>
      <c r="G149" s="178" t="s">
        <v>183</v>
      </c>
      <c r="H149" s="179">
        <v>224.6</v>
      </c>
      <c r="I149" s="180"/>
      <c r="J149" s="181">
        <f>ROUND(I149*H149,2)</f>
        <v>0</v>
      </c>
      <c r="K149" s="177" t="s">
        <v>170</v>
      </c>
      <c r="L149" s="41"/>
      <c r="M149" s="182" t="s">
        <v>19</v>
      </c>
      <c r="N149" s="183" t="s">
        <v>46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161</v>
      </c>
      <c r="AT149" s="186" t="s">
        <v>157</v>
      </c>
      <c r="AU149" s="186" t="s">
        <v>85</v>
      </c>
      <c r="AY149" s="19" t="s">
        <v>155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83</v>
      </c>
      <c r="BK149" s="187">
        <f>ROUND(I149*H149,2)</f>
        <v>0</v>
      </c>
      <c r="BL149" s="19" t="s">
        <v>161</v>
      </c>
      <c r="BM149" s="186" t="s">
        <v>1221</v>
      </c>
    </row>
    <row r="150" spans="1:65" s="2" customFormat="1" ht="10.199999999999999">
      <c r="A150" s="36"/>
      <c r="B150" s="37"/>
      <c r="C150" s="38"/>
      <c r="D150" s="204" t="s">
        <v>172</v>
      </c>
      <c r="E150" s="38"/>
      <c r="F150" s="205" t="s">
        <v>293</v>
      </c>
      <c r="G150" s="38"/>
      <c r="H150" s="38"/>
      <c r="I150" s="190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172</v>
      </c>
      <c r="AU150" s="19" t="s">
        <v>85</v>
      </c>
    </row>
    <row r="151" spans="1:65" s="13" customFormat="1" ht="10.199999999999999">
      <c r="B151" s="193"/>
      <c r="C151" s="194"/>
      <c r="D151" s="188" t="s">
        <v>165</v>
      </c>
      <c r="E151" s="195" t="s">
        <v>19</v>
      </c>
      <c r="F151" s="196" t="s">
        <v>1222</v>
      </c>
      <c r="G151" s="194"/>
      <c r="H151" s="197">
        <v>224.6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165</v>
      </c>
      <c r="AU151" s="203" t="s">
        <v>85</v>
      </c>
      <c r="AV151" s="13" t="s">
        <v>85</v>
      </c>
      <c r="AW151" s="13" t="s">
        <v>37</v>
      </c>
      <c r="AX151" s="13" t="s">
        <v>83</v>
      </c>
      <c r="AY151" s="203" t="s">
        <v>155</v>
      </c>
    </row>
    <row r="152" spans="1:65" s="2" customFormat="1" ht="24.15" customHeight="1">
      <c r="A152" s="36"/>
      <c r="B152" s="37"/>
      <c r="C152" s="175" t="s">
        <v>267</v>
      </c>
      <c r="D152" s="175" t="s">
        <v>157</v>
      </c>
      <c r="E152" s="176" t="s">
        <v>296</v>
      </c>
      <c r="F152" s="177" t="s">
        <v>297</v>
      </c>
      <c r="G152" s="178" t="s">
        <v>298</v>
      </c>
      <c r="H152" s="179">
        <v>151.91999999999999</v>
      </c>
      <c r="I152" s="180"/>
      <c r="J152" s="181">
        <f>ROUND(I152*H152,2)</f>
        <v>0</v>
      </c>
      <c r="K152" s="177" t="s">
        <v>170</v>
      </c>
      <c r="L152" s="41"/>
      <c r="M152" s="182" t="s">
        <v>19</v>
      </c>
      <c r="N152" s="183" t="s">
        <v>46</v>
      </c>
      <c r="O152" s="66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161</v>
      </c>
      <c r="AT152" s="186" t="s">
        <v>157</v>
      </c>
      <c r="AU152" s="186" t="s">
        <v>85</v>
      </c>
      <c r="AY152" s="19" t="s">
        <v>155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83</v>
      </c>
      <c r="BK152" s="187">
        <f>ROUND(I152*H152,2)</f>
        <v>0</v>
      </c>
      <c r="BL152" s="19" t="s">
        <v>161</v>
      </c>
      <c r="BM152" s="186" t="s">
        <v>1223</v>
      </c>
    </row>
    <row r="153" spans="1:65" s="2" customFormat="1" ht="10.199999999999999">
      <c r="A153" s="36"/>
      <c r="B153" s="37"/>
      <c r="C153" s="38"/>
      <c r="D153" s="204" t="s">
        <v>172</v>
      </c>
      <c r="E153" s="38"/>
      <c r="F153" s="205" t="s">
        <v>300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172</v>
      </c>
      <c r="AU153" s="19" t="s">
        <v>85</v>
      </c>
    </row>
    <row r="154" spans="1:65" s="13" customFormat="1" ht="10.199999999999999">
      <c r="B154" s="193"/>
      <c r="C154" s="194"/>
      <c r="D154" s="188" t="s">
        <v>165</v>
      </c>
      <c r="E154" s="195" t="s">
        <v>19</v>
      </c>
      <c r="F154" s="196" t="s">
        <v>1224</v>
      </c>
      <c r="G154" s="194"/>
      <c r="H154" s="197">
        <v>151.91999999999999</v>
      </c>
      <c r="I154" s="198"/>
      <c r="J154" s="194"/>
      <c r="K154" s="194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165</v>
      </c>
      <c r="AU154" s="203" t="s">
        <v>85</v>
      </c>
      <c r="AV154" s="13" t="s">
        <v>85</v>
      </c>
      <c r="AW154" s="13" t="s">
        <v>37</v>
      </c>
      <c r="AX154" s="13" t="s">
        <v>83</v>
      </c>
      <c r="AY154" s="203" t="s">
        <v>155</v>
      </c>
    </row>
    <row r="155" spans="1:65" s="2" customFormat="1" ht="24.15" customHeight="1">
      <c r="A155" s="36"/>
      <c r="B155" s="37"/>
      <c r="C155" s="175" t="s">
        <v>272</v>
      </c>
      <c r="D155" s="175" t="s">
        <v>157</v>
      </c>
      <c r="E155" s="176" t="s">
        <v>315</v>
      </c>
      <c r="F155" s="177" t="s">
        <v>316</v>
      </c>
      <c r="G155" s="178" t="s">
        <v>298</v>
      </c>
      <c r="H155" s="179">
        <v>232.98</v>
      </c>
      <c r="I155" s="180"/>
      <c r="J155" s="181">
        <f>ROUND(I155*H155,2)</f>
        <v>0</v>
      </c>
      <c r="K155" s="177" t="s">
        <v>170</v>
      </c>
      <c r="L155" s="41"/>
      <c r="M155" s="182" t="s">
        <v>19</v>
      </c>
      <c r="N155" s="183" t="s">
        <v>46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161</v>
      </c>
      <c r="AT155" s="186" t="s">
        <v>157</v>
      </c>
      <c r="AU155" s="186" t="s">
        <v>85</v>
      </c>
      <c r="AY155" s="19" t="s">
        <v>155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83</v>
      </c>
      <c r="BK155" s="187">
        <f>ROUND(I155*H155,2)</f>
        <v>0</v>
      </c>
      <c r="BL155" s="19" t="s">
        <v>161</v>
      </c>
      <c r="BM155" s="186" t="s">
        <v>1225</v>
      </c>
    </row>
    <row r="156" spans="1:65" s="2" customFormat="1" ht="10.199999999999999">
      <c r="A156" s="36"/>
      <c r="B156" s="37"/>
      <c r="C156" s="38"/>
      <c r="D156" s="204" t="s">
        <v>172</v>
      </c>
      <c r="E156" s="38"/>
      <c r="F156" s="205" t="s">
        <v>318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172</v>
      </c>
      <c r="AU156" s="19" t="s">
        <v>85</v>
      </c>
    </row>
    <row r="157" spans="1:65" s="13" customFormat="1" ht="10.199999999999999">
      <c r="B157" s="193"/>
      <c r="C157" s="194"/>
      <c r="D157" s="188" t="s">
        <v>165</v>
      </c>
      <c r="E157" s="195" t="s">
        <v>19</v>
      </c>
      <c r="F157" s="196" t="s">
        <v>1226</v>
      </c>
      <c r="G157" s="194"/>
      <c r="H157" s="197">
        <v>8.8000000000000007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165</v>
      </c>
      <c r="AU157" s="203" t="s">
        <v>85</v>
      </c>
      <c r="AV157" s="13" t="s">
        <v>85</v>
      </c>
      <c r="AW157" s="13" t="s">
        <v>37</v>
      </c>
      <c r="AX157" s="13" t="s">
        <v>75</v>
      </c>
      <c r="AY157" s="203" t="s">
        <v>155</v>
      </c>
    </row>
    <row r="158" spans="1:65" s="13" customFormat="1" ht="10.199999999999999">
      <c r="B158" s="193"/>
      <c r="C158" s="194"/>
      <c r="D158" s="188" t="s">
        <v>165</v>
      </c>
      <c r="E158" s="195" t="s">
        <v>19</v>
      </c>
      <c r="F158" s="196" t="s">
        <v>1227</v>
      </c>
      <c r="G158" s="194"/>
      <c r="H158" s="197">
        <v>224.18</v>
      </c>
      <c r="I158" s="198"/>
      <c r="J158" s="194"/>
      <c r="K158" s="194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165</v>
      </c>
      <c r="AU158" s="203" t="s">
        <v>85</v>
      </c>
      <c r="AV158" s="13" t="s">
        <v>85</v>
      </c>
      <c r="AW158" s="13" t="s">
        <v>37</v>
      </c>
      <c r="AX158" s="13" t="s">
        <v>75</v>
      </c>
      <c r="AY158" s="203" t="s">
        <v>155</v>
      </c>
    </row>
    <row r="159" spans="1:65" s="14" customFormat="1" ht="10.199999999999999">
      <c r="B159" s="206"/>
      <c r="C159" s="207"/>
      <c r="D159" s="188" t="s">
        <v>165</v>
      </c>
      <c r="E159" s="208" t="s">
        <v>19</v>
      </c>
      <c r="F159" s="209" t="s">
        <v>206</v>
      </c>
      <c r="G159" s="207"/>
      <c r="H159" s="210">
        <v>232.98000000000002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165</v>
      </c>
      <c r="AU159" s="216" t="s">
        <v>85</v>
      </c>
      <c r="AV159" s="14" t="s">
        <v>161</v>
      </c>
      <c r="AW159" s="14" t="s">
        <v>37</v>
      </c>
      <c r="AX159" s="14" t="s">
        <v>83</v>
      </c>
      <c r="AY159" s="216" t="s">
        <v>155</v>
      </c>
    </row>
    <row r="160" spans="1:65" s="12" customFormat="1" ht="22.8" customHeight="1">
      <c r="B160" s="159"/>
      <c r="C160" s="160"/>
      <c r="D160" s="161" t="s">
        <v>74</v>
      </c>
      <c r="E160" s="173" t="s">
        <v>175</v>
      </c>
      <c r="F160" s="173" t="s">
        <v>327</v>
      </c>
      <c r="G160" s="160"/>
      <c r="H160" s="160"/>
      <c r="I160" s="163"/>
      <c r="J160" s="174">
        <f>BK160</f>
        <v>0</v>
      </c>
      <c r="K160" s="160"/>
      <c r="L160" s="165"/>
      <c r="M160" s="166"/>
      <c r="N160" s="167"/>
      <c r="O160" s="167"/>
      <c r="P160" s="168">
        <f>SUM(P161:P170)</f>
        <v>0</v>
      </c>
      <c r="Q160" s="167"/>
      <c r="R160" s="168">
        <f>SUM(R161:R170)</f>
        <v>66.417571838000001</v>
      </c>
      <c r="S160" s="167"/>
      <c r="T160" s="169">
        <f>SUM(T161:T170)</f>
        <v>0</v>
      </c>
      <c r="AR160" s="170" t="s">
        <v>83</v>
      </c>
      <c r="AT160" s="171" t="s">
        <v>74</v>
      </c>
      <c r="AU160" s="171" t="s">
        <v>83</v>
      </c>
      <c r="AY160" s="170" t="s">
        <v>155</v>
      </c>
      <c r="BK160" s="172">
        <f>SUM(BK161:BK170)</f>
        <v>0</v>
      </c>
    </row>
    <row r="161" spans="1:65" s="2" customFormat="1" ht="44.25" customHeight="1">
      <c r="A161" s="36"/>
      <c r="B161" s="37"/>
      <c r="C161" s="175" t="s">
        <v>278</v>
      </c>
      <c r="D161" s="175" t="s">
        <v>157</v>
      </c>
      <c r="E161" s="176" t="s">
        <v>1228</v>
      </c>
      <c r="F161" s="177" t="s">
        <v>1229</v>
      </c>
      <c r="G161" s="178" t="s">
        <v>183</v>
      </c>
      <c r="H161" s="179">
        <v>20.9</v>
      </c>
      <c r="I161" s="180"/>
      <c r="J161" s="181">
        <f>ROUND(I161*H161,2)</f>
        <v>0</v>
      </c>
      <c r="K161" s="177" t="s">
        <v>170</v>
      </c>
      <c r="L161" s="41"/>
      <c r="M161" s="182" t="s">
        <v>19</v>
      </c>
      <c r="N161" s="183" t="s">
        <v>46</v>
      </c>
      <c r="O161" s="66"/>
      <c r="P161" s="184">
        <f>O161*H161</f>
        <v>0</v>
      </c>
      <c r="Q161" s="184">
        <v>3.1138838199999999</v>
      </c>
      <c r="R161" s="184">
        <f>Q161*H161</f>
        <v>65.080171837999998</v>
      </c>
      <c r="S161" s="184">
        <v>0</v>
      </c>
      <c r="T161" s="18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6" t="s">
        <v>161</v>
      </c>
      <c r="AT161" s="186" t="s">
        <v>157</v>
      </c>
      <c r="AU161" s="186" t="s">
        <v>85</v>
      </c>
      <c r="AY161" s="19" t="s">
        <v>155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9" t="s">
        <v>83</v>
      </c>
      <c r="BK161" s="187">
        <f>ROUND(I161*H161,2)</f>
        <v>0</v>
      </c>
      <c r="BL161" s="19" t="s">
        <v>161</v>
      </c>
      <c r="BM161" s="186" t="s">
        <v>1230</v>
      </c>
    </row>
    <row r="162" spans="1:65" s="2" customFormat="1" ht="10.199999999999999">
      <c r="A162" s="36"/>
      <c r="B162" s="37"/>
      <c r="C162" s="38"/>
      <c r="D162" s="204" t="s">
        <v>172</v>
      </c>
      <c r="E162" s="38"/>
      <c r="F162" s="205" t="s">
        <v>1231</v>
      </c>
      <c r="G162" s="38"/>
      <c r="H162" s="38"/>
      <c r="I162" s="190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172</v>
      </c>
      <c r="AU162" s="19" t="s">
        <v>85</v>
      </c>
    </row>
    <row r="163" spans="1:65" s="15" customFormat="1" ht="10.199999999999999">
      <c r="B163" s="227"/>
      <c r="C163" s="228"/>
      <c r="D163" s="188" t="s">
        <v>165</v>
      </c>
      <c r="E163" s="229" t="s">
        <v>19</v>
      </c>
      <c r="F163" s="230" t="s">
        <v>1232</v>
      </c>
      <c r="G163" s="228"/>
      <c r="H163" s="229" t="s">
        <v>19</v>
      </c>
      <c r="I163" s="231"/>
      <c r="J163" s="228"/>
      <c r="K163" s="228"/>
      <c r="L163" s="232"/>
      <c r="M163" s="233"/>
      <c r="N163" s="234"/>
      <c r="O163" s="234"/>
      <c r="P163" s="234"/>
      <c r="Q163" s="234"/>
      <c r="R163" s="234"/>
      <c r="S163" s="234"/>
      <c r="T163" s="235"/>
      <c r="AT163" s="236" t="s">
        <v>165</v>
      </c>
      <c r="AU163" s="236" t="s">
        <v>85</v>
      </c>
      <c r="AV163" s="15" t="s">
        <v>83</v>
      </c>
      <c r="AW163" s="15" t="s">
        <v>37</v>
      </c>
      <c r="AX163" s="15" t="s">
        <v>75</v>
      </c>
      <c r="AY163" s="236" t="s">
        <v>155</v>
      </c>
    </row>
    <row r="164" spans="1:65" s="13" customFormat="1" ht="10.199999999999999">
      <c r="B164" s="193"/>
      <c r="C164" s="194"/>
      <c r="D164" s="188" t="s">
        <v>165</v>
      </c>
      <c r="E164" s="195" t="s">
        <v>19</v>
      </c>
      <c r="F164" s="196" t="s">
        <v>1233</v>
      </c>
      <c r="G164" s="194"/>
      <c r="H164" s="197">
        <v>20.9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165</v>
      </c>
      <c r="AU164" s="203" t="s">
        <v>85</v>
      </c>
      <c r="AV164" s="13" t="s">
        <v>85</v>
      </c>
      <c r="AW164" s="13" t="s">
        <v>37</v>
      </c>
      <c r="AX164" s="13" t="s">
        <v>83</v>
      </c>
      <c r="AY164" s="203" t="s">
        <v>155</v>
      </c>
    </row>
    <row r="165" spans="1:65" s="2" customFormat="1" ht="24.15" customHeight="1">
      <c r="A165" s="36"/>
      <c r="B165" s="37"/>
      <c r="C165" s="175" t="s">
        <v>7</v>
      </c>
      <c r="D165" s="175" t="s">
        <v>157</v>
      </c>
      <c r="E165" s="176" t="s">
        <v>329</v>
      </c>
      <c r="F165" s="177" t="s">
        <v>330</v>
      </c>
      <c r="G165" s="178" t="s">
        <v>160</v>
      </c>
      <c r="H165" s="179">
        <v>15</v>
      </c>
      <c r="I165" s="180"/>
      <c r="J165" s="181">
        <f>ROUND(I165*H165,2)</f>
        <v>0</v>
      </c>
      <c r="K165" s="177" t="s">
        <v>19</v>
      </c>
      <c r="L165" s="41"/>
      <c r="M165" s="182" t="s">
        <v>19</v>
      </c>
      <c r="N165" s="183" t="s">
        <v>46</v>
      </c>
      <c r="O165" s="66"/>
      <c r="P165" s="184">
        <f>O165*H165</f>
        <v>0</v>
      </c>
      <c r="Q165" s="184">
        <v>6.7019999999999996E-2</v>
      </c>
      <c r="R165" s="184">
        <f>Q165*H165</f>
        <v>1.0052999999999999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161</v>
      </c>
      <c r="AT165" s="186" t="s">
        <v>157</v>
      </c>
      <c r="AU165" s="186" t="s">
        <v>85</v>
      </c>
      <c r="AY165" s="19" t="s">
        <v>155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83</v>
      </c>
      <c r="BK165" s="187">
        <f>ROUND(I165*H165,2)</f>
        <v>0</v>
      </c>
      <c r="BL165" s="19" t="s">
        <v>161</v>
      </c>
      <c r="BM165" s="186" t="s">
        <v>1234</v>
      </c>
    </row>
    <row r="166" spans="1:65" s="15" customFormat="1" ht="10.199999999999999">
      <c r="B166" s="227"/>
      <c r="C166" s="228"/>
      <c r="D166" s="188" t="s">
        <v>165</v>
      </c>
      <c r="E166" s="229" t="s">
        <v>19</v>
      </c>
      <c r="F166" s="230" t="s">
        <v>332</v>
      </c>
      <c r="G166" s="228"/>
      <c r="H166" s="229" t="s">
        <v>19</v>
      </c>
      <c r="I166" s="231"/>
      <c r="J166" s="228"/>
      <c r="K166" s="228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165</v>
      </c>
      <c r="AU166" s="236" t="s">
        <v>85</v>
      </c>
      <c r="AV166" s="15" t="s">
        <v>83</v>
      </c>
      <c r="AW166" s="15" t="s">
        <v>37</v>
      </c>
      <c r="AX166" s="15" t="s">
        <v>75</v>
      </c>
      <c r="AY166" s="236" t="s">
        <v>155</v>
      </c>
    </row>
    <row r="167" spans="1:65" s="13" customFormat="1" ht="10.199999999999999">
      <c r="B167" s="193"/>
      <c r="C167" s="194"/>
      <c r="D167" s="188" t="s">
        <v>165</v>
      </c>
      <c r="E167" s="195" t="s">
        <v>19</v>
      </c>
      <c r="F167" s="196" t="s">
        <v>1235</v>
      </c>
      <c r="G167" s="194"/>
      <c r="H167" s="197">
        <v>15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165</v>
      </c>
      <c r="AU167" s="203" t="s">
        <v>85</v>
      </c>
      <c r="AV167" s="13" t="s">
        <v>85</v>
      </c>
      <c r="AW167" s="13" t="s">
        <v>37</v>
      </c>
      <c r="AX167" s="13" t="s">
        <v>75</v>
      </c>
      <c r="AY167" s="203" t="s">
        <v>155</v>
      </c>
    </row>
    <row r="168" spans="1:65" s="14" customFormat="1" ht="10.199999999999999">
      <c r="B168" s="206"/>
      <c r="C168" s="207"/>
      <c r="D168" s="188" t="s">
        <v>165</v>
      </c>
      <c r="E168" s="208" t="s">
        <v>19</v>
      </c>
      <c r="F168" s="209" t="s">
        <v>206</v>
      </c>
      <c r="G168" s="207"/>
      <c r="H168" s="210">
        <v>15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165</v>
      </c>
      <c r="AU168" s="216" t="s">
        <v>85</v>
      </c>
      <c r="AV168" s="14" t="s">
        <v>161</v>
      </c>
      <c r="AW168" s="14" t="s">
        <v>37</v>
      </c>
      <c r="AX168" s="14" t="s">
        <v>83</v>
      </c>
      <c r="AY168" s="216" t="s">
        <v>155</v>
      </c>
    </row>
    <row r="169" spans="1:65" s="2" customFormat="1" ht="16.5" customHeight="1">
      <c r="A169" s="36"/>
      <c r="B169" s="37"/>
      <c r="C169" s="217" t="s">
        <v>289</v>
      </c>
      <c r="D169" s="217" t="s">
        <v>227</v>
      </c>
      <c r="E169" s="218" t="s">
        <v>337</v>
      </c>
      <c r="F169" s="219" t="s">
        <v>338</v>
      </c>
      <c r="G169" s="220" t="s">
        <v>160</v>
      </c>
      <c r="H169" s="221">
        <v>90</v>
      </c>
      <c r="I169" s="222"/>
      <c r="J169" s="223">
        <f>ROUND(I169*H169,2)</f>
        <v>0</v>
      </c>
      <c r="K169" s="219" t="s">
        <v>170</v>
      </c>
      <c r="L169" s="224"/>
      <c r="M169" s="225" t="s">
        <v>19</v>
      </c>
      <c r="N169" s="226" t="s">
        <v>46</v>
      </c>
      <c r="O169" s="66"/>
      <c r="P169" s="184">
        <f>O169*H169</f>
        <v>0</v>
      </c>
      <c r="Q169" s="184">
        <v>3.6900000000000001E-3</v>
      </c>
      <c r="R169" s="184">
        <f>Q169*H169</f>
        <v>0.33210000000000001</v>
      </c>
      <c r="S169" s="184">
        <v>0</v>
      </c>
      <c r="T169" s="18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6" t="s">
        <v>207</v>
      </c>
      <c r="AT169" s="186" t="s">
        <v>227</v>
      </c>
      <c r="AU169" s="186" t="s">
        <v>85</v>
      </c>
      <c r="AY169" s="19" t="s">
        <v>155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9" t="s">
        <v>83</v>
      </c>
      <c r="BK169" s="187">
        <f>ROUND(I169*H169,2)</f>
        <v>0</v>
      </c>
      <c r="BL169" s="19" t="s">
        <v>161</v>
      </c>
      <c r="BM169" s="186" t="s">
        <v>1236</v>
      </c>
    </row>
    <row r="170" spans="1:65" s="13" customFormat="1" ht="10.199999999999999">
      <c r="B170" s="193"/>
      <c r="C170" s="194"/>
      <c r="D170" s="188" t="s">
        <v>165</v>
      </c>
      <c r="E170" s="195" t="s">
        <v>19</v>
      </c>
      <c r="F170" s="196" t="s">
        <v>1237</v>
      </c>
      <c r="G170" s="194"/>
      <c r="H170" s="197">
        <v>90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165</v>
      </c>
      <c r="AU170" s="203" t="s">
        <v>85</v>
      </c>
      <c r="AV170" s="13" t="s">
        <v>85</v>
      </c>
      <c r="AW170" s="13" t="s">
        <v>37</v>
      </c>
      <c r="AX170" s="13" t="s">
        <v>83</v>
      </c>
      <c r="AY170" s="203" t="s">
        <v>155</v>
      </c>
    </row>
    <row r="171" spans="1:65" s="12" customFormat="1" ht="22.8" customHeight="1">
      <c r="B171" s="159"/>
      <c r="C171" s="160"/>
      <c r="D171" s="161" t="s">
        <v>74</v>
      </c>
      <c r="E171" s="173" t="s">
        <v>161</v>
      </c>
      <c r="F171" s="173" t="s">
        <v>341</v>
      </c>
      <c r="G171" s="160"/>
      <c r="H171" s="160"/>
      <c r="I171" s="163"/>
      <c r="J171" s="174">
        <f>BK171</f>
        <v>0</v>
      </c>
      <c r="K171" s="160"/>
      <c r="L171" s="165"/>
      <c r="M171" s="166"/>
      <c r="N171" s="167"/>
      <c r="O171" s="167"/>
      <c r="P171" s="168">
        <f>SUM(P172:P185)</f>
        <v>0</v>
      </c>
      <c r="Q171" s="167"/>
      <c r="R171" s="168">
        <f>SUM(R172:R185)</f>
        <v>273.12515199999996</v>
      </c>
      <c r="S171" s="167"/>
      <c r="T171" s="169">
        <f>SUM(T172:T185)</f>
        <v>0</v>
      </c>
      <c r="AR171" s="170" t="s">
        <v>83</v>
      </c>
      <c r="AT171" s="171" t="s">
        <v>74</v>
      </c>
      <c r="AU171" s="171" t="s">
        <v>83</v>
      </c>
      <c r="AY171" s="170" t="s">
        <v>155</v>
      </c>
      <c r="BK171" s="172">
        <f>SUM(BK172:BK185)</f>
        <v>0</v>
      </c>
    </row>
    <row r="172" spans="1:65" s="2" customFormat="1" ht="24.15" customHeight="1">
      <c r="A172" s="36"/>
      <c r="B172" s="37"/>
      <c r="C172" s="175" t="s">
        <v>295</v>
      </c>
      <c r="D172" s="175" t="s">
        <v>157</v>
      </c>
      <c r="E172" s="176" t="s">
        <v>374</v>
      </c>
      <c r="F172" s="177" t="s">
        <v>375</v>
      </c>
      <c r="G172" s="178" t="s">
        <v>183</v>
      </c>
      <c r="H172" s="179">
        <v>61.4</v>
      </c>
      <c r="I172" s="180"/>
      <c r="J172" s="181">
        <f>ROUND(I172*H172,2)</f>
        <v>0</v>
      </c>
      <c r="K172" s="177" t="s">
        <v>170</v>
      </c>
      <c r="L172" s="41"/>
      <c r="M172" s="182" t="s">
        <v>19</v>
      </c>
      <c r="N172" s="183" t="s">
        <v>46</v>
      </c>
      <c r="O172" s="66"/>
      <c r="P172" s="184">
        <f>O172*H172</f>
        <v>0</v>
      </c>
      <c r="Q172" s="184">
        <v>2.4340799999999998</v>
      </c>
      <c r="R172" s="184">
        <f>Q172*H172</f>
        <v>149.45251199999998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161</v>
      </c>
      <c r="AT172" s="186" t="s">
        <v>157</v>
      </c>
      <c r="AU172" s="186" t="s">
        <v>85</v>
      </c>
      <c r="AY172" s="19" t="s">
        <v>155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83</v>
      </c>
      <c r="BK172" s="187">
        <f>ROUND(I172*H172,2)</f>
        <v>0</v>
      </c>
      <c r="BL172" s="19" t="s">
        <v>161</v>
      </c>
      <c r="BM172" s="186" t="s">
        <v>1238</v>
      </c>
    </row>
    <row r="173" spans="1:65" s="2" customFormat="1" ht="10.199999999999999">
      <c r="A173" s="36"/>
      <c r="B173" s="37"/>
      <c r="C173" s="38"/>
      <c r="D173" s="204" t="s">
        <v>172</v>
      </c>
      <c r="E173" s="38"/>
      <c r="F173" s="205" t="s">
        <v>377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172</v>
      </c>
      <c r="AU173" s="19" t="s">
        <v>85</v>
      </c>
    </row>
    <row r="174" spans="1:65" s="13" customFormat="1" ht="10.199999999999999">
      <c r="B174" s="193"/>
      <c r="C174" s="194"/>
      <c r="D174" s="188" t="s">
        <v>165</v>
      </c>
      <c r="E174" s="195" t="s">
        <v>19</v>
      </c>
      <c r="F174" s="196" t="s">
        <v>1239</v>
      </c>
      <c r="G174" s="194"/>
      <c r="H174" s="197">
        <v>61.4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165</v>
      </c>
      <c r="AU174" s="203" t="s">
        <v>85</v>
      </c>
      <c r="AV174" s="13" t="s">
        <v>85</v>
      </c>
      <c r="AW174" s="13" t="s">
        <v>37</v>
      </c>
      <c r="AX174" s="13" t="s">
        <v>83</v>
      </c>
      <c r="AY174" s="203" t="s">
        <v>155</v>
      </c>
    </row>
    <row r="175" spans="1:65" s="2" customFormat="1" ht="24.15" customHeight="1">
      <c r="A175" s="36"/>
      <c r="B175" s="37"/>
      <c r="C175" s="175" t="s">
        <v>302</v>
      </c>
      <c r="D175" s="175" t="s">
        <v>157</v>
      </c>
      <c r="E175" s="176" t="s">
        <v>380</v>
      </c>
      <c r="F175" s="177" t="s">
        <v>381</v>
      </c>
      <c r="G175" s="178" t="s">
        <v>183</v>
      </c>
      <c r="H175" s="179">
        <v>42.8</v>
      </c>
      <c r="I175" s="180"/>
      <c r="J175" s="181">
        <f>ROUND(I175*H175,2)</f>
        <v>0</v>
      </c>
      <c r="K175" s="177" t="s">
        <v>170</v>
      </c>
      <c r="L175" s="41"/>
      <c r="M175" s="182" t="s">
        <v>19</v>
      </c>
      <c r="N175" s="183" t="s">
        <v>46</v>
      </c>
      <c r="O175" s="66"/>
      <c r="P175" s="184">
        <f>O175*H175</f>
        <v>0</v>
      </c>
      <c r="Q175" s="184">
        <v>2.4142999999999999</v>
      </c>
      <c r="R175" s="184">
        <f>Q175*H175</f>
        <v>103.33203999999999</v>
      </c>
      <c r="S175" s="184">
        <v>0</v>
      </c>
      <c r="T175" s="18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161</v>
      </c>
      <c r="AT175" s="186" t="s">
        <v>157</v>
      </c>
      <c r="AU175" s="186" t="s">
        <v>85</v>
      </c>
      <c r="AY175" s="19" t="s">
        <v>155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83</v>
      </c>
      <c r="BK175" s="187">
        <f>ROUND(I175*H175,2)</f>
        <v>0</v>
      </c>
      <c r="BL175" s="19" t="s">
        <v>161</v>
      </c>
      <c r="BM175" s="186" t="s">
        <v>1240</v>
      </c>
    </row>
    <row r="176" spans="1:65" s="2" customFormat="1" ht="10.199999999999999">
      <c r="A176" s="36"/>
      <c r="B176" s="37"/>
      <c r="C176" s="38"/>
      <c r="D176" s="204" t="s">
        <v>172</v>
      </c>
      <c r="E176" s="38"/>
      <c r="F176" s="205" t="s">
        <v>383</v>
      </c>
      <c r="G176" s="38"/>
      <c r="H176" s="38"/>
      <c r="I176" s="190"/>
      <c r="J176" s="38"/>
      <c r="K176" s="38"/>
      <c r="L176" s="41"/>
      <c r="M176" s="191"/>
      <c r="N176" s="192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172</v>
      </c>
      <c r="AU176" s="19" t="s">
        <v>85</v>
      </c>
    </row>
    <row r="177" spans="1:65" s="13" customFormat="1" ht="10.199999999999999">
      <c r="B177" s="193"/>
      <c r="C177" s="194"/>
      <c r="D177" s="188" t="s">
        <v>165</v>
      </c>
      <c r="E177" s="195" t="s">
        <v>19</v>
      </c>
      <c r="F177" s="196" t="s">
        <v>1241</v>
      </c>
      <c r="G177" s="194"/>
      <c r="H177" s="197">
        <v>4.8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165</v>
      </c>
      <c r="AU177" s="203" t="s">
        <v>85</v>
      </c>
      <c r="AV177" s="13" t="s">
        <v>85</v>
      </c>
      <c r="AW177" s="13" t="s">
        <v>37</v>
      </c>
      <c r="AX177" s="13" t="s">
        <v>75</v>
      </c>
      <c r="AY177" s="203" t="s">
        <v>155</v>
      </c>
    </row>
    <row r="178" spans="1:65" s="13" customFormat="1" ht="10.199999999999999">
      <c r="B178" s="193"/>
      <c r="C178" s="194"/>
      <c r="D178" s="188" t="s">
        <v>165</v>
      </c>
      <c r="E178" s="195" t="s">
        <v>19</v>
      </c>
      <c r="F178" s="196" t="s">
        <v>1242</v>
      </c>
      <c r="G178" s="194"/>
      <c r="H178" s="197">
        <v>38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165</v>
      </c>
      <c r="AU178" s="203" t="s">
        <v>85</v>
      </c>
      <c r="AV178" s="13" t="s">
        <v>85</v>
      </c>
      <c r="AW178" s="13" t="s">
        <v>37</v>
      </c>
      <c r="AX178" s="13" t="s">
        <v>75</v>
      </c>
      <c r="AY178" s="203" t="s">
        <v>155</v>
      </c>
    </row>
    <row r="179" spans="1:65" s="14" customFormat="1" ht="10.199999999999999">
      <c r="B179" s="206"/>
      <c r="C179" s="207"/>
      <c r="D179" s="188" t="s">
        <v>165</v>
      </c>
      <c r="E179" s="208" t="s">
        <v>19</v>
      </c>
      <c r="F179" s="209" t="s">
        <v>206</v>
      </c>
      <c r="G179" s="207"/>
      <c r="H179" s="210">
        <v>42.8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165</v>
      </c>
      <c r="AU179" s="216" t="s">
        <v>85</v>
      </c>
      <c r="AV179" s="14" t="s">
        <v>161</v>
      </c>
      <c r="AW179" s="14" t="s">
        <v>37</v>
      </c>
      <c r="AX179" s="14" t="s">
        <v>83</v>
      </c>
      <c r="AY179" s="216" t="s">
        <v>155</v>
      </c>
    </row>
    <row r="180" spans="1:65" s="2" customFormat="1" ht="16.5" customHeight="1">
      <c r="A180" s="36"/>
      <c r="B180" s="37"/>
      <c r="C180" s="175" t="s">
        <v>308</v>
      </c>
      <c r="D180" s="175" t="s">
        <v>157</v>
      </c>
      <c r="E180" s="176" t="s">
        <v>390</v>
      </c>
      <c r="F180" s="177" t="s">
        <v>391</v>
      </c>
      <c r="G180" s="178" t="s">
        <v>183</v>
      </c>
      <c r="H180" s="179">
        <v>10.15</v>
      </c>
      <c r="I180" s="180"/>
      <c r="J180" s="181">
        <f>ROUND(I180*H180,2)</f>
        <v>0</v>
      </c>
      <c r="K180" s="177" t="s">
        <v>170</v>
      </c>
      <c r="L180" s="41"/>
      <c r="M180" s="182" t="s">
        <v>19</v>
      </c>
      <c r="N180" s="183" t="s">
        <v>46</v>
      </c>
      <c r="O180" s="66"/>
      <c r="P180" s="184">
        <f>O180*H180</f>
        <v>0</v>
      </c>
      <c r="Q180" s="184">
        <v>2.004</v>
      </c>
      <c r="R180" s="184">
        <f>Q180*H180</f>
        <v>20.340600000000002</v>
      </c>
      <c r="S180" s="184">
        <v>0</v>
      </c>
      <c r="T180" s="18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6" t="s">
        <v>161</v>
      </c>
      <c r="AT180" s="186" t="s">
        <v>157</v>
      </c>
      <c r="AU180" s="186" t="s">
        <v>85</v>
      </c>
      <c r="AY180" s="19" t="s">
        <v>155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9" t="s">
        <v>83</v>
      </c>
      <c r="BK180" s="187">
        <f>ROUND(I180*H180,2)</f>
        <v>0</v>
      </c>
      <c r="BL180" s="19" t="s">
        <v>161</v>
      </c>
      <c r="BM180" s="186" t="s">
        <v>1243</v>
      </c>
    </row>
    <row r="181" spans="1:65" s="2" customFormat="1" ht="10.199999999999999">
      <c r="A181" s="36"/>
      <c r="B181" s="37"/>
      <c r="C181" s="38"/>
      <c r="D181" s="204" t="s">
        <v>172</v>
      </c>
      <c r="E181" s="38"/>
      <c r="F181" s="205" t="s">
        <v>393</v>
      </c>
      <c r="G181" s="38"/>
      <c r="H181" s="38"/>
      <c r="I181" s="190"/>
      <c r="J181" s="38"/>
      <c r="K181" s="38"/>
      <c r="L181" s="41"/>
      <c r="M181" s="191"/>
      <c r="N181" s="192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172</v>
      </c>
      <c r="AU181" s="19" t="s">
        <v>85</v>
      </c>
    </row>
    <row r="182" spans="1:65" s="15" customFormat="1" ht="10.199999999999999">
      <c r="B182" s="227"/>
      <c r="C182" s="228"/>
      <c r="D182" s="188" t="s">
        <v>165</v>
      </c>
      <c r="E182" s="229" t="s">
        <v>19</v>
      </c>
      <c r="F182" s="230" t="s">
        <v>394</v>
      </c>
      <c r="G182" s="228"/>
      <c r="H182" s="229" t="s">
        <v>19</v>
      </c>
      <c r="I182" s="231"/>
      <c r="J182" s="228"/>
      <c r="K182" s="228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165</v>
      </c>
      <c r="AU182" s="236" t="s">
        <v>85</v>
      </c>
      <c r="AV182" s="15" t="s">
        <v>83</v>
      </c>
      <c r="AW182" s="15" t="s">
        <v>37</v>
      </c>
      <c r="AX182" s="15" t="s">
        <v>75</v>
      </c>
      <c r="AY182" s="236" t="s">
        <v>155</v>
      </c>
    </row>
    <row r="183" spans="1:65" s="13" customFormat="1" ht="10.199999999999999">
      <c r="B183" s="193"/>
      <c r="C183" s="194"/>
      <c r="D183" s="188" t="s">
        <v>165</v>
      </c>
      <c r="E183" s="195" t="s">
        <v>19</v>
      </c>
      <c r="F183" s="196" t="s">
        <v>1244</v>
      </c>
      <c r="G183" s="194"/>
      <c r="H183" s="197">
        <v>2.75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165</v>
      </c>
      <c r="AU183" s="203" t="s">
        <v>85</v>
      </c>
      <c r="AV183" s="13" t="s">
        <v>85</v>
      </c>
      <c r="AW183" s="13" t="s">
        <v>37</v>
      </c>
      <c r="AX183" s="13" t="s">
        <v>75</v>
      </c>
      <c r="AY183" s="203" t="s">
        <v>155</v>
      </c>
    </row>
    <row r="184" spans="1:65" s="13" customFormat="1" ht="10.199999999999999">
      <c r="B184" s="193"/>
      <c r="C184" s="194"/>
      <c r="D184" s="188" t="s">
        <v>165</v>
      </c>
      <c r="E184" s="195" t="s">
        <v>19</v>
      </c>
      <c r="F184" s="196" t="s">
        <v>1245</v>
      </c>
      <c r="G184" s="194"/>
      <c r="H184" s="197">
        <v>7.4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165</v>
      </c>
      <c r="AU184" s="203" t="s">
        <v>85</v>
      </c>
      <c r="AV184" s="13" t="s">
        <v>85</v>
      </c>
      <c r="AW184" s="13" t="s">
        <v>37</v>
      </c>
      <c r="AX184" s="13" t="s">
        <v>75</v>
      </c>
      <c r="AY184" s="203" t="s">
        <v>155</v>
      </c>
    </row>
    <row r="185" spans="1:65" s="14" customFormat="1" ht="10.199999999999999">
      <c r="B185" s="206"/>
      <c r="C185" s="207"/>
      <c r="D185" s="188" t="s">
        <v>165</v>
      </c>
      <c r="E185" s="208" t="s">
        <v>19</v>
      </c>
      <c r="F185" s="209" t="s">
        <v>206</v>
      </c>
      <c r="G185" s="207"/>
      <c r="H185" s="210">
        <v>10.15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165</v>
      </c>
      <c r="AU185" s="216" t="s">
        <v>85</v>
      </c>
      <c r="AV185" s="14" t="s">
        <v>161</v>
      </c>
      <c r="AW185" s="14" t="s">
        <v>37</v>
      </c>
      <c r="AX185" s="14" t="s">
        <v>83</v>
      </c>
      <c r="AY185" s="216" t="s">
        <v>155</v>
      </c>
    </row>
    <row r="186" spans="1:65" s="12" customFormat="1" ht="22.8" customHeight="1">
      <c r="B186" s="159"/>
      <c r="C186" s="160"/>
      <c r="D186" s="161" t="s">
        <v>74</v>
      </c>
      <c r="E186" s="173" t="s">
        <v>214</v>
      </c>
      <c r="F186" s="173" t="s">
        <v>811</v>
      </c>
      <c r="G186" s="160"/>
      <c r="H186" s="160"/>
      <c r="I186" s="163"/>
      <c r="J186" s="174">
        <f>BK186</f>
        <v>0</v>
      </c>
      <c r="K186" s="160"/>
      <c r="L186" s="165"/>
      <c r="M186" s="166"/>
      <c r="N186" s="167"/>
      <c r="O186" s="167"/>
      <c r="P186" s="168">
        <f>SUM(P187:P196)</f>
        <v>0</v>
      </c>
      <c r="Q186" s="167"/>
      <c r="R186" s="168">
        <f>SUM(R187:R196)</f>
        <v>0.93093952176000005</v>
      </c>
      <c r="S186" s="167"/>
      <c r="T186" s="169">
        <f>SUM(T187:T196)</f>
        <v>17.692</v>
      </c>
      <c r="AR186" s="170" t="s">
        <v>83</v>
      </c>
      <c r="AT186" s="171" t="s">
        <v>74</v>
      </c>
      <c r="AU186" s="171" t="s">
        <v>83</v>
      </c>
      <c r="AY186" s="170" t="s">
        <v>155</v>
      </c>
      <c r="BK186" s="172">
        <f>SUM(BK187:BK196)</f>
        <v>0</v>
      </c>
    </row>
    <row r="187" spans="1:65" s="2" customFormat="1" ht="16.5" customHeight="1">
      <c r="A187" s="36"/>
      <c r="B187" s="37"/>
      <c r="C187" s="175" t="s">
        <v>328</v>
      </c>
      <c r="D187" s="175" t="s">
        <v>157</v>
      </c>
      <c r="E187" s="176" t="s">
        <v>861</v>
      </c>
      <c r="F187" s="177" t="s">
        <v>862</v>
      </c>
      <c r="G187" s="178" t="s">
        <v>183</v>
      </c>
      <c r="H187" s="179">
        <v>4</v>
      </c>
      <c r="I187" s="180"/>
      <c r="J187" s="181">
        <f>ROUND(I187*H187,2)</f>
        <v>0</v>
      </c>
      <c r="K187" s="177" t="s">
        <v>170</v>
      </c>
      <c r="L187" s="41"/>
      <c r="M187" s="182" t="s">
        <v>19</v>
      </c>
      <c r="N187" s="183" t="s">
        <v>46</v>
      </c>
      <c r="O187" s="66"/>
      <c r="P187" s="184">
        <f>O187*H187</f>
        <v>0</v>
      </c>
      <c r="Q187" s="184">
        <v>0.12</v>
      </c>
      <c r="R187" s="184">
        <f>Q187*H187</f>
        <v>0.48</v>
      </c>
      <c r="S187" s="184">
        <v>2.2000000000000002</v>
      </c>
      <c r="T187" s="185">
        <f>S187*H187</f>
        <v>8.8000000000000007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161</v>
      </c>
      <c r="AT187" s="186" t="s">
        <v>157</v>
      </c>
      <c r="AU187" s="186" t="s">
        <v>85</v>
      </c>
      <c r="AY187" s="19" t="s">
        <v>155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83</v>
      </c>
      <c r="BK187" s="187">
        <f>ROUND(I187*H187,2)</f>
        <v>0</v>
      </c>
      <c r="BL187" s="19" t="s">
        <v>161</v>
      </c>
      <c r="BM187" s="186" t="s">
        <v>1246</v>
      </c>
    </row>
    <row r="188" spans="1:65" s="2" customFormat="1" ht="10.199999999999999">
      <c r="A188" s="36"/>
      <c r="B188" s="37"/>
      <c r="C188" s="38"/>
      <c r="D188" s="204" t="s">
        <v>172</v>
      </c>
      <c r="E188" s="38"/>
      <c r="F188" s="205" t="s">
        <v>864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172</v>
      </c>
      <c r="AU188" s="19" t="s">
        <v>85</v>
      </c>
    </row>
    <row r="189" spans="1:65" s="15" customFormat="1" ht="10.199999999999999">
      <c r="B189" s="227"/>
      <c r="C189" s="228"/>
      <c r="D189" s="188" t="s">
        <v>165</v>
      </c>
      <c r="E189" s="229" t="s">
        <v>19</v>
      </c>
      <c r="F189" s="230" t="s">
        <v>1247</v>
      </c>
      <c r="G189" s="228"/>
      <c r="H189" s="229" t="s">
        <v>19</v>
      </c>
      <c r="I189" s="231"/>
      <c r="J189" s="228"/>
      <c r="K189" s="228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165</v>
      </c>
      <c r="AU189" s="236" t="s">
        <v>85</v>
      </c>
      <c r="AV189" s="15" t="s">
        <v>83</v>
      </c>
      <c r="AW189" s="15" t="s">
        <v>37</v>
      </c>
      <c r="AX189" s="15" t="s">
        <v>75</v>
      </c>
      <c r="AY189" s="236" t="s">
        <v>155</v>
      </c>
    </row>
    <row r="190" spans="1:65" s="13" customFormat="1" ht="10.199999999999999">
      <c r="B190" s="193"/>
      <c r="C190" s="194"/>
      <c r="D190" s="188" t="s">
        <v>165</v>
      </c>
      <c r="E190" s="195" t="s">
        <v>19</v>
      </c>
      <c r="F190" s="196" t="s">
        <v>1248</v>
      </c>
      <c r="G190" s="194"/>
      <c r="H190" s="197">
        <v>4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165</v>
      </c>
      <c r="AU190" s="203" t="s">
        <v>85</v>
      </c>
      <c r="AV190" s="13" t="s">
        <v>85</v>
      </c>
      <c r="AW190" s="13" t="s">
        <v>37</v>
      </c>
      <c r="AX190" s="13" t="s">
        <v>75</v>
      </c>
      <c r="AY190" s="203" t="s">
        <v>155</v>
      </c>
    </row>
    <row r="191" spans="1:65" s="14" customFormat="1" ht="10.199999999999999">
      <c r="B191" s="206"/>
      <c r="C191" s="207"/>
      <c r="D191" s="188" t="s">
        <v>165</v>
      </c>
      <c r="E191" s="208" t="s">
        <v>19</v>
      </c>
      <c r="F191" s="209" t="s">
        <v>206</v>
      </c>
      <c r="G191" s="207"/>
      <c r="H191" s="210">
        <v>4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165</v>
      </c>
      <c r="AU191" s="216" t="s">
        <v>85</v>
      </c>
      <c r="AV191" s="14" t="s">
        <v>161</v>
      </c>
      <c r="AW191" s="14" t="s">
        <v>37</v>
      </c>
      <c r="AX191" s="14" t="s">
        <v>83</v>
      </c>
      <c r="AY191" s="216" t="s">
        <v>155</v>
      </c>
    </row>
    <row r="192" spans="1:65" s="2" customFormat="1" ht="16.5" customHeight="1">
      <c r="A192" s="36"/>
      <c r="B192" s="37"/>
      <c r="C192" s="175" t="s">
        <v>336</v>
      </c>
      <c r="D192" s="175" t="s">
        <v>157</v>
      </c>
      <c r="E192" s="176" t="s">
        <v>877</v>
      </c>
      <c r="F192" s="177" t="s">
        <v>878</v>
      </c>
      <c r="G192" s="178" t="s">
        <v>183</v>
      </c>
      <c r="H192" s="179">
        <v>3.7050000000000001</v>
      </c>
      <c r="I192" s="180"/>
      <c r="J192" s="181">
        <f>ROUND(I192*H192,2)</f>
        <v>0</v>
      </c>
      <c r="K192" s="177" t="s">
        <v>170</v>
      </c>
      <c r="L192" s="41"/>
      <c r="M192" s="182" t="s">
        <v>19</v>
      </c>
      <c r="N192" s="183" t="s">
        <v>46</v>
      </c>
      <c r="O192" s="66"/>
      <c r="P192" s="184">
        <f>O192*H192</f>
        <v>0</v>
      </c>
      <c r="Q192" s="184">
        <v>0.121711072</v>
      </c>
      <c r="R192" s="184">
        <f>Q192*H192</f>
        <v>0.45093952176000002</v>
      </c>
      <c r="S192" s="184">
        <v>2.4</v>
      </c>
      <c r="T192" s="185">
        <f>S192*H192</f>
        <v>8.8919999999999995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161</v>
      </c>
      <c r="AT192" s="186" t="s">
        <v>157</v>
      </c>
      <c r="AU192" s="186" t="s">
        <v>85</v>
      </c>
      <c r="AY192" s="19" t="s">
        <v>155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83</v>
      </c>
      <c r="BK192" s="187">
        <f>ROUND(I192*H192,2)</f>
        <v>0</v>
      </c>
      <c r="BL192" s="19" t="s">
        <v>161</v>
      </c>
      <c r="BM192" s="186" t="s">
        <v>1249</v>
      </c>
    </row>
    <row r="193" spans="1:65" s="2" customFormat="1" ht="10.199999999999999">
      <c r="A193" s="36"/>
      <c r="B193" s="37"/>
      <c r="C193" s="38"/>
      <c r="D193" s="204" t="s">
        <v>172</v>
      </c>
      <c r="E193" s="38"/>
      <c r="F193" s="205" t="s">
        <v>880</v>
      </c>
      <c r="G193" s="38"/>
      <c r="H193" s="38"/>
      <c r="I193" s="190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172</v>
      </c>
      <c r="AU193" s="19" t="s">
        <v>85</v>
      </c>
    </row>
    <row r="194" spans="1:65" s="15" customFormat="1" ht="10.199999999999999">
      <c r="B194" s="227"/>
      <c r="C194" s="228"/>
      <c r="D194" s="188" t="s">
        <v>165</v>
      </c>
      <c r="E194" s="229" t="s">
        <v>19</v>
      </c>
      <c r="F194" s="230" t="s">
        <v>1250</v>
      </c>
      <c r="G194" s="228"/>
      <c r="H194" s="229" t="s">
        <v>19</v>
      </c>
      <c r="I194" s="231"/>
      <c r="J194" s="228"/>
      <c r="K194" s="228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165</v>
      </c>
      <c r="AU194" s="236" t="s">
        <v>85</v>
      </c>
      <c r="AV194" s="15" t="s">
        <v>83</v>
      </c>
      <c r="AW194" s="15" t="s">
        <v>37</v>
      </c>
      <c r="AX194" s="15" t="s">
        <v>75</v>
      </c>
      <c r="AY194" s="236" t="s">
        <v>155</v>
      </c>
    </row>
    <row r="195" spans="1:65" s="13" customFormat="1" ht="10.199999999999999">
      <c r="B195" s="193"/>
      <c r="C195" s="194"/>
      <c r="D195" s="188" t="s">
        <v>165</v>
      </c>
      <c r="E195" s="195" t="s">
        <v>19</v>
      </c>
      <c r="F195" s="196" t="s">
        <v>1251</v>
      </c>
      <c r="G195" s="194"/>
      <c r="H195" s="197">
        <v>3.7050000000000001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165</v>
      </c>
      <c r="AU195" s="203" t="s">
        <v>85</v>
      </c>
      <c r="AV195" s="13" t="s">
        <v>85</v>
      </c>
      <c r="AW195" s="13" t="s">
        <v>37</v>
      </c>
      <c r="AX195" s="13" t="s">
        <v>75</v>
      </c>
      <c r="AY195" s="203" t="s">
        <v>155</v>
      </c>
    </row>
    <row r="196" spans="1:65" s="14" customFormat="1" ht="10.199999999999999">
      <c r="B196" s="206"/>
      <c r="C196" s="207"/>
      <c r="D196" s="188" t="s">
        <v>165</v>
      </c>
      <c r="E196" s="208" t="s">
        <v>19</v>
      </c>
      <c r="F196" s="209" t="s">
        <v>206</v>
      </c>
      <c r="G196" s="207"/>
      <c r="H196" s="210">
        <v>3.7050000000000001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165</v>
      </c>
      <c r="AU196" s="216" t="s">
        <v>85</v>
      </c>
      <c r="AV196" s="14" t="s">
        <v>161</v>
      </c>
      <c r="AW196" s="14" t="s">
        <v>37</v>
      </c>
      <c r="AX196" s="14" t="s">
        <v>83</v>
      </c>
      <c r="AY196" s="216" t="s">
        <v>155</v>
      </c>
    </row>
    <row r="197" spans="1:65" s="12" customFormat="1" ht="22.8" customHeight="1">
      <c r="B197" s="159"/>
      <c r="C197" s="160"/>
      <c r="D197" s="161" t="s">
        <v>74</v>
      </c>
      <c r="E197" s="173" t="s">
        <v>893</v>
      </c>
      <c r="F197" s="173" t="s">
        <v>894</v>
      </c>
      <c r="G197" s="160"/>
      <c r="H197" s="160"/>
      <c r="I197" s="163"/>
      <c r="J197" s="174">
        <f>BK197</f>
        <v>0</v>
      </c>
      <c r="K197" s="160"/>
      <c r="L197" s="165"/>
      <c r="M197" s="166"/>
      <c r="N197" s="167"/>
      <c r="O197" s="167"/>
      <c r="P197" s="168">
        <f>SUM(P198:P207)</f>
        <v>0</v>
      </c>
      <c r="Q197" s="167"/>
      <c r="R197" s="168">
        <f>SUM(R198:R207)</f>
        <v>0</v>
      </c>
      <c r="S197" s="167"/>
      <c r="T197" s="169">
        <f>SUM(T198:T207)</f>
        <v>0</v>
      </c>
      <c r="AR197" s="170" t="s">
        <v>83</v>
      </c>
      <c r="AT197" s="171" t="s">
        <v>74</v>
      </c>
      <c r="AU197" s="171" t="s">
        <v>83</v>
      </c>
      <c r="AY197" s="170" t="s">
        <v>155</v>
      </c>
      <c r="BK197" s="172">
        <f>SUM(BK198:BK207)</f>
        <v>0</v>
      </c>
    </row>
    <row r="198" spans="1:65" s="2" customFormat="1" ht="24.15" customHeight="1">
      <c r="A198" s="36"/>
      <c r="B198" s="37"/>
      <c r="C198" s="175" t="s">
        <v>348</v>
      </c>
      <c r="D198" s="175" t="s">
        <v>157</v>
      </c>
      <c r="E198" s="176" t="s">
        <v>902</v>
      </c>
      <c r="F198" s="177" t="s">
        <v>903</v>
      </c>
      <c r="G198" s="178" t="s">
        <v>298</v>
      </c>
      <c r="H198" s="179">
        <v>8.8919999999999995</v>
      </c>
      <c r="I198" s="180"/>
      <c r="J198" s="181">
        <f>ROUND(I198*H198,2)</f>
        <v>0</v>
      </c>
      <c r="K198" s="177" t="s">
        <v>170</v>
      </c>
      <c r="L198" s="41"/>
      <c r="M198" s="182" t="s">
        <v>19</v>
      </c>
      <c r="N198" s="183" t="s">
        <v>46</v>
      </c>
      <c r="O198" s="66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161</v>
      </c>
      <c r="AT198" s="186" t="s">
        <v>157</v>
      </c>
      <c r="AU198" s="186" t="s">
        <v>85</v>
      </c>
      <c r="AY198" s="19" t="s">
        <v>155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9" t="s">
        <v>83</v>
      </c>
      <c r="BK198" s="187">
        <f>ROUND(I198*H198,2)</f>
        <v>0</v>
      </c>
      <c r="BL198" s="19" t="s">
        <v>161</v>
      </c>
      <c r="BM198" s="186" t="s">
        <v>1252</v>
      </c>
    </row>
    <row r="199" spans="1:65" s="2" customFormat="1" ht="10.199999999999999">
      <c r="A199" s="36"/>
      <c r="B199" s="37"/>
      <c r="C199" s="38"/>
      <c r="D199" s="204" t="s">
        <v>172</v>
      </c>
      <c r="E199" s="38"/>
      <c r="F199" s="205" t="s">
        <v>905</v>
      </c>
      <c r="G199" s="38"/>
      <c r="H199" s="38"/>
      <c r="I199" s="190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172</v>
      </c>
      <c r="AU199" s="19" t="s">
        <v>85</v>
      </c>
    </row>
    <row r="200" spans="1:65" s="13" customFormat="1" ht="10.199999999999999">
      <c r="B200" s="193"/>
      <c r="C200" s="194"/>
      <c r="D200" s="188" t="s">
        <v>165</v>
      </c>
      <c r="E200" s="195" t="s">
        <v>19</v>
      </c>
      <c r="F200" s="196" t="s">
        <v>1253</v>
      </c>
      <c r="G200" s="194"/>
      <c r="H200" s="197">
        <v>8.8919999999999995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165</v>
      </c>
      <c r="AU200" s="203" t="s">
        <v>85</v>
      </c>
      <c r="AV200" s="13" t="s">
        <v>85</v>
      </c>
      <c r="AW200" s="13" t="s">
        <v>37</v>
      </c>
      <c r="AX200" s="13" t="s">
        <v>83</v>
      </c>
      <c r="AY200" s="203" t="s">
        <v>155</v>
      </c>
    </row>
    <row r="201" spans="1:65" s="2" customFormat="1" ht="21.75" customHeight="1">
      <c r="A201" s="36"/>
      <c r="B201" s="37"/>
      <c r="C201" s="175" t="s">
        <v>355</v>
      </c>
      <c r="D201" s="175" t="s">
        <v>157</v>
      </c>
      <c r="E201" s="176" t="s">
        <v>913</v>
      </c>
      <c r="F201" s="177" t="s">
        <v>914</v>
      </c>
      <c r="G201" s="178" t="s">
        <v>298</v>
      </c>
      <c r="H201" s="179">
        <v>8.8919999999999995</v>
      </c>
      <c r="I201" s="180"/>
      <c r="J201" s="181">
        <f>ROUND(I201*H201,2)</f>
        <v>0</v>
      </c>
      <c r="K201" s="177" t="s">
        <v>170</v>
      </c>
      <c r="L201" s="41"/>
      <c r="M201" s="182" t="s">
        <v>19</v>
      </c>
      <c r="N201" s="183" t="s">
        <v>46</v>
      </c>
      <c r="O201" s="66"/>
      <c r="P201" s="184">
        <f>O201*H201</f>
        <v>0</v>
      </c>
      <c r="Q201" s="184">
        <v>0</v>
      </c>
      <c r="R201" s="184">
        <f>Q201*H201</f>
        <v>0</v>
      </c>
      <c r="S201" s="184">
        <v>0</v>
      </c>
      <c r="T201" s="18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6" t="s">
        <v>161</v>
      </c>
      <c r="AT201" s="186" t="s">
        <v>157</v>
      </c>
      <c r="AU201" s="186" t="s">
        <v>85</v>
      </c>
      <c r="AY201" s="19" t="s">
        <v>155</v>
      </c>
      <c r="BE201" s="187">
        <f>IF(N201="základní",J201,0)</f>
        <v>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19" t="s">
        <v>83</v>
      </c>
      <c r="BK201" s="187">
        <f>ROUND(I201*H201,2)</f>
        <v>0</v>
      </c>
      <c r="BL201" s="19" t="s">
        <v>161</v>
      </c>
      <c r="BM201" s="186" t="s">
        <v>1254</v>
      </c>
    </row>
    <row r="202" spans="1:65" s="2" customFormat="1" ht="10.199999999999999">
      <c r="A202" s="36"/>
      <c r="B202" s="37"/>
      <c r="C202" s="38"/>
      <c r="D202" s="204" t="s">
        <v>172</v>
      </c>
      <c r="E202" s="38"/>
      <c r="F202" s="205" t="s">
        <v>916</v>
      </c>
      <c r="G202" s="38"/>
      <c r="H202" s="38"/>
      <c r="I202" s="190"/>
      <c r="J202" s="38"/>
      <c r="K202" s="38"/>
      <c r="L202" s="41"/>
      <c r="M202" s="191"/>
      <c r="N202" s="192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172</v>
      </c>
      <c r="AU202" s="19" t="s">
        <v>85</v>
      </c>
    </row>
    <row r="203" spans="1:65" s="13" customFormat="1" ht="10.199999999999999">
      <c r="B203" s="193"/>
      <c r="C203" s="194"/>
      <c r="D203" s="188" t="s">
        <v>165</v>
      </c>
      <c r="E203" s="195" t="s">
        <v>19</v>
      </c>
      <c r="F203" s="196" t="s">
        <v>1253</v>
      </c>
      <c r="G203" s="194"/>
      <c r="H203" s="197">
        <v>8.8919999999999995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165</v>
      </c>
      <c r="AU203" s="203" t="s">
        <v>85</v>
      </c>
      <c r="AV203" s="13" t="s">
        <v>85</v>
      </c>
      <c r="AW203" s="13" t="s">
        <v>37</v>
      </c>
      <c r="AX203" s="13" t="s">
        <v>83</v>
      </c>
      <c r="AY203" s="203" t="s">
        <v>155</v>
      </c>
    </row>
    <row r="204" spans="1:65" s="2" customFormat="1" ht="24.15" customHeight="1">
      <c r="A204" s="36"/>
      <c r="B204" s="37"/>
      <c r="C204" s="175" t="s">
        <v>361</v>
      </c>
      <c r="D204" s="175" t="s">
        <v>157</v>
      </c>
      <c r="E204" s="176" t="s">
        <v>918</v>
      </c>
      <c r="F204" s="177" t="s">
        <v>919</v>
      </c>
      <c r="G204" s="178" t="s">
        <v>298</v>
      </c>
      <c r="H204" s="179">
        <v>168.94800000000001</v>
      </c>
      <c r="I204" s="180"/>
      <c r="J204" s="181">
        <f>ROUND(I204*H204,2)</f>
        <v>0</v>
      </c>
      <c r="K204" s="177" t="s">
        <v>170</v>
      </c>
      <c r="L204" s="41"/>
      <c r="M204" s="182" t="s">
        <v>19</v>
      </c>
      <c r="N204" s="183" t="s">
        <v>46</v>
      </c>
      <c r="O204" s="66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161</v>
      </c>
      <c r="AT204" s="186" t="s">
        <v>157</v>
      </c>
      <c r="AU204" s="186" t="s">
        <v>85</v>
      </c>
      <c r="AY204" s="19" t="s">
        <v>155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83</v>
      </c>
      <c r="BK204" s="187">
        <f>ROUND(I204*H204,2)</f>
        <v>0</v>
      </c>
      <c r="BL204" s="19" t="s">
        <v>161</v>
      </c>
      <c r="BM204" s="186" t="s">
        <v>1255</v>
      </c>
    </row>
    <row r="205" spans="1:65" s="2" customFormat="1" ht="10.199999999999999">
      <c r="A205" s="36"/>
      <c r="B205" s="37"/>
      <c r="C205" s="38"/>
      <c r="D205" s="204" t="s">
        <v>172</v>
      </c>
      <c r="E205" s="38"/>
      <c r="F205" s="205" t="s">
        <v>921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172</v>
      </c>
      <c r="AU205" s="19" t="s">
        <v>85</v>
      </c>
    </row>
    <row r="206" spans="1:65" s="13" customFormat="1" ht="10.199999999999999">
      <c r="B206" s="193"/>
      <c r="C206" s="194"/>
      <c r="D206" s="188" t="s">
        <v>165</v>
      </c>
      <c r="E206" s="195" t="s">
        <v>19</v>
      </c>
      <c r="F206" s="196" t="s">
        <v>1256</v>
      </c>
      <c r="G206" s="194"/>
      <c r="H206" s="197">
        <v>168.94800000000001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165</v>
      </c>
      <c r="AU206" s="203" t="s">
        <v>85</v>
      </c>
      <c r="AV206" s="13" t="s">
        <v>85</v>
      </c>
      <c r="AW206" s="13" t="s">
        <v>37</v>
      </c>
      <c r="AX206" s="13" t="s">
        <v>75</v>
      </c>
      <c r="AY206" s="203" t="s">
        <v>155</v>
      </c>
    </row>
    <row r="207" spans="1:65" s="14" customFormat="1" ht="10.199999999999999">
      <c r="B207" s="206"/>
      <c r="C207" s="207"/>
      <c r="D207" s="188" t="s">
        <v>165</v>
      </c>
      <c r="E207" s="208" t="s">
        <v>19</v>
      </c>
      <c r="F207" s="209" t="s">
        <v>206</v>
      </c>
      <c r="G207" s="207"/>
      <c r="H207" s="210">
        <v>168.94800000000001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165</v>
      </c>
      <c r="AU207" s="216" t="s">
        <v>85</v>
      </c>
      <c r="AV207" s="14" t="s">
        <v>161</v>
      </c>
      <c r="AW207" s="14" t="s">
        <v>37</v>
      </c>
      <c r="AX207" s="14" t="s">
        <v>83</v>
      </c>
      <c r="AY207" s="216" t="s">
        <v>155</v>
      </c>
    </row>
    <row r="208" spans="1:65" s="12" customFormat="1" ht="22.8" customHeight="1">
      <c r="B208" s="159"/>
      <c r="C208" s="160"/>
      <c r="D208" s="161" t="s">
        <v>74</v>
      </c>
      <c r="E208" s="173" t="s">
        <v>403</v>
      </c>
      <c r="F208" s="173" t="s">
        <v>404</v>
      </c>
      <c r="G208" s="160"/>
      <c r="H208" s="160"/>
      <c r="I208" s="163"/>
      <c r="J208" s="174">
        <f>BK208</f>
        <v>0</v>
      </c>
      <c r="K208" s="160"/>
      <c r="L208" s="165"/>
      <c r="M208" s="166"/>
      <c r="N208" s="167"/>
      <c r="O208" s="167"/>
      <c r="P208" s="168">
        <f>SUM(P209:P210)</f>
        <v>0</v>
      </c>
      <c r="Q208" s="167"/>
      <c r="R208" s="168">
        <f>SUM(R209:R210)</f>
        <v>0</v>
      </c>
      <c r="S208" s="167"/>
      <c r="T208" s="169">
        <f>SUM(T209:T210)</f>
        <v>0</v>
      </c>
      <c r="AR208" s="170" t="s">
        <v>83</v>
      </c>
      <c r="AT208" s="171" t="s">
        <v>74</v>
      </c>
      <c r="AU208" s="171" t="s">
        <v>83</v>
      </c>
      <c r="AY208" s="170" t="s">
        <v>155</v>
      </c>
      <c r="BK208" s="172">
        <f>SUM(BK209:BK210)</f>
        <v>0</v>
      </c>
    </row>
    <row r="209" spans="1:65" s="2" customFormat="1" ht="21.75" customHeight="1">
      <c r="A209" s="36"/>
      <c r="B209" s="37"/>
      <c r="C209" s="175" t="s">
        <v>368</v>
      </c>
      <c r="D209" s="175" t="s">
        <v>157</v>
      </c>
      <c r="E209" s="176" t="s">
        <v>406</v>
      </c>
      <c r="F209" s="177" t="s">
        <v>407</v>
      </c>
      <c r="G209" s="178" t="s">
        <v>298</v>
      </c>
      <c r="H209" s="179">
        <v>340.47699999999998</v>
      </c>
      <c r="I209" s="180"/>
      <c r="J209" s="181">
        <f>ROUND(I209*H209,2)</f>
        <v>0</v>
      </c>
      <c r="K209" s="177" t="s">
        <v>170</v>
      </c>
      <c r="L209" s="41"/>
      <c r="M209" s="182" t="s">
        <v>19</v>
      </c>
      <c r="N209" s="183" t="s">
        <v>46</v>
      </c>
      <c r="O209" s="66"/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161</v>
      </c>
      <c r="AT209" s="186" t="s">
        <v>157</v>
      </c>
      <c r="AU209" s="186" t="s">
        <v>85</v>
      </c>
      <c r="AY209" s="19" t="s">
        <v>155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83</v>
      </c>
      <c r="BK209" s="187">
        <f>ROUND(I209*H209,2)</f>
        <v>0</v>
      </c>
      <c r="BL209" s="19" t="s">
        <v>161</v>
      </c>
      <c r="BM209" s="186" t="s">
        <v>1257</v>
      </c>
    </row>
    <row r="210" spans="1:65" s="2" customFormat="1" ht="10.199999999999999">
      <c r="A210" s="36"/>
      <c r="B210" s="37"/>
      <c r="C210" s="38"/>
      <c r="D210" s="204" t="s">
        <v>172</v>
      </c>
      <c r="E210" s="38"/>
      <c r="F210" s="205" t="s">
        <v>409</v>
      </c>
      <c r="G210" s="38"/>
      <c r="H210" s="38"/>
      <c r="I210" s="190"/>
      <c r="J210" s="38"/>
      <c r="K210" s="38"/>
      <c r="L210" s="41"/>
      <c r="M210" s="237"/>
      <c r="N210" s="238"/>
      <c r="O210" s="239"/>
      <c r="P210" s="239"/>
      <c r="Q210" s="239"/>
      <c r="R210" s="239"/>
      <c r="S210" s="239"/>
      <c r="T210" s="24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172</v>
      </c>
      <c r="AU210" s="19" t="s">
        <v>85</v>
      </c>
    </row>
    <row r="211" spans="1:65" s="2" customFormat="1" ht="6.9" customHeight="1">
      <c r="A211" s="36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41"/>
      <c r="M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</row>
  </sheetData>
  <sheetProtection algorithmName="SHA-512" hashValue="FVdMz7/JSTm+aGPD8FiiXw0GtFxLw3lJhS6kHCf3qHIJg0HsG7nZasdDjgG59uq+6kwHQAfDWWzMmhp/BsEmRA==" saltValue="d3aXPcOuYMCl72UeqbZP5waP87axmd5qRgFiSnc1d0TYRJQkBPsER5aQYNr7lggB2xDMZl9kvc9RaB16gwiXZQ==" spinCount="100000" sheet="1" objects="1" scenarios="1" formatColumns="0" formatRows="0" autoFilter="0"/>
  <autoFilter ref="C86:K210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500-000000000000}"/>
    <hyperlink ref="F97" r:id="rId2" xr:uid="{00000000-0004-0000-0500-000001000000}"/>
    <hyperlink ref="F100" r:id="rId3" xr:uid="{00000000-0004-0000-0500-000002000000}"/>
    <hyperlink ref="F103" r:id="rId4" xr:uid="{00000000-0004-0000-0500-000003000000}"/>
    <hyperlink ref="F106" r:id="rId5" xr:uid="{00000000-0004-0000-0500-000004000000}"/>
    <hyperlink ref="F111" r:id="rId6" xr:uid="{00000000-0004-0000-0500-000005000000}"/>
    <hyperlink ref="F116" r:id="rId7" xr:uid="{00000000-0004-0000-0500-000006000000}"/>
    <hyperlink ref="F119" r:id="rId8" xr:uid="{00000000-0004-0000-0500-000007000000}"/>
    <hyperlink ref="F125" r:id="rId9" xr:uid="{00000000-0004-0000-0500-000008000000}"/>
    <hyperlink ref="F129" r:id="rId10" xr:uid="{00000000-0004-0000-0500-000009000000}"/>
    <hyperlink ref="F134" r:id="rId11" xr:uid="{00000000-0004-0000-0500-00000A000000}"/>
    <hyperlink ref="F137" r:id="rId12" xr:uid="{00000000-0004-0000-0500-00000B000000}"/>
    <hyperlink ref="F140" r:id="rId13" xr:uid="{00000000-0004-0000-0500-00000C000000}"/>
    <hyperlink ref="F145" r:id="rId14" xr:uid="{00000000-0004-0000-0500-00000D000000}"/>
    <hyperlink ref="F150" r:id="rId15" xr:uid="{00000000-0004-0000-0500-00000E000000}"/>
    <hyperlink ref="F153" r:id="rId16" xr:uid="{00000000-0004-0000-0500-00000F000000}"/>
    <hyperlink ref="F156" r:id="rId17" xr:uid="{00000000-0004-0000-0500-000010000000}"/>
    <hyperlink ref="F162" r:id="rId18" xr:uid="{00000000-0004-0000-0500-000011000000}"/>
    <hyperlink ref="F173" r:id="rId19" xr:uid="{00000000-0004-0000-0500-000012000000}"/>
    <hyperlink ref="F176" r:id="rId20" xr:uid="{00000000-0004-0000-0500-000013000000}"/>
    <hyperlink ref="F181" r:id="rId21" xr:uid="{00000000-0004-0000-0500-000014000000}"/>
    <hyperlink ref="F188" r:id="rId22" xr:uid="{00000000-0004-0000-0500-000015000000}"/>
    <hyperlink ref="F193" r:id="rId23" xr:uid="{00000000-0004-0000-0500-000016000000}"/>
    <hyperlink ref="F199" r:id="rId24" xr:uid="{00000000-0004-0000-0500-000017000000}"/>
    <hyperlink ref="F202" r:id="rId25" xr:uid="{00000000-0004-0000-0500-000018000000}"/>
    <hyperlink ref="F205" r:id="rId26" xr:uid="{00000000-0004-0000-0500-000019000000}"/>
    <hyperlink ref="F210" r:id="rId27" xr:uid="{00000000-0004-0000-0500-00001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43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100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1258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>00274101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Město Přelouč</v>
      </c>
      <c r="F15" s="36"/>
      <c r="G15" s="36"/>
      <c r="H15" s="36"/>
      <c r="I15" s="107" t="s">
        <v>29</v>
      </c>
      <c r="J15" s="109" t="str">
        <f>IF('Rekapitulace stavby'!AN11="","",'Rekapitulace stavby'!AN11)</f>
        <v>CZ00274101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29</v>
      </c>
      <c r="J24" s="109" t="s">
        <v>36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ROUND(J90,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ROUND((SUM(BE90:BE436)),  2)</f>
        <v>0</v>
      </c>
      <c r="G33" s="36"/>
      <c r="H33" s="36"/>
      <c r="I33" s="120">
        <v>0.21</v>
      </c>
      <c r="J33" s="119">
        <f>ROUND(((SUM(BE90:BE436))*I33),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ROUND((SUM(BF90:BF436)),  2)</f>
        <v>0</v>
      </c>
      <c r="G34" s="36"/>
      <c r="H34" s="36"/>
      <c r="I34" s="120">
        <v>0.15</v>
      </c>
      <c r="J34" s="119">
        <f>ROUND(((SUM(BF90:BF436))*I34),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ROUND((SUM(BG90:BG436)),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ROUND((SUM(BH90:BH436)),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ROUND((SUM(BI90:BI436)),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SO 02.2 - Rekonstrukce mostku, ř. km 0.668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Přelouč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Vodohospodářský rozvoj a výstavba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 a.s.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J90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133</v>
      </c>
      <c r="E60" s="139"/>
      <c r="F60" s="139"/>
      <c r="G60" s="139"/>
      <c r="H60" s="139"/>
      <c r="I60" s="139"/>
      <c r="J60" s="140">
        <f>J91</f>
        <v>0</v>
      </c>
      <c r="K60" s="137"/>
      <c r="L60" s="141"/>
    </row>
    <row r="61" spans="1:47" s="10" customFormat="1" ht="19.95" customHeight="1">
      <c r="B61" s="142"/>
      <c r="C61" s="143"/>
      <c r="D61" s="144" t="s">
        <v>134</v>
      </c>
      <c r="E61" s="145"/>
      <c r="F61" s="145"/>
      <c r="G61" s="145"/>
      <c r="H61" s="145"/>
      <c r="I61" s="145"/>
      <c r="J61" s="146">
        <f>J92</f>
        <v>0</v>
      </c>
      <c r="K61" s="143"/>
      <c r="L61" s="147"/>
    </row>
    <row r="62" spans="1:47" s="10" customFormat="1" ht="19.95" customHeight="1">
      <c r="B62" s="142"/>
      <c r="C62" s="143"/>
      <c r="D62" s="144" t="s">
        <v>136</v>
      </c>
      <c r="E62" s="145"/>
      <c r="F62" s="145"/>
      <c r="G62" s="145"/>
      <c r="H62" s="145"/>
      <c r="I62" s="145"/>
      <c r="J62" s="146">
        <f>J181</f>
        <v>0</v>
      </c>
      <c r="K62" s="143"/>
      <c r="L62" s="147"/>
    </row>
    <row r="63" spans="1:47" s="10" customFormat="1" ht="19.95" customHeight="1">
      <c r="B63" s="142"/>
      <c r="C63" s="143"/>
      <c r="D63" s="144" t="s">
        <v>137</v>
      </c>
      <c r="E63" s="145"/>
      <c r="F63" s="145"/>
      <c r="G63" s="145"/>
      <c r="H63" s="145"/>
      <c r="I63" s="145"/>
      <c r="J63" s="146">
        <f>J216</f>
        <v>0</v>
      </c>
      <c r="K63" s="143"/>
      <c r="L63" s="147"/>
    </row>
    <row r="64" spans="1:47" s="10" customFormat="1" ht="19.95" customHeight="1">
      <c r="B64" s="142"/>
      <c r="C64" s="143"/>
      <c r="D64" s="144" t="s">
        <v>138</v>
      </c>
      <c r="E64" s="145"/>
      <c r="F64" s="145"/>
      <c r="G64" s="145"/>
      <c r="H64" s="145"/>
      <c r="I64" s="145"/>
      <c r="J64" s="146">
        <f>J252</f>
        <v>0</v>
      </c>
      <c r="K64" s="143"/>
      <c r="L64" s="147"/>
    </row>
    <row r="65" spans="1:31" s="10" customFormat="1" ht="19.95" customHeight="1">
      <c r="B65" s="142"/>
      <c r="C65" s="143"/>
      <c r="D65" s="144" t="s">
        <v>411</v>
      </c>
      <c r="E65" s="145"/>
      <c r="F65" s="145"/>
      <c r="G65" s="145"/>
      <c r="H65" s="145"/>
      <c r="I65" s="145"/>
      <c r="J65" s="146">
        <f>J299</f>
        <v>0</v>
      </c>
      <c r="K65" s="143"/>
      <c r="L65" s="147"/>
    </row>
    <row r="66" spans="1:31" s="10" customFormat="1" ht="19.95" customHeight="1">
      <c r="B66" s="142"/>
      <c r="C66" s="143"/>
      <c r="D66" s="144" t="s">
        <v>412</v>
      </c>
      <c r="E66" s="145"/>
      <c r="F66" s="145"/>
      <c r="G66" s="145"/>
      <c r="H66" s="145"/>
      <c r="I66" s="145"/>
      <c r="J66" s="146">
        <f>J329</f>
        <v>0</v>
      </c>
      <c r="K66" s="143"/>
      <c r="L66" s="147"/>
    </row>
    <row r="67" spans="1:31" s="10" customFormat="1" ht="19.95" customHeight="1">
      <c r="B67" s="142"/>
      <c r="C67" s="143"/>
      <c r="D67" s="144" t="s">
        <v>413</v>
      </c>
      <c r="E67" s="145"/>
      <c r="F67" s="145"/>
      <c r="G67" s="145"/>
      <c r="H67" s="145"/>
      <c r="I67" s="145"/>
      <c r="J67" s="146">
        <f>J365</f>
        <v>0</v>
      </c>
      <c r="K67" s="143"/>
      <c r="L67" s="147"/>
    </row>
    <row r="68" spans="1:31" s="10" customFormat="1" ht="19.95" customHeight="1">
      <c r="B68" s="142"/>
      <c r="C68" s="143"/>
      <c r="D68" s="144" t="s">
        <v>139</v>
      </c>
      <c r="E68" s="145"/>
      <c r="F68" s="145"/>
      <c r="G68" s="145"/>
      <c r="H68" s="145"/>
      <c r="I68" s="145"/>
      <c r="J68" s="146">
        <f>J391</f>
        <v>0</v>
      </c>
      <c r="K68" s="143"/>
      <c r="L68" s="147"/>
    </row>
    <row r="69" spans="1:31" s="9" customFormat="1" ht="24.9" customHeight="1">
      <c r="B69" s="136"/>
      <c r="C69" s="137"/>
      <c r="D69" s="138" t="s">
        <v>414</v>
      </c>
      <c r="E69" s="139"/>
      <c r="F69" s="139"/>
      <c r="G69" s="139"/>
      <c r="H69" s="139"/>
      <c r="I69" s="139"/>
      <c r="J69" s="140">
        <f>J394</f>
        <v>0</v>
      </c>
      <c r="K69" s="137"/>
      <c r="L69" s="141"/>
    </row>
    <row r="70" spans="1:31" s="10" customFormat="1" ht="19.95" customHeight="1">
      <c r="B70" s="142"/>
      <c r="C70" s="143"/>
      <c r="D70" s="144" t="s">
        <v>415</v>
      </c>
      <c r="E70" s="145"/>
      <c r="F70" s="145"/>
      <c r="G70" s="145"/>
      <c r="H70" s="145"/>
      <c r="I70" s="145"/>
      <c r="J70" s="146">
        <f>J395</f>
        <v>0</v>
      </c>
      <c r="K70" s="143"/>
      <c r="L70" s="147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" customHeight="1">
      <c r="A77" s="36"/>
      <c r="B77" s="37"/>
      <c r="C77" s="25" t="s">
        <v>140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90" t="str">
        <f>E7</f>
        <v>006 - Revitalizace Švarcavy</v>
      </c>
      <c r="F80" s="391"/>
      <c r="G80" s="391"/>
      <c r="H80" s="391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127</v>
      </c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47" t="str">
        <f>E9</f>
        <v>SO 02.2 - Rekonstrukce mostku, ř. km 0.668</v>
      </c>
      <c r="F82" s="392"/>
      <c r="G82" s="392"/>
      <c r="H82" s="392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21</v>
      </c>
      <c r="D84" s="38"/>
      <c r="E84" s="38"/>
      <c r="F84" s="29" t="str">
        <f>F12</f>
        <v>Přelouč</v>
      </c>
      <c r="G84" s="38"/>
      <c r="H84" s="38"/>
      <c r="I84" s="31" t="s">
        <v>23</v>
      </c>
      <c r="J84" s="61" t="str">
        <f>IF(J12="","",J12)</f>
        <v>1. 11. 2021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25.65" customHeight="1">
      <c r="A86" s="36"/>
      <c r="B86" s="37"/>
      <c r="C86" s="31" t="s">
        <v>25</v>
      </c>
      <c r="D86" s="38"/>
      <c r="E86" s="38"/>
      <c r="F86" s="29" t="str">
        <f>E15</f>
        <v>Město Přelouč</v>
      </c>
      <c r="G86" s="38"/>
      <c r="H86" s="38"/>
      <c r="I86" s="31" t="s">
        <v>33</v>
      </c>
      <c r="J86" s="34" t="str">
        <f>E21</f>
        <v>Vodohospodářský rozvoj a výstavba a.s.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25.65" customHeight="1">
      <c r="A87" s="36"/>
      <c r="B87" s="37"/>
      <c r="C87" s="31" t="s">
        <v>31</v>
      </c>
      <c r="D87" s="38"/>
      <c r="E87" s="38"/>
      <c r="F87" s="29" t="str">
        <f>IF(E18="","",E18)</f>
        <v>Vyplň údaj</v>
      </c>
      <c r="G87" s="38"/>
      <c r="H87" s="38"/>
      <c r="I87" s="31" t="s">
        <v>38</v>
      </c>
      <c r="J87" s="34" t="str">
        <f>E24</f>
        <v>Vodohospodářský rozvoj a výstavba a.s.</v>
      </c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48"/>
      <c r="B89" s="149"/>
      <c r="C89" s="150" t="s">
        <v>141</v>
      </c>
      <c r="D89" s="151" t="s">
        <v>60</v>
      </c>
      <c r="E89" s="151" t="s">
        <v>56</v>
      </c>
      <c r="F89" s="151" t="s">
        <v>57</v>
      </c>
      <c r="G89" s="151" t="s">
        <v>142</v>
      </c>
      <c r="H89" s="151" t="s">
        <v>143</v>
      </c>
      <c r="I89" s="151" t="s">
        <v>144</v>
      </c>
      <c r="J89" s="151" t="s">
        <v>131</v>
      </c>
      <c r="K89" s="152" t="s">
        <v>145</v>
      </c>
      <c r="L89" s="153"/>
      <c r="M89" s="70" t="s">
        <v>19</v>
      </c>
      <c r="N89" s="71" t="s">
        <v>45</v>
      </c>
      <c r="O89" s="71" t="s">
        <v>146</v>
      </c>
      <c r="P89" s="71" t="s">
        <v>147</v>
      </c>
      <c r="Q89" s="71" t="s">
        <v>148</v>
      </c>
      <c r="R89" s="71" t="s">
        <v>149</v>
      </c>
      <c r="S89" s="71" t="s">
        <v>150</v>
      </c>
      <c r="T89" s="72" t="s">
        <v>151</v>
      </c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</row>
    <row r="90" spans="1:65" s="2" customFormat="1" ht="22.8" customHeight="1">
      <c r="A90" s="36"/>
      <c r="B90" s="37"/>
      <c r="C90" s="77" t="s">
        <v>152</v>
      </c>
      <c r="D90" s="38"/>
      <c r="E90" s="38"/>
      <c r="F90" s="38"/>
      <c r="G90" s="38"/>
      <c r="H90" s="38"/>
      <c r="I90" s="38"/>
      <c r="J90" s="154">
        <f>BK90</f>
        <v>0</v>
      </c>
      <c r="K90" s="38"/>
      <c r="L90" s="41"/>
      <c r="M90" s="73"/>
      <c r="N90" s="155"/>
      <c r="O90" s="74"/>
      <c r="P90" s="156">
        <f>P91+P394</f>
        <v>0</v>
      </c>
      <c r="Q90" s="74"/>
      <c r="R90" s="156">
        <f>R91+R394</f>
        <v>85.359274872560022</v>
      </c>
      <c r="S90" s="74"/>
      <c r="T90" s="157">
        <f>T91+T394</f>
        <v>24.950039999999998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74</v>
      </c>
      <c r="AU90" s="19" t="s">
        <v>132</v>
      </c>
      <c r="BK90" s="158">
        <f>BK91+BK394</f>
        <v>0</v>
      </c>
    </row>
    <row r="91" spans="1:65" s="12" customFormat="1" ht="25.95" customHeight="1">
      <c r="B91" s="159"/>
      <c r="C91" s="160"/>
      <c r="D91" s="161" t="s">
        <v>74</v>
      </c>
      <c r="E91" s="162" t="s">
        <v>153</v>
      </c>
      <c r="F91" s="162" t="s">
        <v>154</v>
      </c>
      <c r="G91" s="160"/>
      <c r="H91" s="160"/>
      <c r="I91" s="163"/>
      <c r="J91" s="164">
        <f>BK91</f>
        <v>0</v>
      </c>
      <c r="K91" s="160"/>
      <c r="L91" s="165"/>
      <c r="M91" s="166"/>
      <c r="N91" s="167"/>
      <c r="O91" s="167"/>
      <c r="P91" s="168">
        <f>P92+P181+P216+P252+P299+P329+P365+P391</f>
        <v>0</v>
      </c>
      <c r="Q91" s="167"/>
      <c r="R91" s="168">
        <f>R92+R181+R216+R252+R299+R329+R365+R391</f>
        <v>85.260133532560019</v>
      </c>
      <c r="S91" s="167"/>
      <c r="T91" s="169">
        <f>T92+T181+T216+T252+T299+T329+T365+T391</f>
        <v>24.950039999999998</v>
      </c>
      <c r="AR91" s="170" t="s">
        <v>83</v>
      </c>
      <c r="AT91" s="171" t="s">
        <v>74</v>
      </c>
      <c r="AU91" s="171" t="s">
        <v>75</v>
      </c>
      <c r="AY91" s="170" t="s">
        <v>155</v>
      </c>
      <c r="BK91" s="172">
        <f>BK92+BK181+BK216+BK252+BK299+BK329+BK365+BK391</f>
        <v>0</v>
      </c>
    </row>
    <row r="92" spans="1:65" s="12" customFormat="1" ht="22.8" customHeight="1">
      <c r="B92" s="159"/>
      <c r="C92" s="160"/>
      <c r="D92" s="161" t="s">
        <v>74</v>
      </c>
      <c r="E92" s="173" t="s">
        <v>83</v>
      </c>
      <c r="F92" s="173" t="s">
        <v>156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SUM(P93:P180)</f>
        <v>0</v>
      </c>
      <c r="Q92" s="167"/>
      <c r="R92" s="168">
        <f>SUM(R93:R180)</f>
        <v>56.898553884000002</v>
      </c>
      <c r="S92" s="167"/>
      <c r="T92" s="169">
        <f>SUM(T93:T180)</f>
        <v>6.3939199999999987</v>
      </c>
      <c r="AR92" s="170" t="s">
        <v>83</v>
      </c>
      <c r="AT92" s="171" t="s">
        <v>74</v>
      </c>
      <c r="AU92" s="171" t="s">
        <v>83</v>
      </c>
      <c r="AY92" s="170" t="s">
        <v>155</v>
      </c>
      <c r="BK92" s="172">
        <f>SUM(BK93:BK180)</f>
        <v>0</v>
      </c>
    </row>
    <row r="93" spans="1:65" s="2" customFormat="1" ht="24.15" customHeight="1">
      <c r="A93" s="36"/>
      <c r="B93" s="37"/>
      <c r="C93" s="175" t="s">
        <v>83</v>
      </c>
      <c r="D93" s="175" t="s">
        <v>157</v>
      </c>
      <c r="E93" s="176" t="s">
        <v>416</v>
      </c>
      <c r="F93" s="177" t="s">
        <v>417</v>
      </c>
      <c r="G93" s="178" t="s">
        <v>169</v>
      </c>
      <c r="H93" s="179">
        <v>37.799999999999997</v>
      </c>
      <c r="I93" s="180"/>
      <c r="J93" s="181">
        <f>ROUND(I93*H93,2)</f>
        <v>0</v>
      </c>
      <c r="K93" s="177" t="s">
        <v>170</v>
      </c>
      <c r="L93" s="41"/>
      <c r="M93" s="182" t="s">
        <v>19</v>
      </c>
      <c r="N93" s="183" t="s">
        <v>46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161</v>
      </c>
      <c r="AT93" s="186" t="s">
        <v>157</v>
      </c>
      <c r="AU93" s="186" t="s">
        <v>85</v>
      </c>
      <c r="AY93" s="19" t="s">
        <v>155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83</v>
      </c>
      <c r="BK93" s="187">
        <f>ROUND(I93*H93,2)</f>
        <v>0</v>
      </c>
      <c r="BL93" s="19" t="s">
        <v>161</v>
      </c>
      <c r="BM93" s="186" t="s">
        <v>1259</v>
      </c>
    </row>
    <row r="94" spans="1:65" s="2" customFormat="1" ht="10.199999999999999">
      <c r="A94" s="36"/>
      <c r="B94" s="37"/>
      <c r="C94" s="38"/>
      <c r="D94" s="204" t="s">
        <v>172</v>
      </c>
      <c r="E94" s="38"/>
      <c r="F94" s="205" t="s">
        <v>419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172</v>
      </c>
      <c r="AU94" s="19" t="s">
        <v>85</v>
      </c>
    </row>
    <row r="95" spans="1:65" s="13" customFormat="1" ht="10.199999999999999">
      <c r="B95" s="193"/>
      <c r="C95" s="194"/>
      <c r="D95" s="188" t="s">
        <v>165</v>
      </c>
      <c r="E95" s="195" t="s">
        <v>19</v>
      </c>
      <c r="F95" s="196" t="s">
        <v>1260</v>
      </c>
      <c r="G95" s="194"/>
      <c r="H95" s="197">
        <v>37.799999999999997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165</v>
      </c>
      <c r="AU95" s="203" t="s">
        <v>85</v>
      </c>
      <c r="AV95" s="13" t="s">
        <v>85</v>
      </c>
      <c r="AW95" s="13" t="s">
        <v>37</v>
      </c>
      <c r="AX95" s="13" t="s">
        <v>75</v>
      </c>
      <c r="AY95" s="203" t="s">
        <v>155</v>
      </c>
    </row>
    <row r="96" spans="1:65" s="14" customFormat="1" ht="10.199999999999999">
      <c r="B96" s="206"/>
      <c r="C96" s="207"/>
      <c r="D96" s="188" t="s">
        <v>165</v>
      </c>
      <c r="E96" s="208" t="s">
        <v>19</v>
      </c>
      <c r="F96" s="209" t="s">
        <v>206</v>
      </c>
      <c r="G96" s="207"/>
      <c r="H96" s="210">
        <v>37.799999999999997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165</v>
      </c>
      <c r="AU96" s="216" t="s">
        <v>85</v>
      </c>
      <c r="AV96" s="14" t="s">
        <v>161</v>
      </c>
      <c r="AW96" s="14" t="s">
        <v>37</v>
      </c>
      <c r="AX96" s="14" t="s">
        <v>83</v>
      </c>
      <c r="AY96" s="216" t="s">
        <v>155</v>
      </c>
    </row>
    <row r="97" spans="1:65" s="2" customFormat="1" ht="24.15" customHeight="1">
      <c r="A97" s="36"/>
      <c r="B97" s="37"/>
      <c r="C97" s="175" t="s">
        <v>85</v>
      </c>
      <c r="D97" s="175" t="s">
        <v>157</v>
      </c>
      <c r="E97" s="176" t="s">
        <v>421</v>
      </c>
      <c r="F97" s="177" t="s">
        <v>422</v>
      </c>
      <c r="G97" s="178" t="s">
        <v>183</v>
      </c>
      <c r="H97" s="179">
        <v>1.1120000000000001</v>
      </c>
      <c r="I97" s="180"/>
      <c r="J97" s="181">
        <f>ROUND(I97*H97,2)</f>
        <v>0</v>
      </c>
      <c r="K97" s="177" t="s">
        <v>19</v>
      </c>
      <c r="L97" s="41"/>
      <c r="M97" s="182" t="s">
        <v>19</v>
      </c>
      <c r="N97" s="183" t="s">
        <v>46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161</v>
      </c>
      <c r="AT97" s="186" t="s">
        <v>157</v>
      </c>
      <c r="AU97" s="186" t="s">
        <v>85</v>
      </c>
      <c r="AY97" s="19" t="s">
        <v>155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83</v>
      </c>
      <c r="BK97" s="187">
        <f>ROUND(I97*H97,2)</f>
        <v>0</v>
      </c>
      <c r="BL97" s="19" t="s">
        <v>161</v>
      </c>
      <c r="BM97" s="186" t="s">
        <v>1261</v>
      </c>
    </row>
    <row r="98" spans="1:65" s="13" customFormat="1" ht="10.199999999999999">
      <c r="B98" s="193"/>
      <c r="C98" s="194"/>
      <c r="D98" s="188" t="s">
        <v>165</v>
      </c>
      <c r="E98" s="195" t="s">
        <v>19</v>
      </c>
      <c r="F98" s="196" t="s">
        <v>1262</v>
      </c>
      <c r="G98" s="194"/>
      <c r="H98" s="197">
        <v>1.1120000000000001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165</v>
      </c>
      <c r="AU98" s="203" t="s">
        <v>85</v>
      </c>
      <c r="AV98" s="13" t="s">
        <v>85</v>
      </c>
      <c r="AW98" s="13" t="s">
        <v>37</v>
      </c>
      <c r="AX98" s="13" t="s">
        <v>83</v>
      </c>
      <c r="AY98" s="203" t="s">
        <v>155</v>
      </c>
    </row>
    <row r="99" spans="1:65" s="2" customFormat="1" ht="37.799999999999997" customHeight="1">
      <c r="A99" s="36"/>
      <c r="B99" s="37"/>
      <c r="C99" s="175" t="s">
        <v>175</v>
      </c>
      <c r="D99" s="175" t="s">
        <v>157</v>
      </c>
      <c r="E99" s="176" t="s">
        <v>1263</v>
      </c>
      <c r="F99" s="177" t="s">
        <v>1264</v>
      </c>
      <c r="G99" s="178" t="s">
        <v>169</v>
      </c>
      <c r="H99" s="179">
        <v>11.023999999999999</v>
      </c>
      <c r="I99" s="180"/>
      <c r="J99" s="181">
        <f>ROUND(I99*H99,2)</f>
        <v>0</v>
      </c>
      <c r="K99" s="177" t="s">
        <v>170</v>
      </c>
      <c r="L99" s="41"/>
      <c r="M99" s="182" t="s">
        <v>19</v>
      </c>
      <c r="N99" s="183" t="s">
        <v>46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0.57999999999999996</v>
      </c>
      <c r="T99" s="185">
        <f>S99*H99</f>
        <v>6.3939199999999987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161</v>
      </c>
      <c r="AT99" s="186" t="s">
        <v>157</v>
      </c>
      <c r="AU99" s="186" t="s">
        <v>85</v>
      </c>
      <c r="AY99" s="19" t="s">
        <v>155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83</v>
      </c>
      <c r="BK99" s="187">
        <f>ROUND(I99*H99,2)</f>
        <v>0</v>
      </c>
      <c r="BL99" s="19" t="s">
        <v>161</v>
      </c>
      <c r="BM99" s="186" t="s">
        <v>1265</v>
      </c>
    </row>
    <row r="100" spans="1:65" s="2" customFormat="1" ht="10.199999999999999">
      <c r="A100" s="36"/>
      <c r="B100" s="37"/>
      <c r="C100" s="38"/>
      <c r="D100" s="204" t="s">
        <v>172</v>
      </c>
      <c r="E100" s="38"/>
      <c r="F100" s="205" t="s">
        <v>1266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172</v>
      </c>
      <c r="AU100" s="19" t="s">
        <v>85</v>
      </c>
    </row>
    <row r="101" spans="1:65" s="15" customFormat="1" ht="10.199999999999999">
      <c r="B101" s="227"/>
      <c r="C101" s="228"/>
      <c r="D101" s="188" t="s">
        <v>165</v>
      </c>
      <c r="E101" s="229" t="s">
        <v>19</v>
      </c>
      <c r="F101" s="230" t="s">
        <v>429</v>
      </c>
      <c r="G101" s="228"/>
      <c r="H101" s="229" t="s">
        <v>19</v>
      </c>
      <c r="I101" s="231"/>
      <c r="J101" s="228"/>
      <c r="K101" s="228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165</v>
      </c>
      <c r="AU101" s="236" t="s">
        <v>85</v>
      </c>
      <c r="AV101" s="15" t="s">
        <v>83</v>
      </c>
      <c r="AW101" s="15" t="s">
        <v>37</v>
      </c>
      <c r="AX101" s="15" t="s">
        <v>75</v>
      </c>
      <c r="AY101" s="236" t="s">
        <v>155</v>
      </c>
    </row>
    <row r="102" spans="1:65" s="13" customFormat="1" ht="10.199999999999999">
      <c r="B102" s="193"/>
      <c r="C102" s="194"/>
      <c r="D102" s="188" t="s">
        <v>165</v>
      </c>
      <c r="E102" s="195" t="s">
        <v>19</v>
      </c>
      <c r="F102" s="196" t="s">
        <v>1267</v>
      </c>
      <c r="G102" s="194"/>
      <c r="H102" s="197">
        <v>3.024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165</v>
      </c>
      <c r="AU102" s="203" t="s">
        <v>85</v>
      </c>
      <c r="AV102" s="13" t="s">
        <v>85</v>
      </c>
      <c r="AW102" s="13" t="s">
        <v>37</v>
      </c>
      <c r="AX102" s="13" t="s">
        <v>75</v>
      </c>
      <c r="AY102" s="203" t="s">
        <v>155</v>
      </c>
    </row>
    <row r="103" spans="1:65" s="15" customFormat="1" ht="10.199999999999999">
      <c r="B103" s="227"/>
      <c r="C103" s="228"/>
      <c r="D103" s="188" t="s">
        <v>165</v>
      </c>
      <c r="E103" s="229" t="s">
        <v>19</v>
      </c>
      <c r="F103" s="230" t="s">
        <v>429</v>
      </c>
      <c r="G103" s="228"/>
      <c r="H103" s="229" t="s">
        <v>19</v>
      </c>
      <c r="I103" s="231"/>
      <c r="J103" s="228"/>
      <c r="K103" s="228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165</v>
      </c>
      <c r="AU103" s="236" t="s">
        <v>85</v>
      </c>
      <c r="AV103" s="15" t="s">
        <v>83</v>
      </c>
      <c r="AW103" s="15" t="s">
        <v>37</v>
      </c>
      <c r="AX103" s="15" t="s">
        <v>75</v>
      </c>
      <c r="AY103" s="236" t="s">
        <v>155</v>
      </c>
    </row>
    <row r="104" spans="1:65" s="13" customFormat="1" ht="10.199999999999999">
      <c r="B104" s="193"/>
      <c r="C104" s="194"/>
      <c r="D104" s="188" t="s">
        <v>165</v>
      </c>
      <c r="E104" s="195" t="s">
        <v>19</v>
      </c>
      <c r="F104" s="196" t="s">
        <v>207</v>
      </c>
      <c r="G104" s="194"/>
      <c r="H104" s="197">
        <v>8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165</v>
      </c>
      <c r="AU104" s="203" t="s">
        <v>85</v>
      </c>
      <c r="AV104" s="13" t="s">
        <v>85</v>
      </c>
      <c r="AW104" s="13" t="s">
        <v>37</v>
      </c>
      <c r="AX104" s="13" t="s">
        <v>75</v>
      </c>
      <c r="AY104" s="203" t="s">
        <v>155</v>
      </c>
    </row>
    <row r="105" spans="1:65" s="14" customFormat="1" ht="10.199999999999999">
      <c r="B105" s="206"/>
      <c r="C105" s="207"/>
      <c r="D105" s="188" t="s">
        <v>165</v>
      </c>
      <c r="E105" s="208" t="s">
        <v>19</v>
      </c>
      <c r="F105" s="209" t="s">
        <v>206</v>
      </c>
      <c r="G105" s="207"/>
      <c r="H105" s="210">
        <v>11.023999999999999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165</v>
      </c>
      <c r="AU105" s="216" t="s">
        <v>85</v>
      </c>
      <c r="AV105" s="14" t="s">
        <v>161</v>
      </c>
      <c r="AW105" s="14" t="s">
        <v>37</v>
      </c>
      <c r="AX105" s="14" t="s">
        <v>83</v>
      </c>
      <c r="AY105" s="216" t="s">
        <v>155</v>
      </c>
    </row>
    <row r="106" spans="1:65" s="2" customFormat="1" ht="16.5" customHeight="1">
      <c r="A106" s="36"/>
      <c r="B106" s="37"/>
      <c r="C106" s="175" t="s">
        <v>161</v>
      </c>
      <c r="D106" s="175" t="s">
        <v>157</v>
      </c>
      <c r="E106" s="176" t="s">
        <v>438</v>
      </c>
      <c r="F106" s="177" t="s">
        <v>439</v>
      </c>
      <c r="G106" s="178" t="s">
        <v>160</v>
      </c>
      <c r="H106" s="179">
        <v>10</v>
      </c>
      <c r="I106" s="180"/>
      <c r="J106" s="181">
        <f>ROUND(I106*H106,2)</f>
        <v>0</v>
      </c>
      <c r="K106" s="177" t="s">
        <v>170</v>
      </c>
      <c r="L106" s="41"/>
      <c r="M106" s="182" t="s">
        <v>19</v>
      </c>
      <c r="N106" s="183" t="s">
        <v>46</v>
      </c>
      <c r="O106" s="66"/>
      <c r="P106" s="184">
        <f>O106*H106</f>
        <v>0</v>
      </c>
      <c r="Q106" s="184">
        <v>2.6981213399999999E-2</v>
      </c>
      <c r="R106" s="184">
        <f>Q106*H106</f>
        <v>0.26981213399999998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161</v>
      </c>
      <c r="AT106" s="186" t="s">
        <v>157</v>
      </c>
      <c r="AU106" s="186" t="s">
        <v>85</v>
      </c>
      <c r="AY106" s="19" t="s">
        <v>155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83</v>
      </c>
      <c r="BK106" s="187">
        <f>ROUND(I106*H106,2)</f>
        <v>0</v>
      </c>
      <c r="BL106" s="19" t="s">
        <v>161</v>
      </c>
      <c r="BM106" s="186" t="s">
        <v>1268</v>
      </c>
    </row>
    <row r="107" spans="1:65" s="2" customFormat="1" ht="10.199999999999999">
      <c r="A107" s="36"/>
      <c r="B107" s="37"/>
      <c r="C107" s="38"/>
      <c r="D107" s="204" t="s">
        <v>172</v>
      </c>
      <c r="E107" s="38"/>
      <c r="F107" s="205" t="s">
        <v>441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172</v>
      </c>
      <c r="AU107" s="19" t="s">
        <v>85</v>
      </c>
    </row>
    <row r="108" spans="1:65" s="13" customFormat="1" ht="10.199999999999999">
      <c r="B108" s="193"/>
      <c r="C108" s="194"/>
      <c r="D108" s="188" t="s">
        <v>165</v>
      </c>
      <c r="E108" s="195" t="s">
        <v>19</v>
      </c>
      <c r="F108" s="196" t="s">
        <v>220</v>
      </c>
      <c r="G108" s="194"/>
      <c r="H108" s="197">
        <v>10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165</v>
      </c>
      <c r="AU108" s="203" t="s">
        <v>85</v>
      </c>
      <c r="AV108" s="13" t="s">
        <v>85</v>
      </c>
      <c r="AW108" s="13" t="s">
        <v>37</v>
      </c>
      <c r="AX108" s="13" t="s">
        <v>75</v>
      </c>
      <c r="AY108" s="203" t="s">
        <v>155</v>
      </c>
    </row>
    <row r="109" spans="1:65" s="14" customFormat="1" ht="10.199999999999999">
      <c r="B109" s="206"/>
      <c r="C109" s="207"/>
      <c r="D109" s="188" t="s">
        <v>165</v>
      </c>
      <c r="E109" s="208" t="s">
        <v>19</v>
      </c>
      <c r="F109" s="209" t="s">
        <v>206</v>
      </c>
      <c r="G109" s="207"/>
      <c r="H109" s="210">
        <v>10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165</v>
      </c>
      <c r="AU109" s="216" t="s">
        <v>85</v>
      </c>
      <c r="AV109" s="14" t="s">
        <v>161</v>
      </c>
      <c r="AW109" s="14" t="s">
        <v>37</v>
      </c>
      <c r="AX109" s="14" t="s">
        <v>83</v>
      </c>
      <c r="AY109" s="216" t="s">
        <v>155</v>
      </c>
    </row>
    <row r="110" spans="1:65" s="2" customFormat="1" ht="21.75" customHeight="1">
      <c r="A110" s="36"/>
      <c r="B110" s="37"/>
      <c r="C110" s="175" t="s">
        <v>187</v>
      </c>
      <c r="D110" s="175" t="s">
        <v>157</v>
      </c>
      <c r="E110" s="176" t="s">
        <v>442</v>
      </c>
      <c r="F110" s="177" t="s">
        <v>443</v>
      </c>
      <c r="G110" s="178" t="s">
        <v>444</v>
      </c>
      <c r="H110" s="179">
        <v>300</v>
      </c>
      <c r="I110" s="180"/>
      <c r="J110" s="181">
        <f>ROUND(I110*H110,2)</f>
        <v>0</v>
      </c>
      <c r="K110" s="177" t="s">
        <v>170</v>
      </c>
      <c r="L110" s="41"/>
      <c r="M110" s="182" t="s">
        <v>19</v>
      </c>
      <c r="N110" s="183" t="s">
        <v>46</v>
      </c>
      <c r="O110" s="66"/>
      <c r="P110" s="184">
        <f>O110*H110</f>
        <v>0</v>
      </c>
      <c r="Q110" s="184">
        <v>4.0792499999999999E-5</v>
      </c>
      <c r="R110" s="184">
        <f>Q110*H110</f>
        <v>1.223775E-2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161</v>
      </c>
      <c r="AT110" s="186" t="s">
        <v>157</v>
      </c>
      <c r="AU110" s="186" t="s">
        <v>85</v>
      </c>
      <c r="AY110" s="19" t="s">
        <v>155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83</v>
      </c>
      <c r="BK110" s="187">
        <f>ROUND(I110*H110,2)</f>
        <v>0</v>
      </c>
      <c r="BL110" s="19" t="s">
        <v>161</v>
      </c>
      <c r="BM110" s="186" t="s">
        <v>1269</v>
      </c>
    </row>
    <row r="111" spans="1:65" s="2" customFormat="1" ht="10.199999999999999">
      <c r="A111" s="36"/>
      <c r="B111" s="37"/>
      <c r="C111" s="38"/>
      <c r="D111" s="204" t="s">
        <v>172</v>
      </c>
      <c r="E111" s="38"/>
      <c r="F111" s="205" t="s">
        <v>446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172</v>
      </c>
      <c r="AU111" s="19" t="s">
        <v>85</v>
      </c>
    </row>
    <row r="112" spans="1:65" s="15" customFormat="1" ht="10.199999999999999">
      <c r="B112" s="227"/>
      <c r="C112" s="228"/>
      <c r="D112" s="188" t="s">
        <v>165</v>
      </c>
      <c r="E112" s="229" t="s">
        <v>19</v>
      </c>
      <c r="F112" s="230" t="s">
        <v>447</v>
      </c>
      <c r="G112" s="228"/>
      <c r="H112" s="229" t="s">
        <v>19</v>
      </c>
      <c r="I112" s="231"/>
      <c r="J112" s="228"/>
      <c r="K112" s="228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165</v>
      </c>
      <c r="AU112" s="236" t="s">
        <v>85</v>
      </c>
      <c r="AV112" s="15" t="s">
        <v>83</v>
      </c>
      <c r="AW112" s="15" t="s">
        <v>37</v>
      </c>
      <c r="AX112" s="15" t="s">
        <v>75</v>
      </c>
      <c r="AY112" s="236" t="s">
        <v>155</v>
      </c>
    </row>
    <row r="113" spans="1:65" s="13" customFormat="1" ht="10.199999999999999">
      <c r="B113" s="193"/>
      <c r="C113" s="194"/>
      <c r="D113" s="188" t="s">
        <v>165</v>
      </c>
      <c r="E113" s="195" t="s">
        <v>19</v>
      </c>
      <c r="F113" s="196" t="s">
        <v>448</v>
      </c>
      <c r="G113" s="194"/>
      <c r="H113" s="197">
        <v>300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165</v>
      </c>
      <c r="AU113" s="203" t="s">
        <v>85</v>
      </c>
      <c r="AV113" s="13" t="s">
        <v>85</v>
      </c>
      <c r="AW113" s="13" t="s">
        <v>37</v>
      </c>
      <c r="AX113" s="13" t="s">
        <v>83</v>
      </c>
      <c r="AY113" s="203" t="s">
        <v>155</v>
      </c>
    </row>
    <row r="114" spans="1:65" s="2" customFormat="1" ht="24.15" customHeight="1">
      <c r="A114" s="36"/>
      <c r="B114" s="37"/>
      <c r="C114" s="175" t="s">
        <v>193</v>
      </c>
      <c r="D114" s="175" t="s">
        <v>157</v>
      </c>
      <c r="E114" s="176" t="s">
        <v>449</v>
      </c>
      <c r="F114" s="177" t="s">
        <v>450</v>
      </c>
      <c r="G114" s="178" t="s">
        <v>451</v>
      </c>
      <c r="H114" s="179">
        <v>60</v>
      </c>
      <c r="I114" s="180"/>
      <c r="J114" s="181">
        <f>ROUND(I114*H114,2)</f>
        <v>0</v>
      </c>
      <c r="K114" s="177" t="s">
        <v>170</v>
      </c>
      <c r="L114" s="41"/>
      <c r="M114" s="182" t="s">
        <v>19</v>
      </c>
      <c r="N114" s="183" t="s">
        <v>46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161</v>
      </c>
      <c r="AT114" s="186" t="s">
        <v>157</v>
      </c>
      <c r="AU114" s="186" t="s">
        <v>85</v>
      </c>
      <c r="AY114" s="19" t="s">
        <v>155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83</v>
      </c>
      <c r="BK114" s="187">
        <f>ROUND(I114*H114,2)</f>
        <v>0</v>
      </c>
      <c r="BL114" s="19" t="s">
        <v>161</v>
      </c>
      <c r="BM114" s="186" t="s">
        <v>1270</v>
      </c>
    </row>
    <row r="115" spans="1:65" s="2" customFormat="1" ht="10.199999999999999">
      <c r="A115" s="36"/>
      <c r="B115" s="37"/>
      <c r="C115" s="38"/>
      <c r="D115" s="204" t="s">
        <v>172</v>
      </c>
      <c r="E115" s="38"/>
      <c r="F115" s="205" t="s">
        <v>453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172</v>
      </c>
      <c r="AU115" s="19" t="s">
        <v>85</v>
      </c>
    </row>
    <row r="116" spans="1:65" s="2" customFormat="1" ht="16.5" customHeight="1">
      <c r="A116" s="36"/>
      <c r="B116" s="37"/>
      <c r="C116" s="175" t="s">
        <v>199</v>
      </c>
      <c r="D116" s="175" t="s">
        <v>157</v>
      </c>
      <c r="E116" s="176" t="s">
        <v>464</v>
      </c>
      <c r="F116" s="177" t="s">
        <v>465</v>
      </c>
      <c r="G116" s="178" t="s">
        <v>169</v>
      </c>
      <c r="H116" s="179">
        <v>16.8</v>
      </c>
      <c r="I116" s="180"/>
      <c r="J116" s="181">
        <f>ROUND(I116*H116,2)</f>
        <v>0</v>
      </c>
      <c r="K116" s="177" t="s">
        <v>170</v>
      </c>
      <c r="L116" s="41"/>
      <c r="M116" s="182" t="s">
        <v>19</v>
      </c>
      <c r="N116" s="183" t="s">
        <v>46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161</v>
      </c>
      <c r="AT116" s="186" t="s">
        <v>157</v>
      </c>
      <c r="AU116" s="186" t="s">
        <v>85</v>
      </c>
      <c r="AY116" s="19" t="s">
        <v>155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83</v>
      </c>
      <c r="BK116" s="187">
        <f>ROUND(I116*H116,2)</f>
        <v>0</v>
      </c>
      <c r="BL116" s="19" t="s">
        <v>161</v>
      </c>
      <c r="BM116" s="186" t="s">
        <v>1271</v>
      </c>
    </row>
    <row r="117" spans="1:65" s="2" customFormat="1" ht="10.199999999999999">
      <c r="A117" s="36"/>
      <c r="B117" s="37"/>
      <c r="C117" s="38"/>
      <c r="D117" s="204" t="s">
        <v>172</v>
      </c>
      <c r="E117" s="38"/>
      <c r="F117" s="205" t="s">
        <v>467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172</v>
      </c>
      <c r="AU117" s="19" t="s">
        <v>85</v>
      </c>
    </row>
    <row r="118" spans="1:65" s="13" customFormat="1" ht="10.199999999999999">
      <c r="B118" s="193"/>
      <c r="C118" s="194"/>
      <c r="D118" s="188" t="s">
        <v>165</v>
      </c>
      <c r="E118" s="195" t="s">
        <v>19</v>
      </c>
      <c r="F118" s="196" t="s">
        <v>1272</v>
      </c>
      <c r="G118" s="194"/>
      <c r="H118" s="197">
        <v>16.8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165</v>
      </c>
      <c r="AU118" s="203" t="s">
        <v>85</v>
      </c>
      <c r="AV118" s="13" t="s">
        <v>85</v>
      </c>
      <c r="AW118" s="13" t="s">
        <v>37</v>
      </c>
      <c r="AX118" s="13" t="s">
        <v>75</v>
      </c>
      <c r="AY118" s="203" t="s">
        <v>155</v>
      </c>
    </row>
    <row r="119" spans="1:65" s="14" customFormat="1" ht="10.199999999999999">
      <c r="B119" s="206"/>
      <c r="C119" s="207"/>
      <c r="D119" s="188" t="s">
        <v>165</v>
      </c>
      <c r="E119" s="208" t="s">
        <v>19</v>
      </c>
      <c r="F119" s="209" t="s">
        <v>206</v>
      </c>
      <c r="G119" s="207"/>
      <c r="H119" s="210">
        <v>16.8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165</v>
      </c>
      <c r="AU119" s="216" t="s">
        <v>85</v>
      </c>
      <c r="AV119" s="14" t="s">
        <v>161</v>
      </c>
      <c r="AW119" s="14" t="s">
        <v>37</v>
      </c>
      <c r="AX119" s="14" t="s">
        <v>83</v>
      </c>
      <c r="AY119" s="216" t="s">
        <v>155</v>
      </c>
    </row>
    <row r="120" spans="1:65" s="2" customFormat="1" ht="16.5" customHeight="1">
      <c r="A120" s="36"/>
      <c r="B120" s="37"/>
      <c r="C120" s="175" t="s">
        <v>207</v>
      </c>
      <c r="D120" s="175" t="s">
        <v>157</v>
      </c>
      <c r="E120" s="176" t="s">
        <v>1273</v>
      </c>
      <c r="F120" s="177" t="s">
        <v>1274</v>
      </c>
      <c r="G120" s="178" t="s">
        <v>183</v>
      </c>
      <c r="H120" s="179">
        <v>60</v>
      </c>
      <c r="I120" s="180"/>
      <c r="J120" s="181">
        <f>ROUND(I120*H120,2)</f>
        <v>0</v>
      </c>
      <c r="K120" s="177" t="s">
        <v>170</v>
      </c>
      <c r="L120" s="41"/>
      <c r="M120" s="182" t="s">
        <v>19</v>
      </c>
      <c r="N120" s="183" t="s">
        <v>46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161</v>
      </c>
      <c r="AT120" s="186" t="s">
        <v>157</v>
      </c>
      <c r="AU120" s="186" t="s">
        <v>85</v>
      </c>
      <c r="AY120" s="19" t="s">
        <v>155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83</v>
      </c>
      <c r="BK120" s="187">
        <f>ROUND(I120*H120,2)</f>
        <v>0</v>
      </c>
      <c r="BL120" s="19" t="s">
        <v>161</v>
      </c>
      <c r="BM120" s="186" t="s">
        <v>1275</v>
      </c>
    </row>
    <row r="121" spans="1:65" s="2" customFormat="1" ht="10.199999999999999">
      <c r="A121" s="36"/>
      <c r="B121" s="37"/>
      <c r="C121" s="38"/>
      <c r="D121" s="204" t="s">
        <v>172</v>
      </c>
      <c r="E121" s="38"/>
      <c r="F121" s="205" t="s">
        <v>1276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172</v>
      </c>
      <c r="AU121" s="19" t="s">
        <v>85</v>
      </c>
    </row>
    <row r="122" spans="1:65" s="15" customFormat="1" ht="10.199999999999999">
      <c r="B122" s="227"/>
      <c r="C122" s="228"/>
      <c r="D122" s="188" t="s">
        <v>165</v>
      </c>
      <c r="E122" s="229" t="s">
        <v>19</v>
      </c>
      <c r="F122" s="230" t="s">
        <v>1277</v>
      </c>
      <c r="G122" s="228"/>
      <c r="H122" s="229" t="s">
        <v>19</v>
      </c>
      <c r="I122" s="231"/>
      <c r="J122" s="228"/>
      <c r="K122" s="228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165</v>
      </c>
      <c r="AU122" s="236" t="s">
        <v>85</v>
      </c>
      <c r="AV122" s="15" t="s">
        <v>83</v>
      </c>
      <c r="AW122" s="15" t="s">
        <v>37</v>
      </c>
      <c r="AX122" s="15" t="s">
        <v>75</v>
      </c>
      <c r="AY122" s="236" t="s">
        <v>155</v>
      </c>
    </row>
    <row r="123" spans="1:65" s="13" customFormat="1" ht="10.199999999999999">
      <c r="B123" s="193"/>
      <c r="C123" s="194"/>
      <c r="D123" s="188" t="s">
        <v>165</v>
      </c>
      <c r="E123" s="195" t="s">
        <v>19</v>
      </c>
      <c r="F123" s="196" t="s">
        <v>1278</v>
      </c>
      <c r="G123" s="194"/>
      <c r="H123" s="197">
        <v>60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165</v>
      </c>
      <c r="AU123" s="203" t="s">
        <v>85</v>
      </c>
      <c r="AV123" s="13" t="s">
        <v>85</v>
      </c>
      <c r="AW123" s="13" t="s">
        <v>37</v>
      </c>
      <c r="AX123" s="13" t="s">
        <v>75</v>
      </c>
      <c r="AY123" s="203" t="s">
        <v>155</v>
      </c>
    </row>
    <row r="124" spans="1:65" s="14" customFormat="1" ht="10.199999999999999">
      <c r="B124" s="206"/>
      <c r="C124" s="207"/>
      <c r="D124" s="188" t="s">
        <v>165</v>
      </c>
      <c r="E124" s="208" t="s">
        <v>19</v>
      </c>
      <c r="F124" s="209" t="s">
        <v>206</v>
      </c>
      <c r="G124" s="207"/>
      <c r="H124" s="210">
        <v>60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165</v>
      </c>
      <c r="AU124" s="216" t="s">
        <v>85</v>
      </c>
      <c r="AV124" s="14" t="s">
        <v>161</v>
      </c>
      <c r="AW124" s="14" t="s">
        <v>37</v>
      </c>
      <c r="AX124" s="14" t="s">
        <v>83</v>
      </c>
      <c r="AY124" s="216" t="s">
        <v>155</v>
      </c>
    </row>
    <row r="125" spans="1:65" s="2" customFormat="1" ht="24.15" customHeight="1">
      <c r="A125" s="36"/>
      <c r="B125" s="37"/>
      <c r="C125" s="175" t="s">
        <v>214</v>
      </c>
      <c r="D125" s="175" t="s">
        <v>157</v>
      </c>
      <c r="E125" s="176" t="s">
        <v>479</v>
      </c>
      <c r="F125" s="177" t="s">
        <v>480</v>
      </c>
      <c r="G125" s="178" t="s">
        <v>183</v>
      </c>
      <c r="H125" s="179">
        <v>60</v>
      </c>
      <c r="I125" s="180"/>
      <c r="J125" s="181">
        <f>ROUND(I125*H125,2)</f>
        <v>0</v>
      </c>
      <c r="K125" s="177" t="s">
        <v>170</v>
      </c>
      <c r="L125" s="41"/>
      <c r="M125" s="182" t="s">
        <v>19</v>
      </c>
      <c r="N125" s="183" t="s">
        <v>46</v>
      </c>
      <c r="O125" s="66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161</v>
      </c>
      <c r="AT125" s="186" t="s">
        <v>157</v>
      </c>
      <c r="AU125" s="186" t="s">
        <v>85</v>
      </c>
      <c r="AY125" s="19" t="s">
        <v>155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83</v>
      </c>
      <c r="BK125" s="187">
        <f>ROUND(I125*H125,2)</f>
        <v>0</v>
      </c>
      <c r="BL125" s="19" t="s">
        <v>161</v>
      </c>
      <c r="BM125" s="186" t="s">
        <v>1279</v>
      </c>
    </row>
    <row r="126" spans="1:65" s="2" customFormat="1" ht="10.199999999999999">
      <c r="A126" s="36"/>
      <c r="B126" s="37"/>
      <c r="C126" s="38"/>
      <c r="D126" s="204" t="s">
        <v>172</v>
      </c>
      <c r="E126" s="38"/>
      <c r="F126" s="205" t="s">
        <v>482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172</v>
      </c>
      <c r="AU126" s="19" t="s">
        <v>85</v>
      </c>
    </row>
    <row r="127" spans="1:65" s="2" customFormat="1" ht="24.15" customHeight="1">
      <c r="A127" s="36"/>
      <c r="B127" s="37"/>
      <c r="C127" s="175" t="s">
        <v>220</v>
      </c>
      <c r="D127" s="175" t="s">
        <v>157</v>
      </c>
      <c r="E127" s="176" t="s">
        <v>490</v>
      </c>
      <c r="F127" s="177" t="s">
        <v>491</v>
      </c>
      <c r="G127" s="178" t="s">
        <v>169</v>
      </c>
      <c r="H127" s="179">
        <v>24.3</v>
      </c>
      <c r="I127" s="180"/>
      <c r="J127" s="181">
        <f>ROUND(I127*H127,2)</f>
        <v>0</v>
      </c>
      <c r="K127" s="177" t="s">
        <v>170</v>
      </c>
      <c r="L127" s="41"/>
      <c r="M127" s="182" t="s">
        <v>19</v>
      </c>
      <c r="N127" s="183" t="s">
        <v>46</v>
      </c>
      <c r="O127" s="66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161</v>
      </c>
      <c r="AT127" s="186" t="s">
        <v>157</v>
      </c>
      <c r="AU127" s="186" t="s">
        <v>85</v>
      </c>
      <c r="AY127" s="19" t="s">
        <v>155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83</v>
      </c>
      <c r="BK127" s="187">
        <f>ROUND(I127*H127,2)</f>
        <v>0</v>
      </c>
      <c r="BL127" s="19" t="s">
        <v>161</v>
      </c>
      <c r="BM127" s="186" t="s">
        <v>1280</v>
      </c>
    </row>
    <row r="128" spans="1:65" s="2" customFormat="1" ht="10.199999999999999">
      <c r="A128" s="36"/>
      <c r="B128" s="37"/>
      <c r="C128" s="38"/>
      <c r="D128" s="204" t="s">
        <v>172</v>
      </c>
      <c r="E128" s="38"/>
      <c r="F128" s="205" t="s">
        <v>493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172</v>
      </c>
      <c r="AU128" s="19" t="s">
        <v>85</v>
      </c>
    </row>
    <row r="129" spans="1:65" s="15" customFormat="1" ht="10.199999999999999">
      <c r="B129" s="227"/>
      <c r="C129" s="228"/>
      <c r="D129" s="188" t="s">
        <v>165</v>
      </c>
      <c r="E129" s="229" t="s">
        <v>19</v>
      </c>
      <c r="F129" s="230" t="s">
        <v>494</v>
      </c>
      <c r="G129" s="228"/>
      <c r="H129" s="229" t="s">
        <v>19</v>
      </c>
      <c r="I129" s="231"/>
      <c r="J129" s="228"/>
      <c r="K129" s="228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165</v>
      </c>
      <c r="AU129" s="236" t="s">
        <v>85</v>
      </c>
      <c r="AV129" s="15" t="s">
        <v>83</v>
      </c>
      <c r="AW129" s="15" t="s">
        <v>37</v>
      </c>
      <c r="AX129" s="15" t="s">
        <v>75</v>
      </c>
      <c r="AY129" s="236" t="s">
        <v>155</v>
      </c>
    </row>
    <row r="130" spans="1:65" s="13" customFormat="1" ht="10.199999999999999">
      <c r="B130" s="193"/>
      <c r="C130" s="194"/>
      <c r="D130" s="188" t="s">
        <v>165</v>
      </c>
      <c r="E130" s="195" t="s">
        <v>19</v>
      </c>
      <c r="F130" s="196" t="s">
        <v>1281</v>
      </c>
      <c r="G130" s="194"/>
      <c r="H130" s="197">
        <v>24.3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165</v>
      </c>
      <c r="AU130" s="203" t="s">
        <v>85</v>
      </c>
      <c r="AV130" s="13" t="s">
        <v>85</v>
      </c>
      <c r="AW130" s="13" t="s">
        <v>37</v>
      </c>
      <c r="AX130" s="13" t="s">
        <v>83</v>
      </c>
      <c r="AY130" s="203" t="s">
        <v>155</v>
      </c>
    </row>
    <row r="131" spans="1:65" s="2" customFormat="1" ht="24.15" customHeight="1">
      <c r="A131" s="36"/>
      <c r="B131" s="37"/>
      <c r="C131" s="175" t="s">
        <v>226</v>
      </c>
      <c r="D131" s="175" t="s">
        <v>157</v>
      </c>
      <c r="E131" s="176" t="s">
        <v>496</v>
      </c>
      <c r="F131" s="177" t="s">
        <v>497</v>
      </c>
      <c r="G131" s="178" t="s">
        <v>169</v>
      </c>
      <c r="H131" s="179">
        <v>24.3</v>
      </c>
      <c r="I131" s="180"/>
      <c r="J131" s="181">
        <f>ROUND(I131*H131,2)</f>
        <v>0</v>
      </c>
      <c r="K131" s="177" t="s">
        <v>170</v>
      </c>
      <c r="L131" s="41"/>
      <c r="M131" s="182" t="s">
        <v>19</v>
      </c>
      <c r="N131" s="183" t="s">
        <v>46</v>
      </c>
      <c r="O131" s="66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161</v>
      </c>
      <c r="AT131" s="186" t="s">
        <v>157</v>
      </c>
      <c r="AU131" s="186" t="s">
        <v>85</v>
      </c>
      <c r="AY131" s="19" t="s">
        <v>155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83</v>
      </c>
      <c r="BK131" s="187">
        <f>ROUND(I131*H131,2)</f>
        <v>0</v>
      </c>
      <c r="BL131" s="19" t="s">
        <v>161</v>
      </c>
      <c r="BM131" s="186" t="s">
        <v>1282</v>
      </c>
    </row>
    <row r="132" spans="1:65" s="2" customFormat="1" ht="10.199999999999999">
      <c r="A132" s="36"/>
      <c r="B132" s="37"/>
      <c r="C132" s="38"/>
      <c r="D132" s="204" t="s">
        <v>172</v>
      </c>
      <c r="E132" s="38"/>
      <c r="F132" s="205" t="s">
        <v>499</v>
      </c>
      <c r="G132" s="38"/>
      <c r="H132" s="38"/>
      <c r="I132" s="190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172</v>
      </c>
      <c r="AU132" s="19" t="s">
        <v>85</v>
      </c>
    </row>
    <row r="133" spans="1:65" s="15" customFormat="1" ht="10.199999999999999">
      <c r="B133" s="227"/>
      <c r="C133" s="228"/>
      <c r="D133" s="188" t="s">
        <v>165</v>
      </c>
      <c r="E133" s="229" t="s">
        <v>19</v>
      </c>
      <c r="F133" s="230" t="s">
        <v>494</v>
      </c>
      <c r="G133" s="228"/>
      <c r="H133" s="229" t="s">
        <v>19</v>
      </c>
      <c r="I133" s="231"/>
      <c r="J133" s="228"/>
      <c r="K133" s="228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165</v>
      </c>
      <c r="AU133" s="236" t="s">
        <v>85</v>
      </c>
      <c r="AV133" s="15" t="s">
        <v>83</v>
      </c>
      <c r="AW133" s="15" t="s">
        <v>37</v>
      </c>
      <c r="AX133" s="15" t="s">
        <v>75</v>
      </c>
      <c r="AY133" s="236" t="s">
        <v>155</v>
      </c>
    </row>
    <row r="134" spans="1:65" s="13" customFormat="1" ht="10.199999999999999">
      <c r="B134" s="193"/>
      <c r="C134" s="194"/>
      <c r="D134" s="188" t="s">
        <v>165</v>
      </c>
      <c r="E134" s="195" t="s">
        <v>19</v>
      </c>
      <c r="F134" s="196" t="s">
        <v>1283</v>
      </c>
      <c r="G134" s="194"/>
      <c r="H134" s="197">
        <v>24.3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165</v>
      </c>
      <c r="AU134" s="203" t="s">
        <v>85</v>
      </c>
      <c r="AV134" s="13" t="s">
        <v>85</v>
      </c>
      <c r="AW134" s="13" t="s">
        <v>37</v>
      </c>
      <c r="AX134" s="13" t="s">
        <v>83</v>
      </c>
      <c r="AY134" s="203" t="s">
        <v>155</v>
      </c>
    </row>
    <row r="135" spans="1:65" s="2" customFormat="1" ht="16.5" customHeight="1">
      <c r="A135" s="36"/>
      <c r="B135" s="37"/>
      <c r="C135" s="217" t="s">
        <v>234</v>
      </c>
      <c r="D135" s="217" t="s">
        <v>227</v>
      </c>
      <c r="E135" s="218" t="s">
        <v>500</v>
      </c>
      <c r="F135" s="219" t="s">
        <v>501</v>
      </c>
      <c r="G135" s="220" t="s">
        <v>298</v>
      </c>
      <c r="H135" s="221">
        <v>1.256</v>
      </c>
      <c r="I135" s="222"/>
      <c r="J135" s="223">
        <f>ROUND(I135*H135,2)</f>
        <v>0</v>
      </c>
      <c r="K135" s="219" t="s">
        <v>170</v>
      </c>
      <c r="L135" s="224"/>
      <c r="M135" s="225" t="s">
        <v>19</v>
      </c>
      <c r="N135" s="226" t="s">
        <v>46</v>
      </c>
      <c r="O135" s="66"/>
      <c r="P135" s="184">
        <f>O135*H135</f>
        <v>0</v>
      </c>
      <c r="Q135" s="184">
        <v>1</v>
      </c>
      <c r="R135" s="184">
        <f>Q135*H135</f>
        <v>1.256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207</v>
      </c>
      <c r="AT135" s="186" t="s">
        <v>227</v>
      </c>
      <c r="AU135" s="186" t="s">
        <v>85</v>
      </c>
      <c r="AY135" s="19" t="s">
        <v>155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83</v>
      </c>
      <c r="BK135" s="187">
        <f>ROUND(I135*H135,2)</f>
        <v>0</v>
      </c>
      <c r="BL135" s="19" t="s">
        <v>161</v>
      </c>
      <c r="BM135" s="186" t="s">
        <v>1284</v>
      </c>
    </row>
    <row r="136" spans="1:65" s="15" customFormat="1" ht="10.199999999999999">
      <c r="B136" s="227"/>
      <c r="C136" s="228"/>
      <c r="D136" s="188" t="s">
        <v>165</v>
      </c>
      <c r="E136" s="229" t="s">
        <v>19</v>
      </c>
      <c r="F136" s="230" t="s">
        <v>503</v>
      </c>
      <c r="G136" s="228"/>
      <c r="H136" s="229" t="s">
        <v>19</v>
      </c>
      <c r="I136" s="231"/>
      <c r="J136" s="228"/>
      <c r="K136" s="228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165</v>
      </c>
      <c r="AU136" s="236" t="s">
        <v>85</v>
      </c>
      <c r="AV136" s="15" t="s">
        <v>83</v>
      </c>
      <c r="AW136" s="15" t="s">
        <v>37</v>
      </c>
      <c r="AX136" s="15" t="s">
        <v>75</v>
      </c>
      <c r="AY136" s="236" t="s">
        <v>155</v>
      </c>
    </row>
    <row r="137" spans="1:65" s="13" customFormat="1" ht="10.199999999999999">
      <c r="B137" s="193"/>
      <c r="C137" s="194"/>
      <c r="D137" s="188" t="s">
        <v>165</v>
      </c>
      <c r="E137" s="195" t="s">
        <v>19</v>
      </c>
      <c r="F137" s="196" t="s">
        <v>1285</v>
      </c>
      <c r="G137" s="194"/>
      <c r="H137" s="197">
        <v>1.256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165</v>
      </c>
      <c r="AU137" s="203" t="s">
        <v>85</v>
      </c>
      <c r="AV137" s="13" t="s">
        <v>85</v>
      </c>
      <c r="AW137" s="13" t="s">
        <v>37</v>
      </c>
      <c r="AX137" s="13" t="s">
        <v>75</v>
      </c>
      <c r="AY137" s="203" t="s">
        <v>155</v>
      </c>
    </row>
    <row r="138" spans="1:65" s="14" customFormat="1" ht="10.199999999999999">
      <c r="B138" s="206"/>
      <c r="C138" s="207"/>
      <c r="D138" s="188" t="s">
        <v>165</v>
      </c>
      <c r="E138" s="208" t="s">
        <v>19</v>
      </c>
      <c r="F138" s="209" t="s">
        <v>206</v>
      </c>
      <c r="G138" s="207"/>
      <c r="H138" s="210">
        <v>1.256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165</v>
      </c>
      <c r="AU138" s="216" t="s">
        <v>85</v>
      </c>
      <c r="AV138" s="14" t="s">
        <v>161</v>
      </c>
      <c r="AW138" s="14" t="s">
        <v>37</v>
      </c>
      <c r="AX138" s="14" t="s">
        <v>83</v>
      </c>
      <c r="AY138" s="216" t="s">
        <v>155</v>
      </c>
    </row>
    <row r="139" spans="1:65" s="2" customFormat="1" ht="37.799999999999997" customHeight="1">
      <c r="A139" s="36"/>
      <c r="B139" s="37"/>
      <c r="C139" s="175" t="s">
        <v>241</v>
      </c>
      <c r="D139" s="175" t="s">
        <v>157</v>
      </c>
      <c r="E139" s="176" t="s">
        <v>279</v>
      </c>
      <c r="F139" s="177" t="s">
        <v>280</v>
      </c>
      <c r="G139" s="178" t="s">
        <v>183</v>
      </c>
      <c r="H139" s="179">
        <v>60</v>
      </c>
      <c r="I139" s="180"/>
      <c r="J139" s="181">
        <f>ROUND(I139*H139,2)</f>
        <v>0</v>
      </c>
      <c r="K139" s="177" t="s">
        <v>170</v>
      </c>
      <c r="L139" s="41"/>
      <c r="M139" s="182" t="s">
        <v>19</v>
      </c>
      <c r="N139" s="183" t="s">
        <v>46</v>
      </c>
      <c r="O139" s="66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161</v>
      </c>
      <c r="AT139" s="186" t="s">
        <v>157</v>
      </c>
      <c r="AU139" s="186" t="s">
        <v>85</v>
      </c>
      <c r="AY139" s="19" t="s">
        <v>155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83</v>
      </c>
      <c r="BK139" s="187">
        <f>ROUND(I139*H139,2)</f>
        <v>0</v>
      </c>
      <c r="BL139" s="19" t="s">
        <v>161</v>
      </c>
      <c r="BM139" s="186" t="s">
        <v>1286</v>
      </c>
    </row>
    <row r="140" spans="1:65" s="2" customFormat="1" ht="10.199999999999999">
      <c r="A140" s="36"/>
      <c r="B140" s="37"/>
      <c r="C140" s="38"/>
      <c r="D140" s="204" t="s">
        <v>172</v>
      </c>
      <c r="E140" s="38"/>
      <c r="F140" s="205" t="s">
        <v>282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172</v>
      </c>
      <c r="AU140" s="19" t="s">
        <v>85</v>
      </c>
    </row>
    <row r="141" spans="1:65" s="13" customFormat="1" ht="10.199999999999999">
      <c r="B141" s="193"/>
      <c r="C141" s="194"/>
      <c r="D141" s="188" t="s">
        <v>165</v>
      </c>
      <c r="E141" s="195" t="s">
        <v>19</v>
      </c>
      <c r="F141" s="196" t="s">
        <v>756</v>
      </c>
      <c r="G141" s="194"/>
      <c r="H141" s="197">
        <v>60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165</v>
      </c>
      <c r="AU141" s="203" t="s">
        <v>85</v>
      </c>
      <c r="AV141" s="13" t="s">
        <v>85</v>
      </c>
      <c r="AW141" s="13" t="s">
        <v>37</v>
      </c>
      <c r="AX141" s="13" t="s">
        <v>75</v>
      </c>
      <c r="AY141" s="203" t="s">
        <v>155</v>
      </c>
    </row>
    <row r="142" spans="1:65" s="14" customFormat="1" ht="10.199999999999999">
      <c r="B142" s="206"/>
      <c r="C142" s="207"/>
      <c r="D142" s="188" t="s">
        <v>165</v>
      </c>
      <c r="E142" s="208" t="s">
        <v>19</v>
      </c>
      <c r="F142" s="209" t="s">
        <v>206</v>
      </c>
      <c r="G142" s="207"/>
      <c r="H142" s="210">
        <v>60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165</v>
      </c>
      <c r="AU142" s="216" t="s">
        <v>85</v>
      </c>
      <c r="AV142" s="14" t="s">
        <v>161</v>
      </c>
      <c r="AW142" s="14" t="s">
        <v>37</v>
      </c>
      <c r="AX142" s="14" t="s">
        <v>83</v>
      </c>
      <c r="AY142" s="216" t="s">
        <v>155</v>
      </c>
    </row>
    <row r="143" spans="1:65" s="2" customFormat="1" ht="37.799999999999997" customHeight="1">
      <c r="A143" s="36"/>
      <c r="B143" s="37"/>
      <c r="C143" s="175" t="s">
        <v>248</v>
      </c>
      <c r="D143" s="175" t="s">
        <v>157</v>
      </c>
      <c r="E143" s="176" t="s">
        <v>284</v>
      </c>
      <c r="F143" s="177" t="s">
        <v>285</v>
      </c>
      <c r="G143" s="178" t="s">
        <v>183</v>
      </c>
      <c r="H143" s="179">
        <v>900</v>
      </c>
      <c r="I143" s="180"/>
      <c r="J143" s="181">
        <f>ROUND(I143*H143,2)</f>
        <v>0</v>
      </c>
      <c r="K143" s="177" t="s">
        <v>170</v>
      </c>
      <c r="L143" s="41"/>
      <c r="M143" s="182" t="s">
        <v>19</v>
      </c>
      <c r="N143" s="183" t="s">
        <v>46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161</v>
      </c>
      <c r="AT143" s="186" t="s">
        <v>157</v>
      </c>
      <c r="AU143" s="186" t="s">
        <v>85</v>
      </c>
      <c r="AY143" s="19" t="s">
        <v>155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83</v>
      </c>
      <c r="BK143" s="187">
        <f>ROUND(I143*H143,2)</f>
        <v>0</v>
      </c>
      <c r="BL143" s="19" t="s">
        <v>161</v>
      </c>
      <c r="BM143" s="186" t="s">
        <v>1287</v>
      </c>
    </row>
    <row r="144" spans="1:65" s="2" customFormat="1" ht="10.199999999999999">
      <c r="A144" s="36"/>
      <c r="B144" s="37"/>
      <c r="C144" s="38"/>
      <c r="D144" s="204" t="s">
        <v>172</v>
      </c>
      <c r="E144" s="38"/>
      <c r="F144" s="205" t="s">
        <v>287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172</v>
      </c>
      <c r="AU144" s="19" t="s">
        <v>85</v>
      </c>
    </row>
    <row r="145" spans="1:65" s="13" customFormat="1" ht="10.199999999999999">
      <c r="B145" s="193"/>
      <c r="C145" s="194"/>
      <c r="D145" s="188" t="s">
        <v>165</v>
      </c>
      <c r="E145" s="195" t="s">
        <v>19</v>
      </c>
      <c r="F145" s="196" t="s">
        <v>1288</v>
      </c>
      <c r="G145" s="194"/>
      <c r="H145" s="197">
        <v>900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165</v>
      </c>
      <c r="AU145" s="203" t="s">
        <v>85</v>
      </c>
      <c r="AV145" s="13" t="s">
        <v>85</v>
      </c>
      <c r="AW145" s="13" t="s">
        <v>37</v>
      </c>
      <c r="AX145" s="13" t="s">
        <v>75</v>
      </c>
      <c r="AY145" s="203" t="s">
        <v>155</v>
      </c>
    </row>
    <row r="146" spans="1:65" s="14" customFormat="1" ht="10.199999999999999">
      <c r="B146" s="206"/>
      <c r="C146" s="207"/>
      <c r="D146" s="188" t="s">
        <v>165</v>
      </c>
      <c r="E146" s="208" t="s">
        <v>19</v>
      </c>
      <c r="F146" s="209" t="s">
        <v>206</v>
      </c>
      <c r="G146" s="207"/>
      <c r="H146" s="210">
        <v>900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165</v>
      </c>
      <c r="AU146" s="216" t="s">
        <v>85</v>
      </c>
      <c r="AV146" s="14" t="s">
        <v>161</v>
      </c>
      <c r="AW146" s="14" t="s">
        <v>37</v>
      </c>
      <c r="AX146" s="14" t="s">
        <v>83</v>
      </c>
      <c r="AY146" s="216" t="s">
        <v>155</v>
      </c>
    </row>
    <row r="147" spans="1:65" s="2" customFormat="1" ht="33" customHeight="1">
      <c r="A147" s="36"/>
      <c r="B147" s="37"/>
      <c r="C147" s="175" t="s">
        <v>8</v>
      </c>
      <c r="D147" s="175" t="s">
        <v>157</v>
      </c>
      <c r="E147" s="176" t="s">
        <v>509</v>
      </c>
      <c r="F147" s="177" t="s">
        <v>510</v>
      </c>
      <c r="G147" s="178" t="s">
        <v>183</v>
      </c>
      <c r="H147" s="179">
        <v>2</v>
      </c>
      <c r="I147" s="180"/>
      <c r="J147" s="181">
        <f>ROUND(I147*H147,2)</f>
        <v>0</v>
      </c>
      <c r="K147" s="177" t="s">
        <v>170</v>
      </c>
      <c r="L147" s="41"/>
      <c r="M147" s="182" t="s">
        <v>19</v>
      </c>
      <c r="N147" s="183" t="s">
        <v>46</v>
      </c>
      <c r="O147" s="66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6" t="s">
        <v>161</v>
      </c>
      <c r="AT147" s="186" t="s">
        <v>157</v>
      </c>
      <c r="AU147" s="186" t="s">
        <v>85</v>
      </c>
      <c r="AY147" s="19" t="s">
        <v>155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9" t="s">
        <v>83</v>
      </c>
      <c r="BK147" s="187">
        <f>ROUND(I147*H147,2)</f>
        <v>0</v>
      </c>
      <c r="BL147" s="19" t="s">
        <v>161</v>
      </c>
      <c r="BM147" s="186" t="s">
        <v>1289</v>
      </c>
    </row>
    <row r="148" spans="1:65" s="2" customFormat="1" ht="10.199999999999999">
      <c r="A148" s="36"/>
      <c r="B148" s="37"/>
      <c r="C148" s="38"/>
      <c r="D148" s="204" t="s">
        <v>172</v>
      </c>
      <c r="E148" s="38"/>
      <c r="F148" s="205" t="s">
        <v>512</v>
      </c>
      <c r="G148" s="38"/>
      <c r="H148" s="38"/>
      <c r="I148" s="190"/>
      <c r="J148" s="38"/>
      <c r="K148" s="38"/>
      <c r="L148" s="41"/>
      <c r="M148" s="191"/>
      <c r="N148" s="192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172</v>
      </c>
      <c r="AU148" s="19" t="s">
        <v>85</v>
      </c>
    </row>
    <row r="149" spans="1:65" s="13" customFormat="1" ht="10.199999999999999">
      <c r="B149" s="193"/>
      <c r="C149" s="194"/>
      <c r="D149" s="188" t="s">
        <v>165</v>
      </c>
      <c r="E149" s="195" t="s">
        <v>19</v>
      </c>
      <c r="F149" s="196" t="s">
        <v>85</v>
      </c>
      <c r="G149" s="194"/>
      <c r="H149" s="197">
        <v>2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165</v>
      </c>
      <c r="AU149" s="203" t="s">
        <v>85</v>
      </c>
      <c r="AV149" s="13" t="s">
        <v>85</v>
      </c>
      <c r="AW149" s="13" t="s">
        <v>37</v>
      </c>
      <c r="AX149" s="13" t="s">
        <v>75</v>
      </c>
      <c r="AY149" s="203" t="s">
        <v>155</v>
      </c>
    </row>
    <row r="150" spans="1:65" s="14" customFormat="1" ht="10.199999999999999">
      <c r="B150" s="206"/>
      <c r="C150" s="207"/>
      <c r="D150" s="188" t="s">
        <v>165</v>
      </c>
      <c r="E150" s="208" t="s">
        <v>19</v>
      </c>
      <c r="F150" s="209" t="s">
        <v>206</v>
      </c>
      <c r="G150" s="207"/>
      <c r="H150" s="210">
        <v>2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165</v>
      </c>
      <c r="AU150" s="216" t="s">
        <v>85</v>
      </c>
      <c r="AV150" s="14" t="s">
        <v>161</v>
      </c>
      <c r="AW150" s="14" t="s">
        <v>37</v>
      </c>
      <c r="AX150" s="14" t="s">
        <v>83</v>
      </c>
      <c r="AY150" s="216" t="s">
        <v>155</v>
      </c>
    </row>
    <row r="151" spans="1:65" s="2" customFormat="1" ht="16.5" customHeight="1">
      <c r="A151" s="36"/>
      <c r="B151" s="37"/>
      <c r="C151" s="217" t="s">
        <v>257</v>
      </c>
      <c r="D151" s="217" t="s">
        <v>227</v>
      </c>
      <c r="E151" s="218" t="s">
        <v>513</v>
      </c>
      <c r="F151" s="219" t="s">
        <v>514</v>
      </c>
      <c r="G151" s="220" t="s">
        <v>298</v>
      </c>
      <c r="H151" s="221">
        <v>4</v>
      </c>
      <c r="I151" s="222"/>
      <c r="J151" s="223">
        <f>ROUND(I151*H151,2)</f>
        <v>0</v>
      </c>
      <c r="K151" s="219" t="s">
        <v>170</v>
      </c>
      <c r="L151" s="224"/>
      <c r="M151" s="225" t="s">
        <v>19</v>
      </c>
      <c r="N151" s="226" t="s">
        <v>46</v>
      </c>
      <c r="O151" s="66"/>
      <c r="P151" s="184">
        <f>O151*H151</f>
        <v>0</v>
      </c>
      <c r="Q151" s="184">
        <v>1</v>
      </c>
      <c r="R151" s="184">
        <f>Q151*H151</f>
        <v>4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207</v>
      </c>
      <c r="AT151" s="186" t="s">
        <v>227</v>
      </c>
      <c r="AU151" s="186" t="s">
        <v>85</v>
      </c>
      <c r="AY151" s="19" t="s">
        <v>155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83</v>
      </c>
      <c r="BK151" s="187">
        <f>ROUND(I151*H151,2)</f>
        <v>0</v>
      </c>
      <c r="BL151" s="19" t="s">
        <v>161</v>
      </c>
      <c r="BM151" s="186" t="s">
        <v>1290</v>
      </c>
    </row>
    <row r="152" spans="1:65" s="13" customFormat="1" ht="10.199999999999999">
      <c r="B152" s="193"/>
      <c r="C152" s="194"/>
      <c r="D152" s="188" t="s">
        <v>165</v>
      </c>
      <c r="E152" s="195" t="s">
        <v>19</v>
      </c>
      <c r="F152" s="196" t="s">
        <v>516</v>
      </c>
      <c r="G152" s="194"/>
      <c r="H152" s="197">
        <v>4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165</v>
      </c>
      <c r="AU152" s="203" t="s">
        <v>85</v>
      </c>
      <c r="AV152" s="13" t="s">
        <v>85</v>
      </c>
      <c r="AW152" s="13" t="s">
        <v>37</v>
      </c>
      <c r="AX152" s="13" t="s">
        <v>83</v>
      </c>
      <c r="AY152" s="203" t="s">
        <v>155</v>
      </c>
    </row>
    <row r="153" spans="1:65" s="2" customFormat="1" ht="24.15" customHeight="1">
      <c r="A153" s="36"/>
      <c r="B153" s="37"/>
      <c r="C153" s="175" t="s">
        <v>262</v>
      </c>
      <c r="D153" s="175" t="s">
        <v>157</v>
      </c>
      <c r="E153" s="176" t="s">
        <v>517</v>
      </c>
      <c r="F153" s="177" t="s">
        <v>518</v>
      </c>
      <c r="G153" s="178" t="s">
        <v>298</v>
      </c>
      <c r="H153" s="179">
        <v>120</v>
      </c>
      <c r="I153" s="180"/>
      <c r="J153" s="181">
        <f>ROUND(I153*H153,2)</f>
        <v>0</v>
      </c>
      <c r="K153" s="177" t="s">
        <v>170</v>
      </c>
      <c r="L153" s="41"/>
      <c r="M153" s="182" t="s">
        <v>19</v>
      </c>
      <c r="N153" s="183" t="s">
        <v>46</v>
      </c>
      <c r="O153" s="66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6" t="s">
        <v>161</v>
      </c>
      <c r="AT153" s="186" t="s">
        <v>157</v>
      </c>
      <c r="AU153" s="186" t="s">
        <v>85</v>
      </c>
      <c r="AY153" s="19" t="s">
        <v>155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83</v>
      </c>
      <c r="BK153" s="187">
        <f>ROUND(I153*H153,2)</f>
        <v>0</v>
      </c>
      <c r="BL153" s="19" t="s">
        <v>161</v>
      </c>
      <c r="BM153" s="186" t="s">
        <v>1291</v>
      </c>
    </row>
    <row r="154" spans="1:65" s="2" customFormat="1" ht="10.199999999999999">
      <c r="A154" s="36"/>
      <c r="B154" s="37"/>
      <c r="C154" s="38"/>
      <c r="D154" s="204" t="s">
        <v>172</v>
      </c>
      <c r="E154" s="38"/>
      <c r="F154" s="205" t="s">
        <v>520</v>
      </c>
      <c r="G154" s="38"/>
      <c r="H154" s="38"/>
      <c r="I154" s="190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172</v>
      </c>
      <c r="AU154" s="19" t="s">
        <v>85</v>
      </c>
    </row>
    <row r="155" spans="1:65" s="13" customFormat="1" ht="10.199999999999999">
      <c r="B155" s="193"/>
      <c r="C155" s="194"/>
      <c r="D155" s="188" t="s">
        <v>165</v>
      </c>
      <c r="E155" s="195" t="s">
        <v>19</v>
      </c>
      <c r="F155" s="196" t="s">
        <v>1292</v>
      </c>
      <c r="G155" s="194"/>
      <c r="H155" s="197">
        <v>120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165</v>
      </c>
      <c r="AU155" s="203" t="s">
        <v>85</v>
      </c>
      <c r="AV155" s="13" t="s">
        <v>85</v>
      </c>
      <c r="AW155" s="13" t="s">
        <v>37</v>
      </c>
      <c r="AX155" s="13" t="s">
        <v>83</v>
      </c>
      <c r="AY155" s="203" t="s">
        <v>155</v>
      </c>
    </row>
    <row r="156" spans="1:65" s="2" customFormat="1" ht="24.15" customHeight="1">
      <c r="A156" s="36"/>
      <c r="B156" s="37"/>
      <c r="C156" s="175" t="s">
        <v>267</v>
      </c>
      <c r="D156" s="175" t="s">
        <v>157</v>
      </c>
      <c r="E156" s="176" t="s">
        <v>522</v>
      </c>
      <c r="F156" s="177" t="s">
        <v>523</v>
      </c>
      <c r="G156" s="178" t="s">
        <v>183</v>
      </c>
      <c r="H156" s="179">
        <v>32.1</v>
      </c>
      <c r="I156" s="180"/>
      <c r="J156" s="181">
        <f>ROUND(I156*H156,2)</f>
        <v>0</v>
      </c>
      <c r="K156" s="177" t="s">
        <v>170</v>
      </c>
      <c r="L156" s="41"/>
      <c r="M156" s="182" t="s">
        <v>19</v>
      </c>
      <c r="N156" s="183" t="s">
        <v>46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161</v>
      </c>
      <c r="AT156" s="186" t="s">
        <v>157</v>
      </c>
      <c r="AU156" s="186" t="s">
        <v>85</v>
      </c>
      <c r="AY156" s="19" t="s">
        <v>155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83</v>
      </c>
      <c r="BK156" s="187">
        <f>ROUND(I156*H156,2)</f>
        <v>0</v>
      </c>
      <c r="BL156" s="19" t="s">
        <v>161</v>
      </c>
      <c r="BM156" s="186" t="s">
        <v>1293</v>
      </c>
    </row>
    <row r="157" spans="1:65" s="2" customFormat="1" ht="10.199999999999999">
      <c r="A157" s="36"/>
      <c r="B157" s="37"/>
      <c r="C157" s="38"/>
      <c r="D157" s="204" t="s">
        <v>172</v>
      </c>
      <c r="E157" s="38"/>
      <c r="F157" s="205" t="s">
        <v>525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172</v>
      </c>
      <c r="AU157" s="19" t="s">
        <v>85</v>
      </c>
    </row>
    <row r="158" spans="1:65" s="15" customFormat="1" ht="10.199999999999999">
      <c r="B158" s="227"/>
      <c r="C158" s="228"/>
      <c r="D158" s="188" t="s">
        <v>165</v>
      </c>
      <c r="E158" s="229" t="s">
        <v>19</v>
      </c>
      <c r="F158" s="230" t="s">
        <v>526</v>
      </c>
      <c r="G158" s="228"/>
      <c r="H158" s="229" t="s">
        <v>19</v>
      </c>
      <c r="I158" s="231"/>
      <c r="J158" s="228"/>
      <c r="K158" s="228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165</v>
      </c>
      <c r="AU158" s="236" t="s">
        <v>85</v>
      </c>
      <c r="AV158" s="15" t="s">
        <v>83</v>
      </c>
      <c r="AW158" s="15" t="s">
        <v>37</v>
      </c>
      <c r="AX158" s="15" t="s">
        <v>75</v>
      </c>
      <c r="AY158" s="236" t="s">
        <v>155</v>
      </c>
    </row>
    <row r="159" spans="1:65" s="13" customFormat="1" ht="10.199999999999999">
      <c r="B159" s="193"/>
      <c r="C159" s="194"/>
      <c r="D159" s="188" t="s">
        <v>165</v>
      </c>
      <c r="E159" s="195" t="s">
        <v>19</v>
      </c>
      <c r="F159" s="196" t="s">
        <v>1294</v>
      </c>
      <c r="G159" s="194"/>
      <c r="H159" s="197">
        <v>25.8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165</v>
      </c>
      <c r="AU159" s="203" t="s">
        <v>85</v>
      </c>
      <c r="AV159" s="13" t="s">
        <v>85</v>
      </c>
      <c r="AW159" s="13" t="s">
        <v>37</v>
      </c>
      <c r="AX159" s="13" t="s">
        <v>75</v>
      </c>
      <c r="AY159" s="203" t="s">
        <v>155</v>
      </c>
    </row>
    <row r="160" spans="1:65" s="15" customFormat="1" ht="10.199999999999999">
      <c r="B160" s="227"/>
      <c r="C160" s="228"/>
      <c r="D160" s="188" t="s">
        <v>165</v>
      </c>
      <c r="E160" s="229" t="s">
        <v>19</v>
      </c>
      <c r="F160" s="230" t="s">
        <v>528</v>
      </c>
      <c r="G160" s="228"/>
      <c r="H160" s="229" t="s">
        <v>19</v>
      </c>
      <c r="I160" s="231"/>
      <c r="J160" s="228"/>
      <c r="K160" s="228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165</v>
      </c>
      <c r="AU160" s="236" t="s">
        <v>85</v>
      </c>
      <c r="AV160" s="15" t="s">
        <v>83</v>
      </c>
      <c r="AW160" s="15" t="s">
        <v>37</v>
      </c>
      <c r="AX160" s="15" t="s">
        <v>75</v>
      </c>
      <c r="AY160" s="236" t="s">
        <v>155</v>
      </c>
    </row>
    <row r="161" spans="1:65" s="13" customFormat="1" ht="10.199999999999999">
      <c r="B161" s="193"/>
      <c r="C161" s="194"/>
      <c r="D161" s="188" t="s">
        <v>165</v>
      </c>
      <c r="E161" s="195" t="s">
        <v>19</v>
      </c>
      <c r="F161" s="196" t="s">
        <v>1295</v>
      </c>
      <c r="G161" s="194"/>
      <c r="H161" s="197">
        <v>1.5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165</v>
      </c>
      <c r="AU161" s="203" t="s">
        <v>85</v>
      </c>
      <c r="AV161" s="13" t="s">
        <v>85</v>
      </c>
      <c r="AW161" s="13" t="s">
        <v>37</v>
      </c>
      <c r="AX161" s="13" t="s">
        <v>75</v>
      </c>
      <c r="AY161" s="203" t="s">
        <v>155</v>
      </c>
    </row>
    <row r="162" spans="1:65" s="13" customFormat="1" ht="10.199999999999999">
      <c r="B162" s="193"/>
      <c r="C162" s="194"/>
      <c r="D162" s="188" t="s">
        <v>165</v>
      </c>
      <c r="E162" s="195" t="s">
        <v>19</v>
      </c>
      <c r="F162" s="196" t="s">
        <v>1296</v>
      </c>
      <c r="G162" s="194"/>
      <c r="H162" s="197">
        <v>4.8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165</v>
      </c>
      <c r="AU162" s="203" t="s">
        <v>85</v>
      </c>
      <c r="AV162" s="13" t="s">
        <v>85</v>
      </c>
      <c r="AW162" s="13" t="s">
        <v>37</v>
      </c>
      <c r="AX162" s="13" t="s">
        <v>75</v>
      </c>
      <c r="AY162" s="203" t="s">
        <v>155</v>
      </c>
    </row>
    <row r="163" spans="1:65" s="14" customFormat="1" ht="10.199999999999999">
      <c r="B163" s="206"/>
      <c r="C163" s="207"/>
      <c r="D163" s="188" t="s">
        <v>165</v>
      </c>
      <c r="E163" s="208" t="s">
        <v>19</v>
      </c>
      <c r="F163" s="209" t="s">
        <v>206</v>
      </c>
      <c r="G163" s="207"/>
      <c r="H163" s="210">
        <v>32.1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165</v>
      </c>
      <c r="AU163" s="216" t="s">
        <v>85</v>
      </c>
      <c r="AV163" s="14" t="s">
        <v>161</v>
      </c>
      <c r="AW163" s="14" t="s">
        <v>37</v>
      </c>
      <c r="AX163" s="14" t="s">
        <v>83</v>
      </c>
      <c r="AY163" s="216" t="s">
        <v>155</v>
      </c>
    </row>
    <row r="164" spans="1:65" s="2" customFormat="1" ht="16.5" customHeight="1">
      <c r="A164" s="36"/>
      <c r="B164" s="37"/>
      <c r="C164" s="217" t="s">
        <v>272</v>
      </c>
      <c r="D164" s="217" t="s">
        <v>227</v>
      </c>
      <c r="E164" s="218" t="s">
        <v>531</v>
      </c>
      <c r="F164" s="219" t="s">
        <v>532</v>
      </c>
      <c r="G164" s="220" t="s">
        <v>298</v>
      </c>
      <c r="H164" s="221">
        <v>51.36</v>
      </c>
      <c r="I164" s="222"/>
      <c r="J164" s="223">
        <f>ROUND(I164*H164,2)</f>
        <v>0</v>
      </c>
      <c r="K164" s="219" t="s">
        <v>170</v>
      </c>
      <c r="L164" s="224"/>
      <c r="M164" s="225" t="s">
        <v>19</v>
      </c>
      <c r="N164" s="226" t="s">
        <v>46</v>
      </c>
      <c r="O164" s="66"/>
      <c r="P164" s="184">
        <f>O164*H164</f>
        <v>0</v>
      </c>
      <c r="Q164" s="184">
        <v>1</v>
      </c>
      <c r="R164" s="184">
        <f>Q164*H164</f>
        <v>51.36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207</v>
      </c>
      <c r="AT164" s="186" t="s">
        <v>227</v>
      </c>
      <c r="AU164" s="186" t="s">
        <v>85</v>
      </c>
      <c r="AY164" s="19" t="s">
        <v>155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83</v>
      </c>
      <c r="BK164" s="187">
        <f>ROUND(I164*H164,2)</f>
        <v>0</v>
      </c>
      <c r="BL164" s="19" t="s">
        <v>161</v>
      </c>
      <c r="BM164" s="186" t="s">
        <v>1297</v>
      </c>
    </row>
    <row r="165" spans="1:65" s="13" customFormat="1" ht="10.199999999999999">
      <c r="B165" s="193"/>
      <c r="C165" s="194"/>
      <c r="D165" s="188" t="s">
        <v>165</v>
      </c>
      <c r="E165" s="195" t="s">
        <v>19</v>
      </c>
      <c r="F165" s="196" t="s">
        <v>1298</v>
      </c>
      <c r="G165" s="194"/>
      <c r="H165" s="197">
        <v>51.36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165</v>
      </c>
      <c r="AU165" s="203" t="s">
        <v>85</v>
      </c>
      <c r="AV165" s="13" t="s">
        <v>85</v>
      </c>
      <c r="AW165" s="13" t="s">
        <v>37</v>
      </c>
      <c r="AX165" s="13" t="s">
        <v>83</v>
      </c>
      <c r="AY165" s="203" t="s">
        <v>155</v>
      </c>
    </row>
    <row r="166" spans="1:65" s="2" customFormat="1" ht="16.5" customHeight="1">
      <c r="A166" s="36"/>
      <c r="B166" s="37"/>
      <c r="C166" s="175" t="s">
        <v>278</v>
      </c>
      <c r="D166" s="175" t="s">
        <v>157</v>
      </c>
      <c r="E166" s="176" t="s">
        <v>535</v>
      </c>
      <c r="F166" s="177" t="s">
        <v>536</v>
      </c>
      <c r="G166" s="178" t="s">
        <v>169</v>
      </c>
      <c r="H166" s="179">
        <v>16.8</v>
      </c>
      <c r="I166" s="180"/>
      <c r="J166" s="181">
        <f>ROUND(I166*H166,2)</f>
        <v>0</v>
      </c>
      <c r="K166" s="177" t="s">
        <v>170</v>
      </c>
      <c r="L166" s="41"/>
      <c r="M166" s="182" t="s">
        <v>19</v>
      </c>
      <c r="N166" s="183" t="s">
        <v>46</v>
      </c>
      <c r="O166" s="66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161</v>
      </c>
      <c r="AT166" s="186" t="s">
        <v>157</v>
      </c>
      <c r="AU166" s="186" t="s">
        <v>85</v>
      </c>
      <c r="AY166" s="19" t="s">
        <v>155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83</v>
      </c>
      <c r="BK166" s="187">
        <f>ROUND(I166*H166,2)</f>
        <v>0</v>
      </c>
      <c r="BL166" s="19" t="s">
        <v>161</v>
      </c>
      <c r="BM166" s="186" t="s">
        <v>1299</v>
      </c>
    </row>
    <row r="167" spans="1:65" s="2" customFormat="1" ht="10.199999999999999">
      <c r="A167" s="36"/>
      <c r="B167" s="37"/>
      <c r="C167" s="38"/>
      <c r="D167" s="204" t="s">
        <v>172</v>
      </c>
      <c r="E167" s="38"/>
      <c r="F167" s="205" t="s">
        <v>538</v>
      </c>
      <c r="G167" s="38"/>
      <c r="H167" s="38"/>
      <c r="I167" s="190"/>
      <c r="J167" s="38"/>
      <c r="K167" s="38"/>
      <c r="L167" s="41"/>
      <c r="M167" s="191"/>
      <c r="N167" s="192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172</v>
      </c>
      <c r="AU167" s="19" t="s">
        <v>85</v>
      </c>
    </row>
    <row r="168" spans="1:65" s="13" customFormat="1" ht="10.199999999999999">
      <c r="B168" s="193"/>
      <c r="C168" s="194"/>
      <c r="D168" s="188" t="s">
        <v>165</v>
      </c>
      <c r="E168" s="195" t="s">
        <v>19</v>
      </c>
      <c r="F168" s="196" t="s">
        <v>1272</v>
      </c>
      <c r="G168" s="194"/>
      <c r="H168" s="197">
        <v>16.8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165</v>
      </c>
      <c r="AU168" s="203" t="s">
        <v>85</v>
      </c>
      <c r="AV168" s="13" t="s">
        <v>85</v>
      </c>
      <c r="AW168" s="13" t="s">
        <v>37</v>
      </c>
      <c r="AX168" s="13" t="s">
        <v>75</v>
      </c>
      <c r="AY168" s="203" t="s">
        <v>155</v>
      </c>
    </row>
    <row r="169" spans="1:65" s="14" customFormat="1" ht="10.199999999999999">
      <c r="B169" s="206"/>
      <c r="C169" s="207"/>
      <c r="D169" s="188" t="s">
        <v>165</v>
      </c>
      <c r="E169" s="208" t="s">
        <v>19</v>
      </c>
      <c r="F169" s="209" t="s">
        <v>206</v>
      </c>
      <c r="G169" s="207"/>
      <c r="H169" s="210">
        <v>16.8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165</v>
      </c>
      <c r="AU169" s="216" t="s">
        <v>85</v>
      </c>
      <c r="AV169" s="14" t="s">
        <v>161</v>
      </c>
      <c r="AW169" s="14" t="s">
        <v>37</v>
      </c>
      <c r="AX169" s="14" t="s">
        <v>83</v>
      </c>
      <c r="AY169" s="216" t="s">
        <v>155</v>
      </c>
    </row>
    <row r="170" spans="1:65" s="2" customFormat="1" ht="24.15" customHeight="1">
      <c r="A170" s="36"/>
      <c r="B170" s="37"/>
      <c r="C170" s="175" t="s">
        <v>7</v>
      </c>
      <c r="D170" s="175" t="s">
        <v>157</v>
      </c>
      <c r="E170" s="176" t="s">
        <v>221</v>
      </c>
      <c r="F170" s="177" t="s">
        <v>222</v>
      </c>
      <c r="G170" s="178" t="s">
        <v>169</v>
      </c>
      <c r="H170" s="179">
        <v>16.8</v>
      </c>
      <c r="I170" s="180"/>
      <c r="J170" s="181">
        <f>ROUND(I170*H170,2)</f>
        <v>0</v>
      </c>
      <c r="K170" s="177" t="s">
        <v>170</v>
      </c>
      <c r="L170" s="41"/>
      <c r="M170" s="182" t="s">
        <v>19</v>
      </c>
      <c r="N170" s="183" t="s">
        <v>46</v>
      </c>
      <c r="O170" s="66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161</v>
      </c>
      <c r="AT170" s="186" t="s">
        <v>157</v>
      </c>
      <c r="AU170" s="186" t="s">
        <v>85</v>
      </c>
      <c r="AY170" s="19" t="s">
        <v>155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83</v>
      </c>
      <c r="BK170" s="187">
        <f>ROUND(I170*H170,2)</f>
        <v>0</v>
      </c>
      <c r="BL170" s="19" t="s">
        <v>161</v>
      </c>
      <c r="BM170" s="186" t="s">
        <v>1300</v>
      </c>
    </row>
    <row r="171" spans="1:65" s="2" customFormat="1" ht="10.199999999999999">
      <c r="A171" s="36"/>
      <c r="B171" s="37"/>
      <c r="C171" s="38"/>
      <c r="D171" s="204" t="s">
        <v>172</v>
      </c>
      <c r="E171" s="38"/>
      <c r="F171" s="205" t="s">
        <v>224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172</v>
      </c>
      <c r="AU171" s="19" t="s">
        <v>85</v>
      </c>
    </row>
    <row r="172" spans="1:65" s="13" customFormat="1" ht="10.199999999999999">
      <c r="B172" s="193"/>
      <c r="C172" s="194"/>
      <c r="D172" s="188" t="s">
        <v>165</v>
      </c>
      <c r="E172" s="195" t="s">
        <v>19</v>
      </c>
      <c r="F172" s="196" t="s">
        <v>1272</v>
      </c>
      <c r="G172" s="194"/>
      <c r="H172" s="197">
        <v>16.8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165</v>
      </c>
      <c r="AU172" s="203" t="s">
        <v>85</v>
      </c>
      <c r="AV172" s="13" t="s">
        <v>85</v>
      </c>
      <c r="AW172" s="13" t="s">
        <v>37</v>
      </c>
      <c r="AX172" s="13" t="s">
        <v>75</v>
      </c>
      <c r="AY172" s="203" t="s">
        <v>155</v>
      </c>
    </row>
    <row r="173" spans="1:65" s="14" customFormat="1" ht="10.199999999999999">
      <c r="B173" s="206"/>
      <c r="C173" s="207"/>
      <c r="D173" s="188" t="s">
        <v>165</v>
      </c>
      <c r="E173" s="208" t="s">
        <v>19</v>
      </c>
      <c r="F173" s="209" t="s">
        <v>206</v>
      </c>
      <c r="G173" s="207"/>
      <c r="H173" s="210">
        <v>16.8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165</v>
      </c>
      <c r="AU173" s="216" t="s">
        <v>85</v>
      </c>
      <c r="AV173" s="14" t="s">
        <v>161</v>
      </c>
      <c r="AW173" s="14" t="s">
        <v>37</v>
      </c>
      <c r="AX173" s="14" t="s">
        <v>83</v>
      </c>
      <c r="AY173" s="216" t="s">
        <v>155</v>
      </c>
    </row>
    <row r="174" spans="1:65" s="2" customFormat="1" ht="16.5" customHeight="1">
      <c r="A174" s="36"/>
      <c r="B174" s="37"/>
      <c r="C174" s="217" t="s">
        <v>289</v>
      </c>
      <c r="D174" s="217" t="s">
        <v>227</v>
      </c>
      <c r="E174" s="218" t="s">
        <v>540</v>
      </c>
      <c r="F174" s="219" t="s">
        <v>541</v>
      </c>
      <c r="G174" s="220" t="s">
        <v>230</v>
      </c>
      <c r="H174" s="221">
        <v>0.504</v>
      </c>
      <c r="I174" s="222"/>
      <c r="J174" s="223">
        <f>ROUND(I174*H174,2)</f>
        <v>0</v>
      </c>
      <c r="K174" s="219" t="s">
        <v>170</v>
      </c>
      <c r="L174" s="224"/>
      <c r="M174" s="225" t="s">
        <v>19</v>
      </c>
      <c r="N174" s="226" t="s">
        <v>46</v>
      </c>
      <c r="O174" s="66"/>
      <c r="P174" s="184">
        <f>O174*H174</f>
        <v>0</v>
      </c>
      <c r="Q174" s="184">
        <v>1E-3</v>
      </c>
      <c r="R174" s="184">
        <f>Q174*H174</f>
        <v>5.04E-4</v>
      </c>
      <c r="S174" s="184">
        <v>0</v>
      </c>
      <c r="T174" s="18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6" t="s">
        <v>207</v>
      </c>
      <c r="AT174" s="186" t="s">
        <v>227</v>
      </c>
      <c r="AU174" s="186" t="s">
        <v>85</v>
      </c>
      <c r="AY174" s="19" t="s">
        <v>155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9" t="s">
        <v>83</v>
      </c>
      <c r="BK174" s="187">
        <f>ROUND(I174*H174,2)</f>
        <v>0</v>
      </c>
      <c r="BL174" s="19" t="s">
        <v>161</v>
      </c>
      <c r="BM174" s="186" t="s">
        <v>1301</v>
      </c>
    </row>
    <row r="175" spans="1:65" s="13" customFormat="1" ht="10.199999999999999">
      <c r="B175" s="193"/>
      <c r="C175" s="194"/>
      <c r="D175" s="188" t="s">
        <v>165</v>
      </c>
      <c r="E175" s="195" t="s">
        <v>19</v>
      </c>
      <c r="F175" s="196" t="s">
        <v>1302</v>
      </c>
      <c r="G175" s="194"/>
      <c r="H175" s="197">
        <v>0.504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165</v>
      </c>
      <c r="AU175" s="203" t="s">
        <v>85</v>
      </c>
      <c r="AV175" s="13" t="s">
        <v>85</v>
      </c>
      <c r="AW175" s="13" t="s">
        <v>37</v>
      </c>
      <c r="AX175" s="13" t="s">
        <v>75</v>
      </c>
      <c r="AY175" s="203" t="s">
        <v>155</v>
      </c>
    </row>
    <row r="176" spans="1:65" s="14" customFormat="1" ht="10.199999999999999">
      <c r="B176" s="206"/>
      <c r="C176" s="207"/>
      <c r="D176" s="188" t="s">
        <v>165</v>
      </c>
      <c r="E176" s="208" t="s">
        <v>19</v>
      </c>
      <c r="F176" s="209" t="s">
        <v>206</v>
      </c>
      <c r="G176" s="207"/>
      <c r="H176" s="210">
        <v>0.504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165</v>
      </c>
      <c r="AU176" s="216" t="s">
        <v>85</v>
      </c>
      <c r="AV176" s="14" t="s">
        <v>161</v>
      </c>
      <c r="AW176" s="14" t="s">
        <v>37</v>
      </c>
      <c r="AX176" s="14" t="s">
        <v>83</v>
      </c>
      <c r="AY176" s="216" t="s">
        <v>155</v>
      </c>
    </row>
    <row r="177" spans="1:65" s="2" customFormat="1" ht="24.15" customHeight="1">
      <c r="A177" s="36"/>
      <c r="B177" s="37"/>
      <c r="C177" s="175" t="s">
        <v>295</v>
      </c>
      <c r="D177" s="175" t="s">
        <v>157</v>
      </c>
      <c r="E177" s="176" t="s">
        <v>544</v>
      </c>
      <c r="F177" s="177" t="s">
        <v>545</v>
      </c>
      <c r="G177" s="178" t="s">
        <v>169</v>
      </c>
      <c r="H177" s="179">
        <v>16.8</v>
      </c>
      <c r="I177" s="180"/>
      <c r="J177" s="181">
        <f>ROUND(I177*H177,2)</f>
        <v>0</v>
      </c>
      <c r="K177" s="177" t="s">
        <v>170</v>
      </c>
      <c r="L177" s="41"/>
      <c r="M177" s="182" t="s">
        <v>19</v>
      </c>
      <c r="N177" s="183" t="s">
        <v>46</v>
      </c>
      <c r="O177" s="66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6" t="s">
        <v>161</v>
      </c>
      <c r="AT177" s="186" t="s">
        <v>157</v>
      </c>
      <c r="AU177" s="186" t="s">
        <v>85</v>
      </c>
      <c r="AY177" s="19" t="s">
        <v>155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9" t="s">
        <v>83</v>
      </c>
      <c r="BK177" s="187">
        <f>ROUND(I177*H177,2)</f>
        <v>0</v>
      </c>
      <c r="BL177" s="19" t="s">
        <v>161</v>
      </c>
      <c r="BM177" s="186" t="s">
        <v>1303</v>
      </c>
    </row>
    <row r="178" spans="1:65" s="2" customFormat="1" ht="10.199999999999999">
      <c r="A178" s="36"/>
      <c r="B178" s="37"/>
      <c r="C178" s="38"/>
      <c r="D178" s="204" t="s">
        <v>172</v>
      </c>
      <c r="E178" s="38"/>
      <c r="F178" s="205" t="s">
        <v>547</v>
      </c>
      <c r="G178" s="38"/>
      <c r="H178" s="38"/>
      <c r="I178" s="190"/>
      <c r="J178" s="38"/>
      <c r="K178" s="38"/>
      <c r="L178" s="41"/>
      <c r="M178" s="191"/>
      <c r="N178" s="192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172</v>
      </c>
      <c r="AU178" s="19" t="s">
        <v>85</v>
      </c>
    </row>
    <row r="179" spans="1:65" s="13" customFormat="1" ht="10.199999999999999">
      <c r="B179" s="193"/>
      <c r="C179" s="194"/>
      <c r="D179" s="188" t="s">
        <v>165</v>
      </c>
      <c r="E179" s="195" t="s">
        <v>19</v>
      </c>
      <c r="F179" s="196" t="s">
        <v>1272</v>
      </c>
      <c r="G179" s="194"/>
      <c r="H179" s="197">
        <v>16.8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165</v>
      </c>
      <c r="AU179" s="203" t="s">
        <v>85</v>
      </c>
      <c r="AV179" s="13" t="s">
        <v>85</v>
      </c>
      <c r="AW179" s="13" t="s">
        <v>37</v>
      </c>
      <c r="AX179" s="13" t="s">
        <v>75</v>
      </c>
      <c r="AY179" s="203" t="s">
        <v>155</v>
      </c>
    </row>
    <row r="180" spans="1:65" s="14" customFormat="1" ht="10.199999999999999">
      <c r="B180" s="206"/>
      <c r="C180" s="207"/>
      <c r="D180" s="188" t="s">
        <v>165</v>
      </c>
      <c r="E180" s="208" t="s">
        <v>19</v>
      </c>
      <c r="F180" s="209" t="s">
        <v>206</v>
      </c>
      <c r="G180" s="207"/>
      <c r="H180" s="210">
        <v>16.8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165</v>
      </c>
      <c r="AU180" s="216" t="s">
        <v>85</v>
      </c>
      <c r="AV180" s="14" t="s">
        <v>161</v>
      </c>
      <c r="AW180" s="14" t="s">
        <v>37</v>
      </c>
      <c r="AX180" s="14" t="s">
        <v>83</v>
      </c>
      <c r="AY180" s="216" t="s">
        <v>155</v>
      </c>
    </row>
    <row r="181" spans="1:65" s="12" customFormat="1" ht="22.8" customHeight="1">
      <c r="B181" s="159"/>
      <c r="C181" s="160"/>
      <c r="D181" s="161" t="s">
        <v>74</v>
      </c>
      <c r="E181" s="173" t="s">
        <v>85</v>
      </c>
      <c r="F181" s="173" t="s">
        <v>320</v>
      </c>
      <c r="G181" s="160"/>
      <c r="H181" s="160"/>
      <c r="I181" s="163"/>
      <c r="J181" s="174">
        <f>BK181</f>
        <v>0</v>
      </c>
      <c r="K181" s="160"/>
      <c r="L181" s="165"/>
      <c r="M181" s="166"/>
      <c r="N181" s="167"/>
      <c r="O181" s="167"/>
      <c r="P181" s="168">
        <f>SUM(P182:P215)</f>
        <v>0</v>
      </c>
      <c r="Q181" s="167"/>
      <c r="R181" s="168">
        <f>SUM(R182:R215)</f>
        <v>13.024548707100003</v>
      </c>
      <c r="S181" s="167"/>
      <c r="T181" s="169">
        <f>SUM(T182:T215)</f>
        <v>0</v>
      </c>
      <c r="AR181" s="170" t="s">
        <v>83</v>
      </c>
      <c r="AT181" s="171" t="s">
        <v>74</v>
      </c>
      <c r="AU181" s="171" t="s">
        <v>83</v>
      </c>
      <c r="AY181" s="170" t="s">
        <v>155</v>
      </c>
      <c r="BK181" s="172">
        <f>SUM(BK182:BK215)</f>
        <v>0</v>
      </c>
    </row>
    <row r="182" spans="1:65" s="2" customFormat="1" ht="24.15" customHeight="1">
      <c r="A182" s="36"/>
      <c r="B182" s="37"/>
      <c r="C182" s="175" t="s">
        <v>302</v>
      </c>
      <c r="D182" s="175" t="s">
        <v>157</v>
      </c>
      <c r="E182" s="176" t="s">
        <v>549</v>
      </c>
      <c r="F182" s="177" t="s">
        <v>550</v>
      </c>
      <c r="G182" s="178" t="s">
        <v>169</v>
      </c>
      <c r="H182" s="179">
        <v>46.005000000000003</v>
      </c>
      <c r="I182" s="180"/>
      <c r="J182" s="181">
        <f>ROUND(I182*H182,2)</f>
        <v>0</v>
      </c>
      <c r="K182" s="177" t="s">
        <v>170</v>
      </c>
      <c r="L182" s="41"/>
      <c r="M182" s="182" t="s">
        <v>19</v>
      </c>
      <c r="N182" s="183" t="s">
        <v>46</v>
      </c>
      <c r="O182" s="66"/>
      <c r="P182" s="184">
        <f>O182*H182</f>
        <v>0</v>
      </c>
      <c r="Q182" s="184">
        <v>1.6694E-4</v>
      </c>
      <c r="R182" s="184">
        <f>Q182*H182</f>
        <v>7.6800747000000001E-3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161</v>
      </c>
      <c r="AT182" s="186" t="s">
        <v>157</v>
      </c>
      <c r="AU182" s="186" t="s">
        <v>85</v>
      </c>
      <c r="AY182" s="19" t="s">
        <v>155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83</v>
      </c>
      <c r="BK182" s="187">
        <f>ROUND(I182*H182,2)</f>
        <v>0</v>
      </c>
      <c r="BL182" s="19" t="s">
        <v>161</v>
      </c>
      <c r="BM182" s="186" t="s">
        <v>1304</v>
      </c>
    </row>
    <row r="183" spans="1:65" s="2" customFormat="1" ht="10.199999999999999">
      <c r="A183" s="36"/>
      <c r="B183" s="37"/>
      <c r="C183" s="38"/>
      <c r="D183" s="204" t="s">
        <v>172</v>
      </c>
      <c r="E183" s="38"/>
      <c r="F183" s="205" t="s">
        <v>552</v>
      </c>
      <c r="G183" s="38"/>
      <c r="H183" s="38"/>
      <c r="I183" s="190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172</v>
      </c>
      <c r="AU183" s="19" t="s">
        <v>85</v>
      </c>
    </row>
    <row r="184" spans="1:65" s="15" customFormat="1" ht="10.199999999999999">
      <c r="B184" s="227"/>
      <c r="C184" s="228"/>
      <c r="D184" s="188" t="s">
        <v>165</v>
      </c>
      <c r="E184" s="229" t="s">
        <v>19</v>
      </c>
      <c r="F184" s="230" t="s">
        <v>553</v>
      </c>
      <c r="G184" s="228"/>
      <c r="H184" s="229" t="s">
        <v>19</v>
      </c>
      <c r="I184" s="231"/>
      <c r="J184" s="228"/>
      <c r="K184" s="228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165</v>
      </c>
      <c r="AU184" s="236" t="s">
        <v>85</v>
      </c>
      <c r="AV184" s="15" t="s">
        <v>83</v>
      </c>
      <c r="AW184" s="15" t="s">
        <v>37</v>
      </c>
      <c r="AX184" s="15" t="s">
        <v>75</v>
      </c>
      <c r="AY184" s="236" t="s">
        <v>155</v>
      </c>
    </row>
    <row r="185" spans="1:65" s="15" customFormat="1" ht="10.199999999999999">
      <c r="B185" s="227"/>
      <c r="C185" s="228"/>
      <c r="D185" s="188" t="s">
        <v>165</v>
      </c>
      <c r="E185" s="229" t="s">
        <v>19</v>
      </c>
      <c r="F185" s="230" t="s">
        <v>554</v>
      </c>
      <c r="G185" s="228"/>
      <c r="H185" s="229" t="s">
        <v>19</v>
      </c>
      <c r="I185" s="231"/>
      <c r="J185" s="228"/>
      <c r="K185" s="228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165</v>
      </c>
      <c r="AU185" s="236" t="s">
        <v>85</v>
      </c>
      <c r="AV185" s="15" t="s">
        <v>83</v>
      </c>
      <c r="AW185" s="15" t="s">
        <v>37</v>
      </c>
      <c r="AX185" s="15" t="s">
        <v>75</v>
      </c>
      <c r="AY185" s="236" t="s">
        <v>155</v>
      </c>
    </row>
    <row r="186" spans="1:65" s="13" customFormat="1" ht="10.199999999999999">
      <c r="B186" s="193"/>
      <c r="C186" s="194"/>
      <c r="D186" s="188" t="s">
        <v>165</v>
      </c>
      <c r="E186" s="195" t="s">
        <v>19</v>
      </c>
      <c r="F186" s="196" t="s">
        <v>555</v>
      </c>
      <c r="G186" s="194"/>
      <c r="H186" s="197">
        <v>22.324999999999999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165</v>
      </c>
      <c r="AU186" s="203" t="s">
        <v>85</v>
      </c>
      <c r="AV186" s="13" t="s">
        <v>85</v>
      </c>
      <c r="AW186" s="13" t="s">
        <v>37</v>
      </c>
      <c r="AX186" s="13" t="s">
        <v>75</v>
      </c>
      <c r="AY186" s="203" t="s">
        <v>155</v>
      </c>
    </row>
    <row r="187" spans="1:65" s="15" customFormat="1" ht="10.199999999999999">
      <c r="B187" s="227"/>
      <c r="C187" s="228"/>
      <c r="D187" s="188" t="s">
        <v>165</v>
      </c>
      <c r="E187" s="229" t="s">
        <v>19</v>
      </c>
      <c r="F187" s="230" t="s">
        <v>556</v>
      </c>
      <c r="G187" s="228"/>
      <c r="H187" s="229" t="s">
        <v>19</v>
      </c>
      <c r="I187" s="231"/>
      <c r="J187" s="228"/>
      <c r="K187" s="228"/>
      <c r="L187" s="232"/>
      <c r="M187" s="233"/>
      <c r="N187" s="234"/>
      <c r="O187" s="234"/>
      <c r="P187" s="234"/>
      <c r="Q187" s="234"/>
      <c r="R187" s="234"/>
      <c r="S187" s="234"/>
      <c r="T187" s="235"/>
      <c r="AT187" s="236" t="s">
        <v>165</v>
      </c>
      <c r="AU187" s="236" t="s">
        <v>85</v>
      </c>
      <c r="AV187" s="15" t="s">
        <v>83</v>
      </c>
      <c r="AW187" s="15" t="s">
        <v>37</v>
      </c>
      <c r="AX187" s="15" t="s">
        <v>75</v>
      </c>
      <c r="AY187" s="236" t="s">
        <v>155</v>
      </c>
    </row>
    <row r="188" spans="1:65" s="13" customFormat="1" ht="10.199999999999999">
      <c r="B188" s="193"/>
      <c r="C188" s="194"/>
      <c r="D188" s="188" t="s">
        <v>165</v>
      </c>
      <c r="E188" s="195" t="s">
        <v>19</v>
      </c>
      <c r="F188" s="196" t="s">
        <v>1305</v>
      </c>
      <c r="G188" s="194"/>
      <c r="H188" s="197">
        <v>8.8800000000000008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165</v>
      </c>
      <c r="AU188" s="203" t="s">
        <v>85</v>
      </c>
      <c r="AV188" s="13" t="s">
        <v>85</v>
      </c>
      <c r="AW188" s="13" t="s">
        <v>37</v>
      </c>
      <c r="AX188" s="13" t="s">
        <v>75</v>
      </c>
      <c r="AY188" s="203" t="s">
        <v>155</v>
      </c>
    </row>
    <row r="189" spans="1:65" s="13" customFormat="1" ht="10.199999999999999">
      <c r="B189" s="193"/>
      <c r="C189" s="194"/>
      <c r="D189" s="188" t="s">
        <v>165</v>
      </c>
      <c r="E189" s="195" t="s">
        <v>19</v>
      </c>
      <c r="F189" s="196" t="s">
        <v>1306</v>
      </c>
      <c r="G189" s="194"/>
      <c r="H189" s="197">
        <v>7.4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165</v>
      </c>
      <c r="AU189" s="203" t="s">
        <v>85</v>
      </c>
      <c r="AV189" s="13" t="s">
        <v>85</v>
      </c>
      <c r="AW189" s="13" t="s">
        <v>37</v>
      </c>
      <c r="AX189" s="13" t="s">
        <v>75</v>
      </c>
      <c r="AY189" s="203" t="s">
        <v>155</v>
      </c>
    </row>
    <row r="190" spans="1:65" s="15" customFormat="1" ht="10.199999999999999">
      <c r="B190" s="227"/>
      <c r="C190" s="228"/>
      <c r="D190" s="188" t="s">
        <v>165</v>
      </c>
      <c r="E190" s="229" t="s">
        <v>19</v>
      </c>
      <c r="F190" s="230" t="s">
        <v>561</v>
      </c>
      <c r="G190" s="228"/>
      <c r="H190" s="229" t="s">
        <v>19</v>
      </c>
      <c r="I190" s="231"/>
      <c r="J190" s="228"/>
      <c r="K190" s="228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165</v>
      </c>
      <c r="AU190" s="236" t="s">
        <v>85</v>
      </c>
      <c r="AV190" s="15" t="s">
        <v>83</v>
      </c>
      <c r="AW190" s="15" t="s">
        <v>37</v>
      </c>
      <c r="AX190" s="15" t="s">
        <v>75</v>
      </c>
      <c r="AY190" s="236" t="s">
        <v>155</v>
      </c>
    </row>
    <row r="191" spans="1:65" s="13" customFormat="1" ht="10.199999999999999">
      <c r="B191" s="193"/>
      <c r="C191" s="194"/>
      <c r="D191" s="188" t="s">
        <v>165</v>
      </c>
      <c r="E191" s="195" t="s">
        <v>19</v>
      </c>
      <c r="F191" s="196" t="s">
        <v>1306</v>
      </c>
      <c r="G191" s="194"/>
      <c r="H191" s="197">
        <v>7.4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165</v>
      </c>
      <c r="AU191" s="203" t="s">
        <v>85</v>
      </c>
      <c r="AV191" s="13" t="s">
        <v>85</v>
      </c>
      <c r="AW191" s="13" t="s">
        <v>37</v>
      </c>
      <c r="AX191" s="13" t="s">
        <v>75</v>
      </c>
      <c r="AY191" s="203" t="s">
        <v>155</v>
      </c>
    </row>
    <row r="192" spans="1:65" s="14" customFormat="1" ht="10.199999999999999">
      <c r="B192" s="206"/>
      <c r="C192" s="207"/>
      <c r="D192" s="188" t="s">
        <v>165</v>
      </c>
      <c r="E192" s="208" t="s">
        <v>19</v>
      </c>
      <c r="F192" s="209" t="s">
        <v>206</v>
      </c>
      <c r="G192" s="207"/>
      <c r="H192" s="210">
        <v>46.005000000000003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165</v>
      </c>
      <c r="AU192" s="216" t="s">
        <v>85</v>
      </c>
      <c r="AV192" s="14" t="s">
        <v>161</v>
      </c>
      <c r="AW192" s="14" t="s">
        <v>37</v>
      </c>
      <c r="AX192" s="14" t="s">
        <v>83</v>
      </c>
      <c r="AY192" s="216" t="s">
        <v>155</v>
      </c>
    </row>
    <row r="193" spans="1:65" s="2" customFormat="1" ht="16.5" customHeight="1">
      <c r="A193" s="36"/>
      <c r="B193" s="37"/>
      <c r="C193" s="217" t="s">
        <v>308</v>
      </c>
      <c r="D193" s="217" t="s">
        <v>227</v>
      </c>
      <c r="E193" s="218" t="s">
        <v>562</v>
      </c>
      <c r="F193" s="219" t="s">
        <v>563</v>
      </c>
      <c r="G193" s="220" t="s">
        <v>169</v>
      </c>
      <c r="H193" s="221">
        <v>46.005000000000003</v>
      </c>
      <c r="I193" s="222"/>
      <c r="J193" s="223">
        <f>ROUND(I193*H193,2)</f>
        <v>0</v>
      </c>
      <c r="K193" s="219" t="s">
        <v>170</v>
      </c>
      <c r="L193" s="224"/>
      <c r="M193" s="225" t="s">
        <v>19</v>
      </c>
      <c r="N193" s="226" t="s">
        <v>46</v>
      </c>
      <c r="O193" s="66"/>
      <c r="P193" s="184">
        <f>O193*H193</f>
        <v>0</v>
      </c>
      <c r="Q193" s="184">
        <v>5.9999999999999995E-4</v>
      </c>
      <c r="R193" s="184">
        <f>Q193*H193</f>
        <v>2.7602999999999999E-2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207</v>
      </c>
      <c r="AT193" s="186" t="s">
        <v>227</v>
      </c>
      <c r="AU193" s="186" t="s">
        <v>85</v>
      </c>
      <c r="AY193" s="19" t="s">
        <v>155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83</v>
      </c>
      <c r="BK193" s="187">
        <f>ROUND(I193*H193,2)</f>
        <v>0</v>
      </c>
      <c r="BL193" s="19" t="s">
        <v>161</v>
      </c>
      <c r="BM193" s="186" t="s">
        <v>1307</v>
      </c>
    </row>
    <row r="194" spans="1:65" s="2" customFormat="1" ht="16.5" customHeight="1">
      <c r="A194" s="36"/>
      <c r="B194" s="37"/>
      <c r="C194" s="175" t="s">
        <v>314</v>
      </c>
      <c r="D194" s="175" t="s">
        <v>157</v>
      </c>
      <c r="E194" s="176" t="s">
        <v>565</v>
      </c>
      <c r="F194" s="177" t="s">
        <v>566</v>
      </c>
      <c r="G194" s="178" t="s">
        <v>160</v>
      </c>
      <c r="H194" s="179">
        <v>8.3000000000000007</v>
      </c>
      <c r="I194" s="180"/>
      <c r="J194" s="181">
        <f>ROUND(I194*H194,2)</f>
        <v>0</v>
      </c>
      <c r="K194" s="177" t="s">
        <v>170</v>
      </c>
      <c r="L194" s="41"/>
      <c r="M194" s="182" t="s">
        <v>19</v>
      </c>
      <c r="N194" s="183" t="s">
        <v>46</v>
      </c>
      <c r="O194" s="66"/>
      <c r="P194" s="184">
        <f>O194*H194</f>
        <v>0</v>
      </c>
      <c r="Q194" s="184">
        <v>1.5247660000000001</v>
      </c>
      <c r="R194" s="184">
        <f>Q194*H194</f>
        <v>12.655557800000002</v>
      </c>
      <c r="S194" s="184">
        <v>0</v>
      </c>
      <c r="T194" s="18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6" t="s">
        <v>161</v>
      </c>
      <c r="AT194" s="186" t="s">
        <v>157</v>
      </c>
      <c r="AU194" s="186" t="s">
        <v>85</v>
      </c>
      <c r="AY194" s="19" t="s">
        <v>155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9" t="s">
        <v>83</v>
      </c>
      <c r="BK194" s="187">
        <f>ROUND(I194*H194,2)</f>
        <v>0</v>
      </c>
      <c r="BL194" s="19" t="s">
        <v>161</v>
      </c>
      <c r="BM194" s="186" t="s">
        <v>1308</v>
      </c>
    </row>
    <row r="195" spans="1:65" s="2" customFormat="1" ht="10.199999999999999">
      <c r="A195" s="36"/>
      <c r="B195" s="37"/>
      <c r="C195" s="38"/>
      <c r="D195" s="204" t="s">
        <v>172</v>
      </c>
      <c r="E195" s="38"/>
      <c r="F195" s="205" t="s">
        <v>568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172</v>
      </c>
      <c r="AU195" s="19" t="s">
        <v>85</v>
      </c>
    </row>
    <row r="196" spans="1:65" s="15" customFormat="1" ht="10.199999999999999">
      <c r="B196" s="227"/>
      <c r="C196" s="228"/>
      <c r="D196" s="188" t="s">
        <v>165</v>
      </c>
      <c r="E196" s="229" t="s">
        <v>19</v>
      </c>
      <c r="F196" s="230" t="s">
        <v>569</v>
      </c>
      <c r="G196" s="228"/>
      <c r="H196" s="229" t="s">
        <v>19</v>
      </c>
      <c r="I196" s="231"/>
      <c r="J196" s="228"/>
      <c r="K196" s="228"/>
      <c r="L196" s="232"/>
      <c r="M196" s="233"/>
      <c r="N196" s="234"/>
      <c r="O196" s="234"/>
      <c r="P196" s="234"/>
      <c r="Q196" s="234"/>
      <c r="R196" s="234"/>
      <c r="S196" s="234"/>
      <c r="T196" s="235"/>
      <c r="AT196" s="236" t="s">
        <v>165</v>
      </c>
      <c r="AU196" s="236" t="s">
        <v>85</v>
      </c>
      <c r="AV196" s="15" t="s">
        <v>83</v>
      </c>
      <c r="AW196" s="15" t="s">
        <v>37</v>
      </c>
      <c r="AX196" s="15" t="s">
        <v>75</v>
      </c>
      <c r="AY196" s="236" t="s">
        <v>155</v>
      </c>
    </row>
    <row r="197" spans="1:65" s="13" customFormat="1" ht="10.199999999999999">
      <c r="B197" s="193"/>
      <c r="C197" s="194"/>
      <c r="D197" s="188" t="s">
        <v>165</v>
      </c>
      <c r="E197" s="195" t="s">
        <v>19</v>
      </c>
      <c r="F197" s="196" t="s">
        <v>1309</v>
      </c>
      <c r="G197" s="194"/>
      <c r="H197" s="197">
        <v>8.3000000000000007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165</v>
      </c>
      <c r="AU197" s="203" t="s">
        <v>85</v>
      </c>
      <c r="AV197" s="13" t="s">
        <v>85</v>
      </c>
      <c r="AW197" s="13" t="s">
        <v>37</v>
      </c>
      <c r="AX197" s="13" t="s">
        <v>75</v>
      </c>
      <c r="AY197" s="203" t="s">
        <v>155</v>
      </c>
    </row>
    <row r="198" spans="1:65" s="14" customFormat="1" ht="10.199999999999999">
      <c r="B198" s="206"/>
      <c r="C198" s="207"/>
      <c r="D198" s="188" t="s">
        <v>165</v>
      </c>
      <c r="E198" s="208" t="s">
        <v>19</v>
      </c>
      <c r="F198" s="209" t="s">
        <v>206</v>
      </c>
      <c r="G198" s="207"/>
      <c r="H198" s="210">
        <v>8.3000000000000007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165</v>
      </c>
      <c r="AU198" s="216" t="s">
        <v>85</v>
      </c>
      <c r="AV198" s="14" t="s">
        <v>161</v>
      </c>
      <c r="AW198" s="14" t="s">
        <v>37</v>
      </c>
      <c r="AX198" s="14" t="s">
        <v>83</v>
      </c>
      <c r="AY198" s="216" t="s">
        <v>155</v>
      </c>
    </row>
    <row r="199" spans="1:65" s="2" customFormat="1" ht="24.15" customHeight="1">
      <c r="A199" s="36"/>
      <c r="B199" s="37"/>
      <c r="C199" s="175" t="s">
        <v>328</v>
      </c>
      <c r="D199" s="175" t="s">
        <v>157</v>
      </c>
      <c r="E199" s="176" t="s">
        <v>571</v>
      </c>
      <c r="F199" s="177" t="s">
        <v>572</v>
      </c>
      <c r="G199" s="178" t="s">
        <v>183</v>
      </c>
      <c r="H199" s="179">
        <v>4.0999999999999996</v>
      </c>
      <c r="I199" s="180"/>
      <c r="J199" s="181">
        <f>ROUND(I199*H199,2)</f>
        <v>0</v>
      </c>
      <c r="K199" s="177" t="s">
        <v>170</v>
      </c>
      <c r="L199" s="41"/>
      <c r="M199" s="182" t="s">
        <v>19</v>
      </c>
      <c r="N199" s="183" t="s">
        <v>46</v>
      </c>
      <c r="O199" s="66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161</v>
      </c>
      <c r="AT199" s="186" t="s">
        <v>157</v>
      </c>
      <c r="AU199" s="186" t="s">
        <v>85</v>
      </c>
      <c r="AY199" s="19" t="s">
        <v>155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83</v>
      </c>
      <c r="BK199" s="187">
        <f>ROUND(I199*H199,2)</f>
        <v>0</v>
      </c>
      <c r="BL199" s="19" t="s">
        <v>161</v>
      </c>
      <c r="BM199" s="186" t="s">
        <v>1310</v>
      </c>
    </row>
    <row r="200" spans="1:65" s="2" customFormat="1" ht="10.199999999999999">
      <c r="A200" s="36"/>
      <c r="B200" s="37"/>
      <c r="C200" s="38"/>
      <c r="D200" s="204" t="s">
        <v>172</v>
      </c>
      <c r="E200" s="38"/>
      <c r="F200" s="205" t="s">
        <v>574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172</v>
      </c>
      <c r="AU200" s="19" t="s">
        <v>85</v>
      </c>
    </row>
    <row r="201" spans="1:65" s="15" customFormat="1" ht="10.199999999999999">
      <c r="B201" s="227"/>
      <c r="C201" s="228"/>
      <c r="D201" s="188" t="s">
        <v>165</v>
      </c>
      <c r="E201" s="229" t="s">
        <v>19</v>
      </c>
      <c r="F201" s="230" t="s">
        <v>575</v>
      </c>
      <c r="G201" s="228"/>
      <c r="H201" s="229" t="s">
        <v>19</v>
      </c>
      <c r="I201" s="231"/>
      <c r="J201" s="228"/>
      <c r="K201" s="228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165</v>
      </c>
      <c r="AU201" s="236" t="s">
        <v>85</v>
      </c>
      <c r="AV201" s="15" t="s">
        <v>83</v>
      </c>
      <c r="AW201" s="15" t="s">
        <v>37</v>
      </c>
      <c r="AX201" s="15" t="s">
        <v>75</v>
      </c>
      <c r="AY201" s="236" t="s">
        <v>155</v>
      </c>
    </row>
    <row r="202" spans="1:65" s="13" customFormat="1" ht="10.199999999999999">
      <c r="B202" s="193"/>
      <c r="C202" s="194"/>
      <c r="D202" s="188" t="s">
        <v>165</v>
      </c>
      <c r="E202" s="195" t="s">
        <v>19</v>
      </c>
      <c r="F202" s="196" t="s">
        <v>1311</v>
      </c>
      <c r="G202" s="194"/>
      <c r="H202" s="197">
        <v>4.0999999999999996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165</v>
      </c>
      <c r="AU202" s="203" t="s">
        <v>85</v>
      </c>
      <c r="AV202" s="13" t="s">
        <v>85</v>
      </c>
      <c r="AW202" s="13" t="s">
        <v>37</v>
      </c>
      <c r="AX202" s="13" t="s">
        <v>75</v>
      </c>
      <c r="AY202" s="203" t="s">
        <v>155</v>
      </c>
    </row>
    <row r="203" spans="1:65" s="14" customFormat="1" ht="10.199999999999999">
      <c r="B203" s="206"/>
      <c r="C203" s="207"/>
      <c r="D203" s="188" t="s">
        <v>165</v>
      </c>
      <c r="E203" s="208" t="s">
        <v>19</v>
      </c>
      <c r="F203" s="209" t="s">
        <v>206</v>
      </c>
      <c r="G203" s="207"/>
      <c r="H203" s="210">
        <v>4.0999999999999996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165</v>
      </c>
      <c r="AU203" s="216" t="s">
        <v>85</v>
      </c>
      <c r="AV203" s="14" t="s">
        <v>161</v>
      </c>
      <c r="AW203" s="14" t="s">
        <v>37</v>
      </c>
      <c r="AX203" s="14" t="s">
        <v>83</v>
      </c>
      <c r="AY203" s="216" t="s">
        <v>155</v>
      </c>
    </row>
    <row r="204" spans="1:65" s="2" customFormat="1" ht="16.5" customHeight="1">
      <c r="A204" s="36"/>
      <c r="B204" s="37"/>
      <c r="C204" s="175" t="s">
        <v>336</v>
      </c>
      <c r="D204" s="175" t="s">
        <v>157</v>
      </c>
      <c r="E204" s="176" t="s">
        <v>577</v>
      </c>
      <c r="F204" s="177" t="s">
        <v>578</v>
      </c>
      <c r="G204" s="178" t="s">
        <v>169</v>
      </c>
      <c r="H204" s="179">
        <v>9.452</v>
      </c>
      <c r="I204" s="180"/>
      <c r="J204" s="181">
        <f>ROUND(I204*H204,2)</f>
        <v>0</v>
      </c>
      <c r="K204" s="177" t="s">
        <v>170</v>
      </c>
      <c r="L204" s="41"/>
      <c r="M204" s="182" t="s">
        <v>19</v>
      </c>
      <c r="N204" s="183" t="s">
        <v>46</v>
      </c>
      <c r="O204" s="66"/>
      <c r="P204" s="184">
        <f>O204*H204</f>
        <v>0</v>
      </c>
      <c r="Q204" s="184">
        <v>1.4357E-3</v>
      </c>
      <c r="R204" s="184">
        <f>Q204*H204</f>
        <v>1.35702364E-2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161</v>
      </c>
      <c r="AT204" s="186" t="s">
        <v>157</v>
      </c>
      <c r="AU204" s="186" t="s">
        <v>85</v>
      </c>
      <c r="AY204" s="19" t="s">
        <v>155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83</v>
      </c>
      <c r="BK204" s="187">
        <f>ROUND(I204*H204,2)</f>
        <v>0</v>
      </c>
      <c r="BL204" s="19" t="s">
        <v>161</v>
      </c>
      <c r="BM204" s="186" t="s">
        <v>1312</v>
      </c>
    </row>
    <row r="205" spans="1:65" s="2" customFormat="1" ht="10.199999999999999">
      <c r="A205" s="36"/>
      <c r="B205" s="37"/>
      <c r="C205" s="38"/>
      <c r="D205" s="204" t="s">
        <v>172</v>
      </c>
      <c r="E205" s="38"/>
      <c r="F205" s="205" t="s">
        <v>580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172</v>
      </c>
      <c r="AU205" s="19" t="s">
        <v>85</v>
      </c>
    </row>
    <row r="206" spans="1:65" s="15" customFormat="1" ht="10.199999999999999">
      <c r="B206" s="227"/>
      <c r="C206" s="228"/>
      <c r="D206" s="188" t="s">
        <v>165</v>
      </c>
      <c r="E206" s="229" t="s">
        <v>19</v>
      </c>
      <c r="F206" s="230" t="s">
        <v>581</v>
      </c>
      <c r="G206" s="228"/>
      <c r="H206" s="229" t="s">
        <v>19</v>
      </c>
      <c r="I206" s="231"/>
      <c r="J206" s="228"/>
      <c r="K206" s="228"/>
      <c r="L206" s="232"/>
      <c r="M206" s="233"/>
      <c r="N206" s="234"/>
      <c r="O206" s="234"/>
      <c r="P206" s="234"/>
      <c r="Q206" s="234"/>
      <c r="R206" s="234"/>
      <c r="S206" s="234"/>
      <c r="T206" s="235"/>
      <c r="AT206" s="236" t="s">
        <v>165</v>
      </c>
      <c r="AU206" s="236" t="s">
        <v>85</v>
      </c>
      <c r="AV206" s="15" t="s">
        <v>83</v>
      </c>
      <c r="AW206" s="15" t="s">
        <v>37</v>
      </c>
      <c r="AX206" s="15" t="s">
        <v>75</v>
      </c>
      <c r="AY206" s="236" t="s">
        <v>155</v>
      </c>
    </row>
    <row r="207" spans="1:65" s="13" customFormat="1" ht="10.199999999999999">
      <c r="B207" s="193"/>
      <c r="C207" s="194"/>
      <c r="D207" s="188" t="s">
        <v>165</v>
      </c>
      <c r="E207" s="195" t="s">
        <v>19</v>
      </c>
      <c r="F207" s="196" t="s">
        <v>1313</v>
      </c>
      <c r="G207" s="194"/>
      <c r="H207" s="197">
        <v>7.2519999999999998</v>
      </c>
      <c r="I207" s="198"/>
      <c r="J207" s="194"/>
      <c r="K207" s="194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165</v>
      </c>
      <c r="AU207" s="203" t="s">
        <v>85</v>
      </c>
      <c r="AV207" s="13" t="s">
        <v>85</v>
      </c>
      <c r="AW207" s="13" t="s">
        <v>37</v>
      </c>
      <c r="AX207" s="13" t="s">
        <v>75</v>
      </c>
      <c r="AY207" s="203" t="s">
        <v>155</v>
      </c>
    </row>
    <row r="208" spans="1:65" s="13" customFormat="1" ht="10.199999999999999">
      <c r="B208" s="193"/>
      <c r="C208" s="194"/>
      <c r="D208" s="188" t="s">
        <v>165</v>
      </c>
      <c r="E208" s="195" t="s">
        <v>19</v>
      </c>
      <c r="F208" s="196" t="s">
        <v>1314</v>
      </c>
      <c r="G208" s="194"/>
      <c r="H208" s="197">
        <v>2.2000000000000002</v>
      </c>
      <c r="I208" s="198"/>
      <c r="J208" s="194"/>
      <c r="K208" s="194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165</v>
      </c>
      <c r="AU208" s="203" t="s">
        <v>85</v>
      </c>
      <c r="AV208" s="13" t="s">
        <v>85</v>
      </c>
      <c r="AW208" s="13" t="s">
        <v>37</v>
      </c>
      <c r="AX208" s="13" t="s">
        <v>75</v>
      </c>
      <c r="AY208" s="203" t="s">
        <v>155</v>
      </c>
    </row>
    <row r="209" spans="1:65" s="14" customFormat="1" ht="10.199999999999999">
      <c r="B209" s="206"/>
      <c r="C209" s="207"/>
      <c r="D209" s="188" t="s">
        <v>165</v>
      </c>
      <c r="E209" s="208" t="s">
        <v>19</v>
      </c>
      <c r="F209" s="209" t="s">
        <v>206</v>
      </c>
      <c r="G209" s="207"/>
      <c r="H209" s="210">
        <v>9.452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165</v>
      </c>
      <c r="AU209" s="216" t="s">
        <v>85</v>
      </c>
      <c r="AV209" s="14" t="s">
        <v>161</v>
      </c>
      <c r="AW209" s="14" t="s">
        <v>37</v>
      </c>
      <c r="AX209" s="14" t="s">
        <v>83</v>
      </c>
      <c r="AY209" s="216" t="s">
        <v>155</v>
      </c>
    </row>
    <row r="210" spans="1:65" s="2" customFormat="1" ht="16.5" customHeight="1">
      <c r="A210" s="36"/>
      <c r="B210" s="37"/>
      <c r="C210" s="175" t="s">
        <v>348</v>
      </c>
      <c r="D210" s="175" t="s">
        <v>157</v>
      </c>
      <c r="E210" s="176" t="s">
        <v>584</v>
      </c>
      <c r="F210" s="177" t="s">
        <v>585</v>
      </c>
      <c r="G210" s="178" t="s">
        <v>169</v>
      </c>
      <c r="H210" s="179">
        <v>9.452</v>
      </c>
      <c r="I210" s="180"/>
      <c r="J210" s="181">
        <f>ROUND(I210*H210,2)</f>
        <v>0</v>
      </c>
      <c r="K210" s="177" t="s">
        <v>170</v>
      </c>
      <c r="L210" s="41"/>
      <c r="M210" s="182" t="s">
        <v>19</v>
      </c>
      <c r="N210" s="183" t="s">
        <v>46</v>
      </c>
      <c r="O210" s="66"/>
      <c r="P210" s="184">
        <f>O210*H210</f>
        <v>0</v>
      </c>
      <c r="Q210" s="184">
        <v>3.6000000000000001E-5</v>
      </c>
      <c r="R210" s="184">
        <f>Q210*H210</f>
        <v>3.4027200000000002E-4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161</v>
      </c>
      <c r="AT210" s="186" t="s">
        <v>157</v>
      </c>
      <c r="AU210" s="186" t="s">
        <v>85</v>
      </c>
      <c r="AY210" s="19" t="s">
        <v>155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83</v>
      </c>
      <c r="BK210" s="187">
        <f>ROUND(I210*H210,2)</f>
        <v>0</v>
      </c>
      <c r="BL210" s="19" t="s">
        <v>161</v>
      </c>
      <c r="BM210" s="186" t="s">
        <v>1315</v>
      </c>
    </row>
    <row r="211" spans="1:65" s="2" customFormat="1" ht="10.199999999999999">
      <c r="A211" s="36"/>
      <c r="B211" s="37"/>
      <c r="C211" s="38"/>
      <c r="D211" s="204" t="s">
        <v>172</v>
      </c>
      <c r="E211" s="38"/>
      <c r="F211" s="205" t="s">
        <v>587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172</v>
      </c>
      <c r="AU211" s="19" t="s">
        <v>85</v>
      </c>
    </row>
    <row r="212" spans="1:65" s="2" customFormat="1" ht="21.75" customHeight="1">
      <c r="A212" s="36"/>
      <c r="B212" s="37"/>
      <c r="C212" s="175" t="s">
        <v>355</v>
      </c>
      <c r="D212" s="175" t="s">
        <v>157</v>
      </c>
      <c r="E212" s="176" t="s">
        <v>588</v>
      </c>
      <c r="F212" s="177" t="s">
        <v>589</v>
      </c>
      <c r="G212" s="178" t="s">
        <v>298</v>
      </c>
      <c r="H212" s="179">
        <v>0.308</v>
      </c>
      <c r="I212" s="180"/>
      <c r="J212" s="181">
        <f>ROUND(I212*H212,2)</f>
        <v>0</v>
      </c>
      <c r="K212" s="177" t="s">
        <v>170</v>
      </c>
      <c r="L212" s="41"/>
      <c r="M212" s="182" t="s">
        <v>19</v>
      </c>
      <c r="N212" s="183" t="s">
        <v>46</v>
      </c>
      <c r="O212" s="66"/>
      <c r="P212" s="184">
        <f>O212*H212</f>
        <v>0</v>
      </c>
      <c r="Q212" s="184">
        <v>1.038303</v>
      </c>
      <c r="R212" s="184">
        <f>Q212*H212</f>
        <v>0.31979732399999999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161</v>
      </c>
      <c r="AT212" s="186" t="s">
        <v>157</v>
      </c>
      <c r="AU212" s="186" t="s">
        <v>85</v>
      </c>
      <c r="AY212" s="19" t="s">
        <v>155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83</v>
      </c>
      <c r="BK212" s="187">
        <f>ROUND(I212*H212,2)</f>
        <v>0</v>
      </c>
      <c r="BL212" s="19" t="s">
        <v>161</v>
      </c>
      <c r="BM212" s="186" t="s">
        <v>1316</v>
      </c>
    </row>
    <row r="213" spans="1:65" s="2" customFormat="1" ht="10.199999999999999">
      <c r="A213" s="36"/>
      <c r="B213" s="37"/>
      <c r="C213" s="38"/>
      <c r="D213" s="204" t="s">
        <v>172</v>
      </c>
      <c r="E213" s="38"/>
      <c r="F213" s="205" t="s">
        <v>591</v>
      </c>
      <c r="G213" s="38"/>
      <c r="H213" s="38"/>
      <c r="I213" s="190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172</v>
      </c>
      <c r="AU213" s="19" t="s">
        <v>85</v>
      </c>
    </row>
    <row r="214" spans="1:65" s="15" customFormat="1" ht="10.199999999999999">
      <c r="B214" s="227"/>
      <c r="C214" s="228"/>
      <c r="D214" s="188" t="s">
        <v>165</v>
      </c>
      <c r="E214" s="229" t="s">
        <v>19</v>
      </c>
      <c r="F214" s="230" t="s">
        <v>592</v>
      </c>
      <c r="G214" s="228"/>
      <c r="H214" s="229" t="s">
        <v>19</v>
      </c>
      <c r="I214" s="231"/>
      <c r="J214" s="228"/>
      <c r="K214" s="228"/>
      <c r="L214" s="232"/>
      <c r="M214" s="233"/>
      <c r="N214" s="234"/>
      <c r="O214" s="234"/>
      <c r="P214" s="234"/>
      <c r="Q214" s="234"/>
      <c r="R214" s="234"/>
      <c r="S214" s="234"/>
      <c r="T214" s="235"/>
      <c r="AT214" s="236" t="s">
        <v>165</v>
      </c>
      <c r="AU214" s="236" t="s">
        <v>85</v>
      </c>
      <c r="AV214" s="15" t="s">
        <v>83</v>
      </c>
      <c r="AW214" s="15" t="s">
        <v>37</v>
      </c>
      <c r="AX214" s="15" t="s">
        <v>75</v>
      </c>
      <c r="AY214" s="236" t="s">
        <v>155</v>
      </c>
    </row>
    <row r="215" spans="1:65" s="13" customFormat="1" ht="10.199999999999999">
      <c r="B215" s="193"/>
      <c r="C215" s="194"/>
      <c r="D215" s="188" t="s">
        <v>165</v>
      </c>
      <c r="E215" s="195" t="s">
        <v>19</v>
      </c>
      <c r="F215" s="196" t="s">
        <v>1317</v>
      </c>
      <c r="G215" s="194"/>
      <c r="H215" s="197">
        <v>0.308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165</v>
      </c>
      <c r="AU215" s="203" t="s">
        <v>85</v>
      </c>
      <c r="AV215" s="13" t="s">
        <v>85</v>
      </c>
      <c r="AW215" s="13" t="s">
        <v>37</v>
      </c>
      <c r="AX215" s="13" t="s">
        <v>83</v>
      </c>
      <c r="AY215" s="203" t="s">
        <v>155</v>
      </c>
    </row>
    <row r="216" spans="1:65" s="12" customFormat="1" ht="22.8" customHeight="1">
      <c r="B216" s="159"/>
      <c r="C216" s="160"/>
      <c r="D216" s="161" t="s">
        <v>74</v>
      </c>
      <c r="E216" s="173" t="s">
        <v>175</v>
      </c>
      <c r="F216" s="173" t="s">
        <v>327</v>
      </c>
      <c r="G216" s="160"/>
      <c r="H216" s="160"/>
      <c r="I216" s="163"/>
      <c r="J216" s="174">
        <f>BK216</f>
        <v>0</v>
      </c>
      <c r="K216" s="160"/>
      <c r="L216" s="165"/>
      <c r="M216" s="166"/>
      <c r="N216" s="167"/>
      <c r="O216" s="167"/>
      <c r="P216" s="168">
        <f>SUM(P217:P251)</f>
        <v>0</v>
      </c>
      <c r="Q216" s="167"/>
      <c r="R216" s="168">
        <f>SUM(R217:R251)</f>
        <v>12.9309165825</v>
      </c>
      <c r="S216" s="167"/>
      <c r="T216" s="169">
        <f>SUM(T217:T251)</f>
        <v>0</v>
      </c>
      <c r="AR216" s="170" t="s">
        <v>83</v>
      </c>
      <c r="AT216" s="171" t="s">
        <v>74</v>
      </c>
      <c r="AU216" s="171" t="s">
        <v>83</v>
      </c>
      <c r="AY216" s="170" t="s">
        <v>155</v>
      </c>
      <c r="BK216" s="172">
        <f>SUM(BK217:BK251)</f>
        <v>0</v>
      </c>
    </row>
    <row r="217" spans="1:65" s="2" customFormat="1" ht="16.5" customHeight="1">
      <c r="A217" s="36"/>
      <c r="B217" s="37"/>
      <c r="C217" s="175" t="s">
        <v>361</v>
      </c>
      <c r="D217" s="175" t="s">
        <v>157</v>
      </c>
      <c r="E217" s="176" t="s">
        <v>594</v>
      </c>
      <c r="F217" s="177" t="s">
        <v>595</v>
      </c>
      <c r="G217" s="178" t="s">
        <v>183</v>
      </c>
      <c r="H217" s="179">
        <v>1.24</v>
      </c>
      <c r="I217" s="180"/>
      <c r="J217" s="181">
        <f>ROUND(I217*H217,2)</f>
        <v>0</v>
      </c>
      <c r="K217" s="177" t="s">
        <v>170</v>
      </c>
      <c r="L217" s="41"/>
      <c r="M217" s="182" t="s">
        <v>19</v>
      </c>
      <c r="N217" s="183" t="s">
        <v>46</v>
      </c>
      <c r="O217" s="66"/>
      <c r="P217" s="184">
        <f>O217*H217</f>
        <v>0</v>
      </c>
      <c r="Q217" s="184">
        <v>2.4778600000000002</v>
      </c>
      <c r="R217" s="184">
        <f>Q217*H217</f>
        <v>3.0725464000000002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161</v>
      </c>
      <c r="AT217" s="186" t="s">
        <v>157</v>
      </c>
      <c r="AU217" s="186" t="s">
        <v>85</v>
      </c>
      <c r="AY217" s="19" t="s">
        <v>155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83</v>
      </c>
      <c r="BK217" s="187">
        <f>ROUND(I217*H217,2)</f>
        <v>0</v>
      </c>
      <c r="BL217" s="19" t="s">
        <v>161</v>
      </c>
      <c r="BM217" s="186" t="s">
        <v>1318</v>
      </c>
    </row>
    <row r="218" spans="1:65" s="2" customFormat="1" ht="10.199999999999999">
      <c r="A218" s="36"/>
      <c r="B218" s="37"/>
      <c r="C218" s="38"/>
      <c r="D218" s="204" t="s">
        <v>172</v>
      </c>
      <c r="E218" s="38"/>
      <c r="F218" s="205" t="s">
        <v>597</v>
      </c>
      <c r="G218" s="38"/>
      <c r="H218" s="38"/>
      <c r="I218" s="190"/>
      <c r="J218" s="38"/>
      <c r="K218" s="38"/>
      <c r="L218" s="41"/>
      <c r="M218" s="191"/>
      <c r="N218" s="192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172</v>
      </c>
      <c r="AU218" s="19" t="s">
        <v>85</v>
      </c>
    </row>
    <row r="219" spans="1:65" s="15" customFormat="1" ht="10.199999999999999">
      <c r="B219" s="227"/>
      <c r="C219" s="228"/>
      <c r="D219" s="188" t="s">
        <v>165</v>
      </c>
      <c r="E219" s="229" t="s">
        <v>19</v>
      </c>
      <c r="F219" s="230" t="s">
        <v>598</v>
      </c>
      <c r="G219" s="228"/>
      <c r="H219" s="229" t="s">
        <v>19</v>
      </c>
      <c r="I219" s="231"/>
      <c r="J219" s="228"/>
      <c r="K219" s="228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165</v>
      </c>
      <c r="AU219" s="236" t="s">
        <v>85</v>
      </c>
      <c r="AV219" s="15" t="s">
        <v>83</v>
      </c>
      <c r="AW219" s="15" t="s">
        <v>37</v>
      </c>
      <c r="AX219" s="15" t="s">
        <v>75</v>
      </c>
      <c r="AY219" s="236" t="s">
        <v>155</v>
      </c>
    </row>
    <row r="220" spans="1:65" s="13" customFormat="1" ht="10.199999999999999">
      <c r="B220" s="193"/>
      <c r="C220" s="194"/>
      <c r="D220" s="188" t="s">
        <v>165</v>
      </c>
      <c r="E220" s="195" t="s">
        <v>19</v>
      </c>
      <c r="F220" s="196" t="s">
        <v>1319</v>
      </c>
      <c r="G220" s="194"/>
      <c r="H220" s="197">
        <v>1.24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165</v>
      </c>
      <c r="AU220" s="203" t="s">
        <v>85</v>
      </c>
      <c r="AV220" s="13" t="s">
        <v>85</v>
      </c>
      <c r="AW220" s="13" t="s">
        <v>37</v>
      </c>
      <c r="AX220" s="13" t="s">
        <v>83</v>
      </c>
      <c r="AY220" s="203" t="s">
        <v>155</v>
      </c>
    </row>
    <row r="221" spans="1:65" s="2" customFormat="1" ht="16.5" customHeight="1">
      <c r="A221" s="36"/>
      <c r="B221" s="37"/>
      <c r="C221" s="175" t="s">
        <v>368</v>
      </c>
      <c r="D221" s="175" t="s">
        <v>157</v>
      </c>
      <c r="E221" s="176" t="s">
        <v>600</v>
      </c>
      <c r="F221" s="177" t="s">
        <v>601</v>
      </c>
      <c r="G221" s="178" t="s">
        <v>169</v>
      </c>
      <c r="H221" s="179">
        <v>4.74</v>
      </c>
      <c r="I221" s="180"/>
      <c r="J221" s="181">
        <f>ROUND(I221*H221,2)</f>
        <v>0</v>
      </c>
      <c r="K221" s="177" t="s">
        <v>170</v>
      </c>
      <c r="L221" s="41"/>
      <c r="M221" s="182" t="s">
        <v>19</v>
      </c>
      <c r="N221" s="183" t="s">
        <v>46</v>
      </c>
      <c r="O221" s="66"/>
      <c r="P221" s="184">
        <f>O221*H221</f>
        <v>0</v>
      </c>
      <c r="Q221" s="184">
        <v>4.1744200000000002E-2</v>
      </c>
      <c r="R221" s="184">
        <f>Q221*H221</f>
        <v>0.19786750800000003</v>
      </c>
      <c r="S221" s="184">
        <v>0</v>
      </c>
      <c r="T221" s="185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6" t="s">
        <v>161</v>
      </c>
      <c r="AT221" s="186" t="s">
        <v>157</v>
      </c>
      <c r="AU221" s="186" t="s">
        <v>85</v>
      </c>
      <c r="AY221" s="19" t="s">
        <v>155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9" t="s">
        <v>83</v>
      </c>
      <c r="BK221" s="187">
        <f>ROUND(I221*H221,2)</f>
        <v>0</v>
      </c>
      <c r="BL221" s="19" t="s">
        <v>161</v>
      </c>
      <c r="BM221" s="186" t="s">
        <v>1320</v>
      </c>
    </row>
    <row r="222" spans="1:65" s="2" customFormat="1" ht="10.199999999999999">
      <c r="A222" s="36"/>
      <c r="B222" s="37"/>
      <c r="C222" s="38"/>
      <c r="D222" s="204" t="s">
        <v>172</v>
      </c>
      <c r="E222" s="38"/>
      <c r="F222" s="205" t="s">
        <v>603</v>
      </c>
      <c r="G222" s="38"/>
      <c r="H222" s="38"/>
      <c r="I222" s="190"/>
      <c r="J222" s="38"/>
      <c r="K222" s="38"/>
      <c r="L222" s="41"/>
      <c r="M222" s="191"/>
      <c r="N222" s="192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172</v>
      </c>
      <c r="AU222" s="19" t="s">
        <v>85</v>
      </c>
    </row>
    <row r="223" spans="1:65" s="15" customFormat="1" ht="10.199999999999999">
      <c r="B223" s="227"/>
      <c r="C223" s="228"/>
      <c r="D223" s="188" t="s">
        <v>165</v>
      </c>
      <c r="E223" s="229" t="s">
        <v>19</v>
      </c>
      <c r="F223" s="230" t="s">
        <v>1321</v>
      </c>
      <c r="G223" s="228"/>
      <c r="H223" s="229" t="s">
        <v>19</v>
      </c>
      <c r="I223" s="231"/>
      <c r="J223" s="228"/>
      <c r="K223" s="228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165</v>
      </c>
      <c r="AU223" s="236" t="s">
        <v>85</v>
      </c>
      <c r="AV223" s="15" t="s">
        <v>83</v>
      </c>
      <c r="AW223" s="15" t="s">
        <v>37</v>
      </c>
      <c r="AX223" s="15" t="s">
        <v>75</v>
      </c>
      <c r="AY223" s="236" t="s">
        <v>155</v>
      </c>
    </row>
    <row r="224" spans="1:65" s="13" customFormat="1" ht="10.199999999999999">
      <c r="B224" s="193"/>
      <c r="C224" s="194"/>
      <c r="D224" s="188" t="s">
        <v>165</v>
      </c>
      <c r="E224" s="195" t="s">
        <v>19</v>
      </c>
      <c r="F224" s="196" t="s">
        <v>1322</v>
      </c>
      <c r="G224" s="194"/>
      <c r="H224" s="197">
        <v>4.34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165</v>
      </c>
      <c r="AU224" s="203" t="s">
        <v>85</v>
      </c>
      <c r="AV224" s="13" t="s">
        <v>85</v>
      </c>
      <c r="AW224" s="13" t="s">
        <v>37</v>
      </c>
      <c r="AX224" s="13" t="s">
        <v>75</v>
      </c>
      <c r="AY224" s="203" t="s">
        <v>155</v>
      </c>
    </row>
    <row r="225" spans="1:65" s="13" customFormat="1" ht="10.199999999999999">
      <c r="B225" s="193"/>
      <c r="C225" s="194"/>
      <c r="D225" s="188" t="s">
        <v>165</v>
      </c>
      <c r="E225" s="195" t="s">
        <v>19</v>
      </c>
      <c r="F225" s="196" t="s">
        <v>1323</v>
      </c>
      <c r="G225" s="194"/>
      <c r="H225" s="197">
        <v>0.4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165</v>
      </c>
      <c r="AU225" s="203" t="s">
        <v>85</v>
      </c>
      <c r="AV225" s="13" t="s">
        <v>85</v>
      </c>
      <c r="AW225" s="13" t="s">
        <v>37</v>
      </c>
      <c r="AX225" s="13" t="s">
        <v>75</v>
      </c>
      <c r="AY225" s="203" t="s">
        <v>155</v>
      </c>
    </row>
    <row r="226" spans="1:65" s="14" customFormat="1" ht="10.199999999999999">
      <c r="B226" s="206"/>
      <c r="C226" s="207"/>
      <c r="D226" s="188" t="s">
        <v>165</v>
      </c>
      <c r="E226" s="208" t="s">
        <v>19</v>
      </c>
      <c r="F226" s="209" t="s">
        <v>206</v>
      </c>
      <c r="G226" s="207"/>
      <c r="H226" s="210">
        <v>4.74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165</v>
      </c>
      <c r="AU226" s="216" t="s">
        <v>85</v>
      </c>
      <c r="AV226" s="14" t="s">
        <v>161</v>
      </c>
      <c r="AW226" s="14" t="s">
        <v>37</v>
      </c>
      <c r="AX226" s="14" t="s">
        <v>83</v>
      </c>
      <c r="AY226" s="216" t="s">
        <v>155</v>
      </c>
    </row>
    <row r="227" spans="1:65" s="2" customFormat="1" ht="16.5" customHeight="1">
      <c r="A227" s="36"/>
      <c r="B227" s="37"/>
      <c r="C227" s="175" t="s">
        <v>373</v>
      </c>
      <c r="D227" s="175" t="s">
        <v>157</v>
      </c>
      <c r="E227" s="176" t="s">
        <v>607</v>
      </c>
      <c r="F227" s="177" t="s">
        <v>608</v>
      </c>
      <c r="G227" s="178" t="s">
        <v>169</v>
      </c>
      <c r="H227" s="179">
        <v>4.74</v>
      </c>
      <c r="I227" s="180"/>
      <c r="J227" s="181">
        <f>ROUND(I227*H227,2)</f>
        <v>0</v>
      </c>
      <c r="K227" s="177" t="s">
        <v>170</v>
      </c>
      <c r="L227" s="41"/>
      <c r="M227" s="182" t="s">
        <v>19</v>
      </c>
      <c r="N227" s="183" t="s">
        <v>46</v>
      </c>
      <c r="O227" s="66"/>
      <c r="P227" s="184">
        <f>O227*H227</f>
        <v>0</v>
      </c>
      <c r="Q227" s="184">
        <v>1.5E-5</v>
      </c>
      <c r="R227" s="184">
        <f>Q227*H227</f>
        <v>7.1100000000000007E-5</v>
      </c>
      <c r="S227" s="184">
        <v>0</v>
      </c>
      <c r="T227" s="18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6" t="s">
        <v>161</v>
      </c>
      <c r="AT227" s="186" t="s">
        <v>157</v>
      </c>
      <c r="AU227" s="186" t="s">
        <v>85</v>
      </c>
      <c r="AY227" s="19" t="s">
        <v>155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83</v>
      </c>
      <c r="BK227" s="187">
        <f>ROUND(I227*H227,2)</f>
        <v>0</v>
      </c>
      <c r="BL227" s="19" t="s">
        <v>161</v>
      </c>
      <c r="BM227" s="186" t="s">
        <v>1324</v>
      </c>
    </row>
    <row r="228" spans="1:65" s="2" customFormat="1" ht="10.199999999999999">
      <c r="A228" s="36"/>
      <c r="B228" s="37"/>
      <c r="C228" s="38"/>
      <c r="D228" s="204" t="s">
        <v>172</v>
      </c>
      <c r="E228" s="38"/>
      <c r="F228" s="205" t="s">
        <v>610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172</v>
      </c>
      <c r="AU228" s="19" t="s">
        <v>85</v>
      </c>
    </row>
    <row r="229" spans="1:65" s="2" customFormat="1" ht="16.5" customHeight="1">
      <c r="A229" s="36"/>
      <c r="B229" s="37"/>
      <c r="C229" s="175" t="s">
        <v>379</v>
      </c>
      <c r="D229" s="175" t="s">
        <v>157</v>
      </c>
      <c r="E229" s="176" t="s">
        <v>611</v>
      </c>
      <c r="F229" s="177" t="s">
        <v>612</v>
      </c>
      <c r="G229" s="178" t="s">
        <v>298</v>
      </c>
      <c r="H229" s="179">
        <v>0.192</v>
      </c>
      <c r="I229" s="180"/>
      <c r="J229" s="181">
        <f>ROUND(I229*H229,2)</f>
        <v>0</v>
      </c>
      <c r="K229" s="177" t="s">
        <v>170</v>
      </c>
      <c r="L229" s="41"/>
      <c r="M229" s="182" t="s">
        <v>19</v>
      </c>
      <c r="N229" s="183" t="s">
        <v>46</v>
      </c>
      <c r="O229" s="66"/>
      <c r="P229" s="184">
        <f>O229*H229</f>
        <v>0</v>
      </c>
      <c r="Q229" s="184">
        <v>1.0487652000000001</v>
      </c>
      <c r="R229" s="184">
        <f>Q229*H229</f>
        <v>0.20136291840000001</v>
      </c>
      <c r="S229" s="184">
        <v>0</v>
      </c>
      <c r="T229" s="185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6" t="s">
        <v>161</v>
      </c>
      <c r="AT229" s="186" t="s">
        <v>157</v>
      </c>
      <c r="AU229" s="186" t="s">
        <v>85</v>
      </c>
      <c r="AY229" s="19" t="s">
        <v>155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9" t="s">
        <v>83</v>
      </c>
      <c r="BK229" s="187">
        <f>ROUND(I229*H229,2)</f>
        <v>0</v>
      </c>
      <c r="BL229" s="19" t="s">
        <v>161</v>
      </c>
      <c r="BM229" s="186" t="s">
        <v>1325</v>
      </c>
    </row>
    <row r="230" spans="1:65" s="2" customFormat="1" ht="10.199999999999999">
      <c r="A230" s="36"/>
      <c r="B230" s="37"/>
      <c r="C230" s="38"/>
      <c r="D230" s="204" t="s">
        <v>172</v>
      </c>
      <c r="E230" s="38"/>
      <c r="F230" s="205" t="s">
        <v>614</v>
      </c>
      <c r="G230" s="38"/>
      <c r="H230" s="38"/>
      <c r="I230" s="190"/>
      <c r="J230" s="38"/>
      <c r="K230" s="38"/>
      <c r="L230" s="41"/>
      <c r="M230" s="191"/>
      <c r="N230" s="192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172</v>
      </c>
      <c r="AU230" s="19" t="s">
        <v>85</v>
      </c>
    </row>
    <row r="231" spans="1:65" s="15" customFormat="1" ht="10.199999999999999">
      <c r="B231" s="227"/>
      <c r="C231" s="228"/>
      <c r="D231" s="188" t="s">
        <v>165</v>
      </c>
      <c r="E231" s="229" t="s">
        <v>19</v>
      </c>
      <c r="F231" s="230" t="s">
        <v>615</v>
      </c>
      <c r="G231" s="228"/>
      <c r="H231" s="229" t="s">
        <v>19</v>
      </c>
      <c r="I231" s="231"/>
      <c r="J231" s="228"/>
      <c r="K231" s="228"/>
      <c r="L231" s="232"/>
      <c r="M231" s="233"/>
      <c r="N231" s="234"/>
      <c r="O231" s="234"/>
      <c r="P231" s="234"/>
      <c r="Q231" s="234"/>
      <c r="R231" s="234"/>
      <c r="S231" s="234"/>
      <c r="T231" s="235"/>
      <c r="AT231" s="236" t="s">
        <v>165</v>
      </c>
      <c r="AU231" s="236" t="s">
        <v>85</v>
      </c>
      <c r="AV231" s="15" t="s">
        <v>83</v>
      </c>
      <c r="AW231" s="15" t="s">
        <v>37</v>
      </c>
      <c r="AX231" s="15" t="s">
        <v>75</v>
      </c>
      <c r="AY231" s="236" t="s">
        <v>155</v>
      </c>
    </row>
    <row r="232" spans="1:65" s="13" customFormat="1" ht="10.199999999999999">
      <c r="B232" s="193"/>
      <c r="C232" s="194"/>
      <c r="D232" s="188" t="s">
        <v>165</v>
      </c>
      <c r="E232" s="195" t="s">
        <v>19</v>
      </c>
      <c r="F232" s="196" t="s">
        <v>1326</v>
      </c>
      <c r="G232" s="194"/>
      <c r="H232" s="197">
        <v>0.192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165</v>
      </c>
      <c r="AU232" s="203" t="s">
        <v>85</v>
      </c>
      <c r="AV232" s="13" t="s">
        <v>85</v>
      </c>
      <c r="AW232" s="13" t="s">
        <v>37</v>
      </c>
      <c r="AX232" s="13" t="s">
        <v>83</v>
      </c>
      <c r="AY232" s="203" t="s">
        <v>155</v>
      </c>
    </row>
    <row r="233" spans="1:65" s="2" customFormat="1" ht="16.5" customHeight="1">
      <c r="A233" s="36"/>
      <c r="B233" s="37"/>
      <c r="C233" s="175" t="s">
        <v>389</v>
      </c>
      <c r="D233" s="175" t="s">
        <v>157</v>
      </c>
      <c r="E233" s="176" t="s">
        <v>617</v>
      </c>
      <c r="F233" s="177" t="s">
        <v>618</v>
      </c>
      <c r="G233" s="178" t="s">
        <v>183</v>
      </c>
      <c r="H233" s="179">
        <v>3.62</v>
      </c>
      <c r="I233" s="180"/>
      <c r="J233" s="181">
        <f>ROUND(I233*H233,2)</f>
        <v>0</v>
      </c>
      <c r="K233" s="177" t="s">
        <v>170</v>
      </c>
      <c r="L233" s="41"/>
      <c r="M233" s="182" t="s">
        <v>19</v>
      </c>
      <c r="N233" s="183" t="s">
        <v>46</v>
      </c>
      <c r="O233" s="66"/>
      <c r="P233" s="184">
        <f>O233*H233</f>
        <v>0</v>
      </c>
      <c r="Q233" s="184">
        <v>2.4777999999999998</v>
      </c>
      <c r="R233" s="184">
        <f>Q233*H233</f>
        <v>8.9696359999999995</v>
      </c>
      <c r="S233" s="184">
        <v>0</v>
      </c>
      <c r="T233" s="185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6" t="s">
        <v>161</v>
      </c>
      <c r="AT233" s="186" t="s">
        <v>157</v>
      </c>
      <c r="AU233" s="186" t="s">
        <v>85</v>
      </c>
      <c r="AY233" s="19" t="s">
        <v>155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9" t="s">
        <v>83</v>
      </c>
      <c r="BK233" s="187">
        <f>ROUND(I233*H233,2)</f>
        <v>0</v>
      </c>
      <c r="BL233" s="19" t="s">
        <v>161</v>
      </c>
      <c r="BM233" s="186" t="s">
        <v>1327</v>
      </c>
    </row>
    <row r="234" spans="1:65" s="2" customFormat="1" ht="10.199999999999999">
      <c r="A234" s="36"/>
      <c r="B234" s="37"/>
      <c r="C234" s="38"/>
      <c r="D234" s="204" t="s">
        <v>172</v>
      </c>
      <c r="E234" s="38"/>
      <c r="F234" s="205" t="s">
        <v>620</v>
      </c>
      <c r="G234" s="38"/>
      <c r="H234" s="38"/>
      <c r="I234" s="190"/>
      <c r="J234" s="38"/>
      <c r="K234" s="38"/>
      <c r="L234" s="41"/>
      <c r="M234" s="191"/>
      <c r="N234" s="192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172</v>
      </c>
      <c r="AU234" s="19" t="s">
        <v>85</v>
      </c>
    </row>
    <row r="235" spans="1:65" s="15" customFormat="1" ht="10.199999999999999">
      <c r="B235" s="227"/>
      <c r="C235" s="228"/>
      <c r="D235" s="188" t="s">
        <v>165</v>
      </c>
      <c r="E235" s="229" t="s">
        <v>19</v>
      </c>
      <c r="F235" s="230" t="s">
        <v>621</v>
      </c>
      <c r="G235" s="228"/>
      <c r="H235" s="229" t="s">
        <v>19</v>
      </c>
      <c r="I235" s="231"/>
      <c r="J235" s="228"/>
      <c r="K235" s="228"/>
      <c r="L235" s="232"/>
      <c r="M235" s="233"/>
      <c r="N235" s="234"/>
      <c r="O235" s="234"/>
      <c r="P235" s="234"/>
      <c r="Q235" s="234"/>
      <c r="R235" s="234"/>
      <c r="S235" s="234"/>
      <c r="T235" s="235"/>
      <c r="AT235" s="236" t="s">
        <v>165</v>
      </c>
      <c r="AU235" s="236" t="s">
        <v>85</v>
      </c>
      <c r="AV235" s="15" t="s">
        <v>83</v>
      </c>
      <c r="AW235" s="15" t="s">
        <v>37</v>
      </c>
      <c r="AX235" s="15" t="s">
        <v>75</v>
      </c>
      <c r="AY235" s="236" t="s">
        <v>155</v>
      </c>
    </row>
    <row r="236" spans="1:65" s="13" customFormat="1" ht="10.199999999999999">
      <c r="B236" s="193"/>
      <c r="C236" s="194"/>
      <c r="D236" s="188" t="s">
        <v>165</v>
      </c>
      <c r="E236" s="195" t="s">
        <v>19</v>
      </c>
      <c r="F236" s="196" t="s">
        <v>1328</v>
      </c>
      <c r="G236" s="194"/>
      <c r="H236" s="197">
        <v>3.62</v>
      </c>
      <c r="I236" s="198"/>
      <c r="J236" s="194"/>
      <c r="K236" s="194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165</v>
      </c>
      <c r="AU236" s="203" t="s">
        <v>85</v>
      </c>
      <c r="AV236" s="13" t="s">
        <v>85</v>
      </c>
      <c r="AW236" s="13" t="s">
        <v>37</v>
      </c>
      <c r="AX236" s="13" t="s">
        <v>75</v>
      </c>
      <c r="AY236" s="203" t="s">
        <v>155</v>
      </c>
    </row>
    <row r="237" spans="1:65" s="14" customFormat="1" ht="10.199999999999999">
      <c r="B237" s="206"/>
      <c r="C237" s="207"/>
      <c r="D237" s="188" t="s">
        <v>165</v>
      </c>
      <c r="E237" s="208" t="s">
        <v>19</v>
      </c>
      <c r="F237" s="209" t="s">
        <v>206</v>
      </c>
      <c r="G237" s="207"/>
      <c r="H237" s="210">
        <v>3.62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165</v>
      </c>
      <c r="AU237" s="216" t="s">
        <v>85</v>
      </c>
      <c r="AV237" s="14" t="s">
        <v>161</v>
      </c>
      <c r="AW237" s="14" t="s">
        <v>37</v>
      </c>
      <c r="AX237" s="14" t="s">
        <v>83</v>
      </c>
      <c r="AY237" s="216" t="s">
        <v>155</v>
      </c>
    </row>
    <row r="238" spans="1:65" s="2" customFormat="1" ht="21.75" customHeight="1">
      <c r="A238" s="36"/>
      <c r="B238" s="37"/>
      <c r="C238" s="175" t="s">
        <v>397</v>
      </c>
      <c r="D238" s="175" t="s">
        <v>157</v>
      </c>
      <c r="E238" s="176" t="s">
        <v>630</v>
      </c>
      <c r="F238" s="177" t="s">
        <v>631</v>
      </c>
      <c r="G238" s="178" t="s">
        <v>169</v>
      </c>
      <c r="H238" s="179">
        <v>20.823</v>
      </c>
      <c r="I238" s="180"/>
      <c r="J238" s="181">
        <f>ROUND(I238*H238,2)</f>
        <v>0</v>
      </c>
      <c r="K238" s="177" t="s">
        <v>170</v>
      </c>
      <c r="L238" s="41"/>
      <c r="M238" s="182" t="s">
        <v>19</v>
      </c>
      <c r="N238" s="183" t="s">
        <v>46</v>
      </c>
      <c r="O238" s="66"/>
      <c r="P238" s="184">
        <f>O238*H238</f>
        <v>0</v>
      </c>
      <c r="Q238" s="184">
        <v>1.8247000000000001E-3</v>
      </c>
      <c r="R238" s="184">
        <f>Q238*H238</f>
        <v>3.7995728100000001E-2</v>
      </c>
      <c r="S238" s="184">
        <v>0</v>
      </c>
      <c r="T238" s="185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6" t="s">
        <v>161</v>
      </c>
      <c r="AT238" s="186" t="s">
        <v>157</v>
      </c>
      <c r="AU238" s="186" t="s">
        <v>85</v>
      </c>
      <c r="AY238" s="19" t="s">
        <v>155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9" t="s">
        <v>83</v>
      </c>
      <c r="BK238" s="187">
        <f>ROUND(I238*H238,2)</f>
        <v>0</v>
      </c>
      <c r="BL238" s="19" t="s">
        <v>161</v>
      </c>
      <c r="BM238" s="186" t="s">
        <v>1329</v>
      </c>
    </row>
    <row r="239" spans="1:65" s="2" customFormat="1" ht="10.199999999999999">
      <c r="A239" s="36"/>
      <c r="B239" s="37"/>
      <c r="C239" s="38"/>
      <c r="D239" s="204" t="s">
        <v>172</v>
      </c>
      <c r="E239" s="38"/>
      <c r="F239" s="205" t="s">
        <v>633</v>
      </c>
      <c r="G239" s="38"/>
      <c r="H239" s="38"/>
      <c r="I239" s="190"/>
      <c r="J239" s="38"/>
      <c r="K239" s="38"/>
      <c r="L239" s="41"/>
      <c r="M239" s="191"/>
      <c r="N239" s="192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172</v>
      </c>
      <c r="AU239" s="19" t="s">
        <v>85</v>
      </c>
    </row>
    <row r="240" spans="1:65" s="15" customFormat="1" ht="10.199999999999999">
      <c r="B240" s="227"/>
      <c r="C240" s="228"/>
      <c r="D240" s="188" t="s">
        <v>165</v>
      </c>
      <c r="E240" s="229" t="s">
        <v>19</v>
      </c>
      <c r="F240" s="230" t="s">
        <v>634</v>
      </c>
      <c r="G240" s="228"/>
      <c r="H240" s="229" t="s">
        <v>19</v>
      </c>
      <c r="I240" s="231"/>
      <c r="J240" s="228"/>
      <c r="K240" s="228"/>
      <c r="L240" s="232"/>
      <c r="M240" s="233"/>
      <c r="N240" s="234"/>
      <c r="O240" s="234"/>
      <c r="P240" s="234"/>
      <c r="Q240" s="234"/>
      <c r="R240" s="234"/>
      <c r="S240" s="234"/>
      <c r="T240" s="235"/>
      <c r="AT240" s="236" t="s">
        <v>165</v>
      </c>
      <c r="AU240" s="236" t="s">
        <v>85</v>
      </c>
      <c r="AV240" s="15" t="s">
        <v>83</v>
      </c>
      <c r="AW240" s="15" t="s">
        <v>37</v>
      </c>
      <c r="AX240" s="15" t="s">
        <v>75</v>
      </c>
      <c r="AY240" s="236" t="s">
        <v>155</v>
      </c>
    </row>
    <row r="241" spans="1:65" s="13" customFormat="1" ht="10.199999999999999">
      <c r="B241" s="193"/>
      <c r="C241" s="194"/>
      <c r="D241" s="188" t="s">
        <v>165</v>
      </c>
      <c r="E241" s="195" t="s">
        <v>19</v>
      </c>
      <c r="F241" s="196" t="s">
        <v>1330</v>
      </c>
      <c r="G241" s="194"/>
      <c r="H241" s="197">
        <v>11.47</v>
      </c>
      <c r="I241" s="198"/>
      <c r="J241" s="194"/>
      <c r="K241" s="194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165</v>
      </c>
      <c r="AU241" s="203" t="s">
        <v>85</v>
      </c>
      <c r="AV241" s="13" t="s">
        <v>85</v>
      </c>
      <c r="AW241" s="13" t="s">
        <v>37</v>
      </c>
      <c r="AX241" s="13" t="s">
        <v>75</v>
      </c>
      <c r="AY241" s="203" t="s">
        <v>155</v>
      </c>
    </row>
    <row r="242" spans="1:65" s="13" customFormat="1" ht="10.199999999999999">
      <c r="B242" s="193"/>
      <c r="C242" s="194"/>
      <c r="D242" s="188" t="s">
        <v>165</v>
      </c>
      <c r="E242" s="195" t="s">
        <v>19</v>
      </c>
      <c r="F242" s="196" t="s">
        <v>1331</v>
      </c>
      <c r="G242" s="194"/>
      <c r="H242" s="197">
        <v>7.3630000000000004</v>
      </c>
      <c r="I242" s="198"/>
      <c r="J242" s="194"/>
      <c r="K242" s="194"/>
      <c r="L242" s="199"/>
      <c r="M242" s="200"/>
      <c r="N242" s="201"/>
      <c r="O242" s="201"/>
      <c r="P242" s="201"/>
      <c r="Q242" s="201"/>
      <c r="R242" s="201"/>
      <c r="S242" s="201"/>
      <c r="T242" s="202"/>
      <c r="AT242" s="203" t="s">
        <v>165</v>
      </c>
      <c r="AU242" s="203" t="s">
        <v>85</v>
      </c>
      <c r="AV242" s="13" t="s">
        <v>85</v>
      </c>
      <c r="AW242" s="13" t="s">
        <v>37</v>
      </c>
      <c r="AX242" s="13" t="s">
        <v>75</v>
      </c>
      <c r="AY242" s="203" t="s">
        <v>155</v>
      </c>
    </row>
    <row r="243" spans="1:65" s="13" customFormat="1" ht="10.199999999999999">
      <c r="B243" s="193"/>
      <c r="C243" s="194"/>
      <c r="D243" s="188" t="s">
        <v>165</v>
      </c>
      <c r="E243" s="195" t="s">
        <v>19</v>
      </c>
      <c r="F243" s="196" t="s">
        <v>1332</v>
      </c>
      <c r="G243" s="194"/>
      <c r="H243" s="197">
        <v>1.99</v>
      </c>
      <c r="I243" s="198"/>
      <c r="J243" s="194"/>
      <c r="K243" s="194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165</v>
      </c>
      <c r="AU243" s="203" t="s">
        <v>85</v>
      </c>
      <c r="AV243" s="13" t="s">
        <v>85</v>
      </c>
      <c r="AW243" s="13" t="s">
        <v>37</v>
      </c>
      <c r="AX243" s="13" t="s">
        <v>75</v>
      </c>
      <c r="AY243" s="203" t="s">
        <v>155</v>
      </c>
    </row>
    <row r="244" spans="1:65" s="14" customFormat="1" ht="10.199999999999999">
      <c r="B244" s="206"/>
      <c r="C244" s="207"/>
      <c r="D244" s="188" t="s">
        <v>165</v>
      </c>
      <c r="E244" s="208" t="s">
        <v>19</v>
      </c>
      <c r="F244" s="209" t="s">
        <v>206</v>
      </c>
      <c r="G244" s="207"/>
      <c r="H244" s="210">
        <v>20.823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165</v>
      </c>
      <c r="AU244" s="216" t="s">
        <v>85</v>
      </c>
      <c r="AV244" s="14" t="s">
        <v>161</v>
      </c>
      <c r="AW244" s="14" t="s">
        <v>37</v>
      </c>
      <c r="AX244" s="14" t="s">
        <v>83</v>
      </c>
      <c r="AY244" s="216" t="s">
        <v>155</v>
      </c>
    </row>
    <row r="245" spans="1:65" s="2" customFormat="1" ht="16.5" customHeight="1">
      <c r="A245" s="36"/>
      <c r="B245" s="37"/>
      <c r="C245" s="175" t="s">
        <v>405</v>
      </c>
      <c r="D245" s="175" t="s">
        <v>157</v>
      </c>
      <c r="E245" s="176" t="s">
        <v>639</v>
      </c>
      <c r="F245" s="177" t="s">
        <v>640</v>
      </c>
      <c r="G245" s="178" t="s">
        <v>169</v>
      </c>
      <c r="H245" s="179">
        <v>20.823</v>
      </c>
      <c r="I245" s="180"/>
      <c r="J245" s="181">
        <f>ROUND(I245*H245,2)</f>
        <v>0</v>
      </c>
      <c r="K245" s="177" t="s">
        <v>170</v>
      </c>
      <c r="L245" s="41"/>
      <c r="M245" s="182" t="s">
        <v>19</v>
      </c>
      <c r="N245" s="183" t="s">
        <v>46</v>
      </c>
      <c r="O245" s="66"/>
      <c r="P245" s="184">
        <f>O245*H245</f>
        <v>0</v>
      </c>
      <c r="Q245" s="184">
        <v>3.6000000000000001E-5</v>
      </c>
      <c r="R245" s="184">
        <f>Q245*H245</f>
        <v>7.4962800000000001E-4</v>
      </c>
      <c r="S245" s="184">
        <v>0</v>
      </c>
      <c r="T245" s="185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6" t="s">
        <v>161</v>
      </c>
      <c r="AT245" s="186" t="s">
        <v>157</v>
      </c>
      <c r="AU245" s="186" t="s">
        <v>85</v>
      </c>
      <c r="AY245" s="19" t="s">
        <v>155</v>
      </c>
      <c r="BE245" s="187">
        <f>IF(N245="základní",J245,0)</f>
        <v>0</v>
      </c>
      <c r="BF245" s="187">
        <f>IF(N245="snížená",J245,0)</f>
        <v>0</v>
      </c>
      <c r="BG245" s="187">
        <f>IF(N245="zákl. přenesená",J245,0)</f>
        <v>0</v>
      </c>
      <c r="BH245" s="187">
        <f>IF(N245="sníž. přenesená",J245,0)</f>
        <v>0</v>
      </c>
      <c r="BI245" s="187">
        <f>IF(N245="nulová",J245,0)</f>
        <v>0</v>
      </c>
      <c r="BJ245" s="19" t="s">
        <v>83</v>
      </c>
      <c r="BK245" s="187">
        <f>ROUND(I245*H245,2)</f>
        <v>0</v>
      </c>
      <c r="BL245" s="19" t="s">
        <v>161</v>
      </c>
      <c r="BM245" s="186" t="s">
        <v>1333</v>
      </c>
    </row>
    <row r="246" spans="1:65" s="2" customFormat="1" ht="10.199999999999999">
      <c r="A246" s="36"/>
      <c r="B246" s="37"/>
      <c r="C246" s="38"/>
      <c r="D246" s="204" t="s">
        <v>172</v>
      </c>
      <c r="E246" s="38"/>
      <c r="F246" s="205" t="s">
        <v>642</v>
      </c>
      <c r="G246" s="38"/>
      <c r="H246" s="38"/>
      <c r="I246" s="190"/>
      <c r="J246" s="38"/>
      <c r="K246" s="38"/>
      <c r="L246" s="41"/>
      <c r="M246" s="191"/>
      <c r="N246" s="192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172</v>
      </c>
      <c r="AU246" s="19" t="s">
        <v>85</v>
      </c>
    </row>
    <row r="247" spans="1:65" s="2" customFormat="1" ht="24.15" customHeight="1">
      <c r="A247" s="36"/>
      <c r="B247" s="37"/>
      <c r="C247" s="175" t="s">
        <v>321</v>
      </c>
      <c r="D247" s="175" t="s">
        <v>157</v>
      </c>
      <c r="E247" s="176" t="s">
        <v>656</v>
      </c>
      <c r="F247" s="177" t="s">
        <v>657</v>
      </c>
      <c r="G247" s="178" t="s">
        <v>298</v>
      </c>
      <c r="H247" s="179">
        <v>0.434</v>
      </c>
      <c r="I247" s="180"/>
      <c r="J247" s="181">
        <f>ROUND(I247*H247,2)</f>
        <v>0</v>
      </c>
      <c r="K247" s="177" t="s">
        <v>170</v>
      </c>
      <c r="L247" s="41"/>
      <c r="M247" s="182" t="s">
        <v>19</v>
      </c>
      <c r="N247" s="183" t="s">
        <v>46</v>
      </c>
      <c r="O247" s="66"/>
      <c r="P247" s="184">
        <f>O247*H247</f>
        <v>0</v>
      </c>
      <c r="Q247" s="184">
        <v>1.0384500000000001</v>
      </c>
      <c r="R247" s="184">
        <f>Q247*H247</f>
        <v>0.45068730000000001</v>
      </c>
      <c r="S247" s="184">
        <v>0</v>
      </c>
      <c r="T247" s="185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6" t="s">
        <v>161</v>
      </c>
      <c r="AT247" s="186" t="s">
        <v>157</v>
      </c>
      <c r="AU247" s="186" t="s">
        <v>85</v>
      </c>
      <c r="AY247" s="19" t="s">
        <v>155</v>
      </c>
      <c r="BE247" s="187">
        <f>IF(N247="základní",J247,0)</f>
        <v>0</v>
      </c>
      <c r="BF247" s="187">
        <f>IF(N247="snížená",J247,0)</f>
        <v>0</v>
      </c>
      <c r="BG247" s="187">
        <f>IF(N247="zákl. přenesená",J247,0)</f>
        <v>0</v>
      </c>
      <c r="BH247" s="187">
        <f>IF(N247="sníž. přenesená",J247,0)</f>
        <v>0</v>
      </c>
      <c r="BI247" s="187">
        <f>IF(N247="nulová",J247,0)</f>
        <v>0</v>
      </c>
      <c r="BJ247" s="19" t="s">
        <v>83</v>
      </c>
      <c r="BK247" s="187">
        <f>ROUND(I247*H247,2)</f>
        <v>0</v>
      </c>
      <c r="BL247" s="19" t="s">
        <v>161</v>
      </c>
      <c r="BM247" s="186" t="s">
        <v>1334</v>
      </c>
    </row>
    <row r="248" spans="1:65" s="2" customFormat="1" ht="10.199999999999999">
      <c r="A248" s="36"/>
      <c r="B248" s="37"/>
      <c r="C248" s="38"/>
      <c r="D248" s="204" t="s">
        <v>172</v>
      </c>
      <c r="E248" s="38"/>
      <c r="F248" s="205" t="s">
        <v>659</v>
      </c>
      <c r="G248" s="38"/>
      <c r="H248" s="38"/>
      <c r="I248" s="190"/>
      <c r="J248" s="38"/>
      <c r="K248" s="38"/>
      <c r="L248" s="41"/>
      <c r="M248" s="191"/>
      <c r="N248" s="192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172</v>
      </c>
      <c r="AU248" s="19" t="s">
        <v>85</v>
      </c>
    </row>
    <row r="249" spans="1:65" s="15" customFormat="1" ht="10.199999999999999">
      <c r="B249" s="227"/>
      <c r="C249" s="228"/>
      <c r="D249" s="188" t="s">
        <v>165</v>
      </c>
      <c r="E249" s="229" t="s">
        <v>19</v>
      </c>
      <c r="F249" s="230" t="s">
        <v>660</v>
      </c>
      <c r="G249" s="228"/>
      <c r="H249" s="229" t="s">
        <v>19</v>
      </c>
      <c r="I249" s="231"/>
      <c r="J249" s="228"/>
      <c r="K249" s="228"/>
      <c r="L249" s="232"/>
      <c r="M249" s="233"/>
      <c r="N249" s="234"/>
      <c r="O249" s="234"/>
      <c r="P249" s="234"/>
      <c r="Q249" s="234"/>
      <c r="R249" s="234"/>
      <c r="S249" s="234"/>
      <c r="T249" s="235"/>
      <c r="AT249" s="236" t="s">
        <v>165</v>
      </c>
      <c r="AU249" s="236" t="s">
        <v>85</v>
      </c>
      <c r="AV249" s="15" t="s">
        <v>83</v>
      </c>
      <c r="AW249" s="15" t="s">
        <v>37</v>
      </c>
      <c r="AX249" s="15" t="s">
        <v>75</v>
      </c>
      <c r="AY249" s="236" t="s">
        <v>155</v>
      </c>
    </row>
    <row r="250" spans="1:65" s="13" customFormat="1" ht="10.199999999999999">
      <c r="B250" s="193"/>
      <c r="C250" s="194"/>
      <c r="D250" s="188" t="s">
        <v>165</v>
      </c>
      <c r="E250" s="195" t="s">
        <v>19</v>
      </c>
      <c r="F250" s="196" t="s">
        <v>1335</v>
      </c>
      <c r="G250" s="194"/>
      <c r="H250" s="197">
        <v>0.434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165</v>
      </c>
      <c r="AU250" s="203" t="s">
        <v>85</v>
      </c>
      <c r="AV250" s="13" t="s">
        <v>85</v>
      </c>
      <c r="AW250" s="13" t="s">
        <v>37</v>
      </c>
      <c r="AX250" s="13" t="s">
        <v>75</v>
      </c>
      <c r="AY250" s="203" t="s">
        <v>155</v>
      </c>
    </row>
    <row r="251" spans="1:65" s="14" customFormat="1" ht="10.199999999999999">
      <c r="B251" s="206"/>
      <c r="C251" s="207"/>
      <c r="D251" s="188" t="s">
        <v>165</v>
      </c>
      <c r="E251" s="208" t="s">
        <v>19</v>
      </c>
      <c r="F251" s="209" t="s">
        <v>206</v>
      </c>
      <c r="G251" s="207"/>
      <c r="H251" s="210">
        <v>0.434</v>
      </c>
      <c r="I251" s="211"/>
      <c r="J251" s="207"/>
      <c r="K251" s="207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165</v>
      </c>
      <c r="AU251" s="216" t="s">
        <v>85</v>
      </c>
      <c r="AV251" s="14" t="s">
        <v>161</v>
      </c>
      <c r="AW251" s="14" t="s">
        <v>37</v>
      </c>
      <c r="AX251" s="14" t="s">
        <v>83</v>
      </c>
      <c r="AY251" s="216" t="s">
        <v>155</v>
      </c>
    </row>
    <row r="252" spans="1:65" s="12" customFormat="1" ht="22.8" customHeight="1">
      <c r="B252" s="159"/>
      <c r="C252" s="160"/>
      <c r="D252" s="161" t="s">
        <v>74</v>
      </c>
      <c r="E252" s="173" t="s">
        <v>161</v>
      </c>
      <c r="F252" s="173" t="s">
        <v>341</v>
      </c>
      <c r="G252" s="160"/>
      <c r="H252" s="160"/>
      <c r="I252" s="163"/>
      <c r="J252" s="174">
        <f>BK252</f>
        <v>0</v>
      </c>
      <c r="K252" s="160"/>
      <c r="L252" s="165"/>
      <c r="M252" s="166"/>
      <c r="N252" s="167"/>
      <c r="O252" s="167"/>
      <c r="P252" s="168">
        <f>SUM(P253:P298)</f>
        <v>0</v>
      </c>
      <c r="Q252" s="167"/>
      <c r="R252" s="168">
        <f>SUM(R253:R298)</f>
        <v>1.4390519372000004</v>
      </c>
      <c r="S252" s="167"/>
      <c r="T252" s="169">
        <f>SUM(T253:T298)</f>
        <v>0</v>
      </c>
      <c r="AR252" s="170" t="s">
        <v>83</v>
      </c>
      <c r="AT252" s="171" t="s">
        <v>74</v>
      </c>
      <c r="AU252" s="171" t="s">
        <v>83</v>
      </c>
      <c r="AY252" s="170" t="s">
        <v>155</v>
      </c>
      <c r="BK252" s="172">
        <f>SUM(BK253:BK298)</f>
        <v>0</v>
      </c>
    </row>
    <row r="253" spans="1:65" s="2" customFormat="1" ht="16.5" customHeight="1">
      <c r="A253" s="36"/>
      <c r="B253" s="37"/>
      <c r="C253" s="175" t="s">
        <v>342</v>
      </c>
      <c r="D253" s="175" t="s">
        <v>157</v>
      </c>
      <c r="E253" s="176" t="s">
        <v>682</v>
      </c>
      <c r="F253" s="177" t="s">
        <v>683</v>
      </c>
      <c r="G253" s="178" t="s">
        <v>183</v>
      </c>
      <c r="H253" s="179">
        <v>8.8800000000000008</v>
      </c>
      <c r="I253" s="180"/>
      <c r="J253" s="181">
        <f>ROUND(I253*H253,2)</f>
        <v>0</v>
      </c>
      <c r="K253" s="177" t="s">
        <v>170</v>
      </c>
      <c r="L253" s="41"/>
      <c r="M253" s="182" t="s">
        <v>19</v>
      </c>
      <c r="N253" s="183" t="s">
        <v>46</v>
      </c>
      <c r="O253" s="66"/>
      <c r="P253" s="184">
        <f>O253*H253</f>
        <v>0</v>
      </c>
      <c r="Q253" s="184">
        <v>0</v>
      </c>
      <c r="R253" s="184">
        <f>Q253*H253</f>
        <v>0</v>
      </c>
      <c r="S253" s="184">
        <v>0</v>
      </c>
      <c r="T253" s="185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6" t="s">
        <v>161</v>
      </c>
      <c r="AT253" s="186" t="s">
        <v>157</v>
      </c>
      <c r="AU253" s="186" t="s">
        <v>85</v>
      </c>
      <c r="AY253" s="19" t="s">
        <v>155</v>
      </c>
      <c r="BE253" s="187">
        <f>IF(N253="základní",J253,0)</f>
        <v>0</v>
      </c>
      <c r="BF253" s="187">
        <f>IF(N253="snížená",J253,0)</f>
        <v>0</v>
      </c>
      <c r="BG253" s="187">
        <f>IF(N253="zákl. přenesená",J253,0)</f>
        <v>0</v>
      </c>
      <c r="BH253" s="187">
        <f>IF(N253="sníž. přenesená",J253,0)</f>
        <v>0</v>
      </c>
      <c r="BI253" s="187">
        <f>IF(N253="nulová",J253,0)</f>
        <v>0</v>
      </c>
      <c r="BJ253" s="19" t="s">
        <v>83</v>
      </c>
      <c r="BK253" s="187">
        <f>ROUND(I253*H253,2)</f>
        <v>0</v>
      </c>
      <c r="BL253" s="19" t="s">
        <v>161</v>
      </c>
      <c r="BM253" s="186" t="s">
        <v>1336</v>
      </c>
    </row>
    <row r="254" spans="1:65" s="2" customFormat="1" ht="10.199999999999999">
      <c r="A254" s="36"/>
      <c r="B254" s="37"/>
      <c r="C254" s="38"/>
      <c r="D254" s="204" t="s">
        <v>172</v>
      </c>
      <c r="E254" s="38"/>
      <c r="F254" s="205" t="s">
        <v>685</v>
      </c>
      <c r="G254" s="38"/>
      <c r="H254" s="38"/>
      <c r="I254" s="190"/>
      <c r="J254" s="38"/>
      <c r="K254" s="38"/>
      <c r="L254" s="41"/>
      <c r="M254" s="191"/>
      <c r="N254" s="192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172</v>
      </c>
      <c r="AU254" s="19" t="s">
        <v>85</v>
      </c>
    </row>
    <row r="255" spans="1:65" s="15" customFormat="1" ht="10.199999999999999">
      <c r="B255" s="227"/>
      <c r="C255" s="228"/>
      <c r="D255" s="188" t="s">
        <v>165</v>
      </c>
      <c r="E255" s="229" t="s">
        <v>19</v>
      </c>
      <c r="F255" s="230" t="s">
        <v>1337</v>
      </c>
      <c r="G255" s="228"/>
      <c r="H255" s="229" t="s">
        <v>19</v>
      </c>
      <c r="I255" s="231"/>
      <c r="J255" s="228"/>
      <c r="K255" s="228"/>
      <c r="L255" s="232"/>
      <c r="M255" s="233"/>
      <c r="N255" s="234"/>
      <c r="O255" s="234"/>
      <c r="P255" s="234"/>
      <c r="Q255" s="234"/>
      <c r="R255" s="234"/>
      <c r="S255" s="234"/>
      <c r="T255" s="235"/>
      <c r="AT255" s="236" t="s">
        <v>165</v>
      </c>
      <c r="AU255" s="236" t="s">
        <v>85</v>
      </c>
      <c r="AV255" s="15" t="s">
        <v>83</v>
      </c>
      <c r="AW255" s="15" t="s">
        <v>37</v>
      </c>
      <c r="AX255" s="15" t="s">
        <v>75</v>
      </c>
      <c r="AY255" s="236" t="s">
        <v>155</v>
      </c>
    </row>
    <row r="256" spans="1:65" s="13" customFormat="1" ht="10.199999999999999">
      <c r="B256" s="193"/>
      <c r="C256" s="194"/>
      <c r="D256" s="188" t="s">
        <v>165</v>
      </c>
      <c r="E256" s="195" t="s">
        <v>19</v>
      </c>
      <c r="F256" s="196" t="s">
        <v>1338</v>
      </c>
      <c r="G256" s="194"/>
      <c r="H256" s="197">
        <v>8.8800000000000008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165</v>
      </c>
      <c r="AU256" s="203" t="s">
        <v>85</v>
      </c>
      <c r="AV256" s="13" t="s">
        <v>85</v>
      </c>
      <c r="AW256" s="13" t="s">
        <v>37</v>
      </c>
      <c r="AX256" s="13" t="s">
        <v>75</v>
      </c>
      <c r="AY256" s="203" t="s">
        <v>155</v>
      </c>
    </row>
    <row r="257" spans="1:65" s="14" customFormat="1" ht="10.199999999999999">
      <c r="B257" s="206"/>
      <c r="C257" s="207"/>
      <c r="D257" s="188" t="s">
        <v>165</v>
      </c>
      <c r="E257" s="208" t="s">
        <v>19</v>
      </c>
      <c r="F257" s="209" t="s">
        <v>206</v>
      </c>
      <c r="G257" s="207"/>
      <c r="H257" s="210">
        <v>8.8800000000000008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165</v>
      </c>
      <c r="AU257" s="216" t="s">
        <v>85</v>
      </c>
      <c r="AV257" s="14" t="s">
        <v>161</v>
      </c>
      <c r="AW257" s="14" t="s">
        <v>37</v>
      </c>
      <c r="AX257" s="14" t="s">
        <v>83</v>
      </c>
      <c r="AY257" s="216" t="s">
        <v>155</v>
      </c>
    </row>
    <row r="258" spans="1:65" s="2" customFormat="1" ht="24.15" customHeight="1">
      <c r="A258" s="36"/>
      <c r="B258" s="37"/>
      <c r="C258" s="175" t="s">
        <v>623</v>
      </c>
      <c r="D258" s="175" t="s">
        <v>157</v>
      </c>
      <c r="E258" s="176" t="s">
        <v>689</v>
      </c>
      <c r="F258" s="177" t="s">
        <v>690</v>
      </c>
      <c r="G258" s="178" t="s">
        <v>169</v>
      </c>
      <c r="H258" s="179">
        <v>4.8</v>
      </c>
      <c r="I258" s="180"/>
      <c r="J258" s="181">
        <f>ROUND(I258*H258,2)</f>
        <v>0</v>
      </c>
      <c r="K258" s="177" t="s">
        <v>170</v>
      </c>
      <c r="L258" s="41"/>
      <c r="M258" s="182" t="s">
        <v>19</v>
      </c>
      <c r="N258" s="183" t="s">
        <v>46</v>
      </c>
      <c r="O258" s="66"/>
      <c r="P258" s="184">
        <f>O258*H258</f>
        <v>0</v>
      </c>
      <c r="Q258" s="184">
        <v>1.7870259999999999E-2</v>
      </c>
      <c r="R258" s="184">
        <f>Q258*H258</f>
        <v>8.5777247999999987E-2</v>
      </c>
      <c r="S258" s="184">
        <v>0</v>
      </c>
      <c r="T258" s="185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6" t="s">
        <v>161</v>
      </c>
      <c r="AT258" s="186" t="s">
        <v>157</v>
      </c>
      <c r="AU258" s="186" t="s">
        <v>85</v>
      </c>
      <c r="AY258" s="19" t="s">
        <v>155</v>
      </c>
      <c r="BE258" s="187">
        <f>IF(N258="základní",J258,0)</f>
        <v>0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9" t="s">
        <v>83</v>
      </c>
      <c r="BK258" s="187">
        <f>ROUND(I258*H258,2)</f>
        <v>0</v>
      </c>
      <c r="BL258" s="19" t="s">
        <v>161</v>
      </c>
      <c r="BM258" s="186" t="s">
        <v>1339</v>
      </c>
    </row>
    <row r="259" spans="1:65" s="2" customFormat="1" ht="10.199999999999999">
      <c r="A259" s="36"/>
      <c r="B259" s="37"/>
      <c r="C259" s="38"/>
      <c r="D259" s="204" t="s">
        <v>172</v>
      </c>
      <c r="E259" s="38"/>
      <c r="F259" s="205" t="s">
        <v>692</v>
      </c>
      <c r="G259" s="38"/>
      <c r="H259" s="38"/>
      <c r="I259" s="190"/>
      <c r="J259" s="38"/>
      <c r="K259" s="38"/>
      <c r="L259" s="41"/>
      <c r="M259" s="191"/>
      <c r="N259" s="192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172</v>
      </c>
      <c r="AU259" s="19" t="s">
        <v>85</v>
      </c>
    </row>
    <row r="260" spans="1:65" s="13" customFormat="1" ht="10.199999999999999">
      <c r="B260" s="193"/>
      <c r="C260" s="194"/>
      <c r="D260" s="188" t="s">
        <v>165</v>
      </c>
      <c r="E260" s="195" t="s">
        <v>19</v>
      </c>
      <c r="F260" s="196" t="s">
        <v>1340</v>
      </c>
      <c r="G260" s="194"/>
      <c r="H260" s="197">
        <v>4.8</v>
      </c>
      <c r="I260" s="198"/>
      <c r="J260" s="194"/>
      <c r="K260" s="194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165</v>
      </c>
      <c r="AU260" s="203" t="s">
        <v>85</v>
      </c>
      <c r="AV260" s="13" t="s">
        <v>85</v>
      </c>
      <c r="AW260" s="13" t="s">
        <v>37</v>
      </c>
      <c r="AX260" s="13" t="s">
        <v>83</v>
      </c>
      <c r="AY260" s="203" t="s">
        <v>155</v>
      </c>
    </row>
    <row r="261" spans="1:65" s="2" customFormat="1" ht="24.15" customHeight="1">
      <c r="A261" s="36"/>
      <c r="B261" s="37"/>
      <c r="C261" s="175" t="s">
        <v>629</v>
      </c>
      <c r="D261" s="175" t="s">
        <v>157</v>
      </c>
      <c r="E261" s="176" t="s">
        <v>695</v>
      </c>
      <c r="F261" s="177" t="s">
        <v>696</v>
      </c>
      <c r="G261" s="178" t="s">
        <v>169</v>
      </c>
      <c r="H261" s="179">
        <v>4.8</v>
      </c>
      <c r="I261" s="180"/>
      <c r="J261" s="181">
        <f>ROUND(I261*H261,2)</f>
        <v>0</v>
      </c>
      <c r="K261" s="177" t="s">
        <v>170</v>
      </c>
      <c r="L261" s="41"/>
      <c r="M261" s="182" t="s">
        <v>19</v>
      </c>
      <c r="N261" s="183" t="s">
        <v>46</v>
      </c>
      <c r="O261" s="66"/>
      <c r="P261" s="184">
        <f>O261*H261</f>
        <v>0</v>
      </c>
      <c r="Q261" s="184">
        <v>0</v>
      </c>
      <c r="R261" s="184">
        <f>Q261*H261</f>
        <v>0</v>
      </c>
      <c r="S261" s="184">
        <v>0</v>
      </c>
      <c r="T261" s="185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6" t="s">
        <v>161</v>
      </c>
      <c r="AT261" s="186" t="s">
        <v>157</v>
      </c>
      <c r="AU261" s="186" t="s">
        <v>85</v>
      </c>
      <c r="AY261" s="19" t="s">
        <v>155</v>
      </c>
      <c r="BE261" s="187">
        <f>IF(N261="základní",J261,0)</f>
        <v>0</v>
      </c>
      <c r="BF261" s="187">
        <f>IF(N261="snížená",J261,0)</f>
        <v>0</v>
      </c>
      <c r="BG261" s="187">
        <f>IF(N261="zákl. přenesená",J261,0)</f>
        <v>0</v>
      </c>
      <c r="BH261" s="187">
        <f>IF(N261="sníž. přenesená",J261,0)</f>
        <v>0</v>
      </c>
      <c r="BI261" s="187">
        <f>IF(N261="nulová",J261,0)</f>
        <v>0</v>
      </c>
      <c r="BJ261" s="19" t="s">
        <v>83</v>
      </c>
      <c r="BK261" s="187">
        <f>ROUND(I261*H261,2)</f>
        <v>0</v>
      </c>
      <c r="BL261" s="19" t="s">
        <v>161</v>
      </c>
      <c r="BM261" s="186" t="s">
        <v>1341</v>
      </c>
    </row>
    <row r="262" spans="1:65" s="2" customFormat="1" ht="10.199999999999999">
      <c r="A262" s="36"/>
      <c r="B262" s="37"/>
      <c r="C262" s="38"/>
      <c r="D262" s="204" t="s">
        <v>172</v>
      </c>
      <c r="E262" s="38"/>
      <c r="F262" s="205" t="s">
        <v>698</v>
      </c>
      <c r="G262" s="38"/>
      <c r="H262" s="38"/>
      <c r="I262" s="190"/>
      <c r="J262" s="38"/>
      <c r="K262" s="38"/>
      <c r="L262" s="41"/>
      <c r="M262" s="191"/>
      <c r="N262" s="192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172</v>
      </c>
      <c r="AU262" s="19" t="s">
        <v>85</v>
      </c>
    </row>
    <row r="263" spans="1:65" s="2" customFormat="1" ht="16.5" customHeight="1">
      <c r="A263" s="36"/>
      <c r="B263" s="37"/>
      <c r="C263" s="175" t="s">
        <v>638</v>
      </c>
      <c r="D263" s="175" t="s">
        <v>157</v>
      </c>
      <c r="E263" s="176" t="s">
        <v>700</v>
      </c>
      <c r="F263" s="177" t="s">
        <v>701</v>
      </c>
      <c r="G263" s="178" t="s">
        <v>298</v>
      </c>
      <c r="H263" s="179">
        <v>1.0660000000000001</v>
      </c>
      <c r="I263" s="180"/>
      <c r="J263" s="181">
        <f>ROUND(I263*H263,2)</f>
        <v>0</v>
      </c>
      <c r="K263" s="177" t="s">
        <v>170</v>
      </c>
      <c r="L263" s="41"/>
      <c r="M263" s="182" t="s">
        <v>19</v>
      </c>
      <c r="N263" s="183" t="s">
        <v>46</v>
      </c>
      <c r="O263" s="66"/>
      <c r="P263" s="184">
        <f>O263*H263</f>
        <v>0</v>
      </c>
      <c r="Q263" s="184">
        <v>1.0492655</v>
      </c>
      <c r="R263" s="184">
        <f>Q263*H263</f>
        <v>1.1185170230000001</v>
      </c>
      <c r="S263" s="184">
        <v>0</v>
      </c>
      <c r="T263" s="185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6" t="s">
        <v>161</v>
      </c>
      <c r="AT263" s="186" t="s">
        <v>157</v>
      </c>
      <c r="AU263" s="186" t="s">
        <v>85</v>
      </c>
      <c r="AY263" s="19" t="s">
        <v>155</v>
      </c>
      <c r="BE263" s="187">
        <f>IF(N263="základní",J263,0)</f>
        <v>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9" t="s">
        <v>83</v>
      </c>
      <c r="BK263" s="187">
        <f>ROUND(I263*H263,2)</f>
        <v>0</v>
      </c>
      <c r="BL263" s="19" t="s">
        <v>161</v>
      </c>
      <c r="BM263" s="186" t="s">
        <v>1342</v>
      </c>
    </row>
    <row r="264" spans="1:65" s="2" customFormat="1" ht="10.199999999999999">
      <c r="A264" s="36"/>
      <c r="B264" s="37"/>
      <c r="C264" s="38"/>
      <c r="D264" s="204" t="s">
        <v>172</v>
      </c>
      <c r="E264" s="38"/>
      <c r="F264" s="205" t="s">
        <v>703</v>
      </c>
      <c r="G264" s="38"/>
      <c r="H264" s="38"/>
      <c r="I264" s="190"/>
      <c r="J264" s="38"/>
      <c r="K264" s="38"/>
      <c r="L264" s="41"/>
      <c r="M264" s="191"/>
      <c r="N264" s="192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172</v>
      </c>
      <c r="AU264" s="19" t="s">
        <v>85</v>
      </c>
    </row>
    <row r="265" spans="1:65" s="15" customFormat="1" ht="10.199999999999999">
      <c r="B265" s="227"/>
      <c r="C265" s="228"/>
      <c r="D265" s="188" t="s">
        <v>165</v>
      </c>
      <c r="E265" s="229" t="s">
        <v>19</v>
      </c>
      <c r="F265" s="230" t="s">
        <v>1343</v>
      </c>
      <c r="G265" s="228"/>
      <c r="H265" s="229" t="s">
        <v>19</v>
      </c>
      <c r="I265" s="231"/>
      <c r="J265" s="228"/>
      <c r="K265" s="228"/>
      <c r="L265" s="232"/>
      <c r="M265" s="233"/>
      <c r="N265" s="234"/>
      <c r="O265" s="234"/>
      <c r="P265" s="234"/>
      <c r="Q265" s="234"/>
      <c r="R265" s="234"/>
      <c r="S265" s="234"/>
      <c r="T265" s="235"/>
      <c r="AT265" s="236" t="s">
        <v>165</v>
      </c>
      <c r="AU265" s="236" t="s">
        <v>85</v>
      </c>
      <c r="AV265" s="15" t="s">
        <v>83</v>
      </c>
      <c r="AW265" s="15" t="s">
        <v>37</v>
      </c>
      <c r="AX265" s="15" t="s">
        <v>75</v>
      </c>
      <c r="AY265" s="236" t="s">
        <v>155</v>
      </c>
    </row>
    <row r="266" spans="1:65" s="13" customFormat="1" ht="10.199999999999999">
      <c r="B266" s="193"/>
      <c r="C266" s="194"/>
      <c r="D266" s="188" t="s">
        <v>165</v>
      </c>
      <c r="E266" s="195" t="s">
        <v>19</v>
      </c>
      <c r="F266" s="196" t="s">
        <v>1344</v>
      </c>
      <c r="G266" s="194"/>
      <c r="H266" s="197">
        <v>1.0660000000000001</v>
      </c>
      <c r="I266" s="198"/>
      <c r="J266" s="194"/>
      <c r="K266" s="194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165</v>
      </c>
      <c r="AU266" s="203" t="s">
        <v>85</v>
      </c>
      <c r="AV266" s="13" t="s">
        <v>85</v>
      </c>
      <c r="AW266" s="13" t="s">
        <v>37</v>
      </c>
      <c r="AX266" s="13" t="s">
        <v>83</v>
      </c>
      <c r="AY266" s="203" t="s">
        <v>155</v>
      </c>
    </row>
    <row r="267" spans="1:65" s="2" customFormat="1" ht="16.5" customHeight="1">
      <c r="A267" s="36"/>
      <c r="B267" s="37"/>
      <c r="C267" s="175" t="s">
        <v>643</v>
      </c>
      <c r="D267" s="175" t="s">
        <v>157</v>
      </c>
      <c r="E267" s="176" t="s">
        <v>706</v>
      </c>
      <c r="F267" s="177" t="s">
        <v>707</v>
      </c>
      <c r="G267" s="178" t="s">
        <v>169</v>
      </c>
      <c r="H267" s="179">
        <v>20.350000000000001</v>
      </c>
      <c r="I267" s="180"/>
      <c r="J267" s="181">
        <f>ROUND(I267*H267,2)</f>
        <v>0</v>
      </c>
      <c r="K267" s="177" t="s">
        <v>170</v>
      </c>
      <c r="L267" s="41"/>
      <c r="M267" s="182" t="s">
        <v>19</v>
      </c>
      <c r="N267" s="183" t="s">
        <v>46</v>
      </c>
      <c r="O267" s="66"/>
      <c r="P267" s="184">
        <f>O267*H267</f>
        <v>0</v>
      </c>
      <c r="Q267" s="184">
        <v>1.0874932E-2</v>
      </c>
      <c r="R267" s="184">
        <f>Q267*H267</f>
        <v>0.22130486620000003</v>
      </c>
      <c r="S267" s="184">
        <v>0</v>
      </c>
      <c r="T267" s="185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6" t="s">
        <v>161</v>
      </c>
      <c r="AT267" s="186" t="s">
        <v>157</v>
      </c>
      <c r="AU267" s="186" t="s">
        <v>85</v>
      </c>
      <c r="AY267" s="19" t="s">
        <v>155</v>
      </c>
      <c r="BE267" s="187">
        <f>IF(N267="základní",J267,0)</f>
        <v>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9" t="s">
        <v>83</v>
      </c>
      <c r="BK267" s="187">
        <f>ROUND(I267*H267,2)</f>
        <v>0</v>
      </c>
      <c r="BL267" s="19" t="s">
        <v>161</v>
      </c>
      <c r="BM267" s="186" t="s">
        <v>1345</v>
      </c>
    </row>
    <row r="268" spans="1:65" s="2" customFormat="1" ht="10.199999999999999">
      <c r="A268" s="36"/>
      <c r="B268" s="37"/>
      <c r="C268" s="38"/>
      <c r="D268" s="204" t="s">
        <v>172</v>
      </c>
      <c r="E268" s="38"/>
      <c r="F268" s="205" t="s">
        <v>709</v>
      </c>
      <c r="G268" s="38"/>
      <c r="H268" s="38"/>
      <c r="I268" s="190"/>
      <c r="J268" s="38"/>
      <c r="K268" s="38"/>
      <c r="L268" s="41"/>
      <c r="M268" s="191"/>
      <c r="N268" s="192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172</v>
      </c>
      <c r="AU268" s="19" t="s">
        <v>85</v>
      </c>
    </row>
    <row r="269" spans="1:65" s="13" customFormat="1" ht="10.199999999999999">
      <c r="B269" s="193"/>
      <c r="C269" s="194"/>
      <c r="D269" s="188" t="s">
        <v>165</v>
      </c>
      <c r="E269" s="195" t="s">
        <v>19</v>
      </c>
      <c r="F269" s="196" t="s">
        <v>1346</v>
      </c>
      <c r="G269" s="194"/>
      <c r="H269" s="197">
        <v>20.350000000000001</v>
      </c>
      <c r="I269" s="198"/>
      <c r="J269" s="194"/>
      <c r="K269" s="194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165</v>
      </c>
      <c r="AU269" s="203" t="s">
        <v>85</v>
      </c>
      <c r="AV269" s="13" t="s">
        <v>85</v>
      </c>
      <c r="AW269" s="13" t="s">
        <v>37</v>
      </c>
      <c r="AX269" s="13" t="s">
        <v>75</v>
      </c>
      <c r="AY269" s="203" t="s">
        <v>155</v>
      </c>
    </row>
    <row r="270" spans="1:65" s="14" customFormat="1" ht="10.199999999999999">
      <c r="B270" s="206"/>
      <c r="C270" s="207"/>
      <c r="D270" s="188" t="s">
        <v>165</v>
      </c>
      <c r="E270" s="208" t="s">
        <v>19</v>
      </c>
      <c r="F270" s="209" t="s">
        <v>206</v>
      </c>
      <c r="G270" s="207"/>
      <c r="H270" s="210">
        <v>20.350000000000001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165</v>
      </c>
      <c r="AU270" s="216" t="s">
        <v>85</v>
      </c>
      <c r="AV270" s="14" t="s">
        <v>161</v>
      </c>
      <c r="AW270" s="14" t="s">
        <v>37</v>
      </c>
      <c r="AX270" s="14" t="s">
        <v>83</v>
      </c>
      <c r="AY270" s="216" t="s">
        <v>155</v>
      </c>
    </row>
    <row r="271" spans="1:65" s="2" customFormat="1" ht="16.5" customHeight="1">
      <c r="A271" s="36"/>
      <c r="B271" s="37"/>
      <c r="C271" s="175" t="s">
        <v>650</v>
      </c>
      <c r="D271" s="175" t="s">
        <v>157</v>
      </c>
      <c r="E271" s="176" t="s">
        <v>712</v>
      </c>
      <c r="F271" s="177" t="s">
        <v>713</v>
      </c>
      <c r="G271" s="178" t="s">
        <v>169</v>
      </c>
      <c r="H271" s="179">
        <v>20.350000000000001</v>
      </c>
      <c r="I271" s="180"/>
      <c r="J271" s="181">
        <f>ROUND(I271*H271,2)</f>
        <v>0</v>
      </c>
      <c r="K271" s="177" t="s">
        <v>170</v>
      </c>
      <c r="L271" s="41"/>
      <c r="M271" s="182" t="s">
        <v>19</v>
      </c>
      <c r="N271" s="183" t="s">
        <v>46</v>
      </c>
      <c r="O271" s="66"/>
      <c r="P271" s="184">
        <f>O271*H271</f>
        <v>0</v>
      </c>
      <c r="Q271" s="184">
        <v>0</v>
      </c>
      <c r="R271" s="184">
        <f>Q271*H271</f>
        <v>0</v>
      </c>
      <c r="S271" s="184">
        <v>0</v>
      </c>
      <c r="T271" s="185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6" t="s">
        <v>161</v>
      </c>
      <c r="AT271" s="186" t="s">
        <v>157</v>
      </c>
      <c r="AU271" s="186" t="s">
        <v>85</v>
      </c>
      <c r="AY271" s="19" t="s">
        <v>155</v>
      </c>
      <c r="BE271" s="187">
        <f>IF(N271="základní",J271,0)</f>
        <v>0</v>
      </c>
      <c r="BF271" s="187">
        <f>IF(N271="snížená",J271,0)</f>
        <v>0</v>
      </c>
      <c r="BG271" s="187">
        <f>IF(N271="zákl. přenesená",J271,0)</f>
        <v>0</v>
      </c>
      <c r="BH271" s="187">
        <f>IF(N271="sníž. přenesená",J271,0)</f>
        <v>0</v>
      </c>
      <c r="BI271" s="187">
        <f>IF(N271="nulová",J271,0)</f>
        <v>0</v>
      </c>
      <c r="BJ271" s="19" t="s">
        <v>83</v>
      </c>
      <c r="BK271" s="187">
        <f>ROUND(I271*H271,2)</f>
        <v>0</v>
      </c>
      <c r="BL271" s="19" t="s">
        <v>161</v>
      </c>
      <c r="BM271" s="186" t="s">
        <v>1347</v>
      </c>
    </row>
    <row r="272" spans="1:65" s="2" customFormat="1" ht="10.199999999999999">
      <c r="A272" s="36"/>
      <c r="B272" s="37"/>
      <c r="C272" s="38"/>
      <c r="D272" s="204" t="s">
        <v>172</v>
      </c>
      <c r="E272" s="38"/>
      <c r="F272" s="205" t="s">
        <v>715</v>
      </c>
      <c r="G272" s="38"/>
      <c r="H272" s="38"/>
      <c r="I272" s="190"/>
      <c r="J272" s="38"/>
      <c r="K272" s="38"/>
      <c r="L272" s="41"/>
      <c r="M272" s="191"/>
      <c r="N272" s="192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172</v>
      </c>
      <c r="AU272" s="19" t="s">
        <v>85</v>
      </c>
    </row>
    <row r="273" spans="1:65" s="2" customFormat="1" ht="16.5" customHeight="1">
      <c r="A273" s="36"/>
      <c r="B273" s="37"/>
      <c r="C273" s="175" t="s">
        <v>655</v>
      </c>
      <c r="D273" s="175" t="s">
        <v>157</v>
      </c>
      <c r="E273" s="176" t="s">
        <v>717</v>
      </c>
      <c r="F273" s="177" t="s">
        <v>718</v>
      </c>
      <c r="G273" s="178" t="s">
        <v>169</v>
      </c>
      <c r="H273" s="179">
        <v>12.3</v>
      </c>
      <c r="I273" s="180"/>
      <c r="J273" s="181">
        <f>ROUND(I273*H273,2)</f>
        <v>0</v>
      </c>
      <c r="K273" s="177" t="s">
        <v>170</v>
      </c>
      <c r="L273" s="41"/>
      <c r="M273" s="182" t="s">
        <v>19</v>
      </c>
      <c r="N273" s="183" t="s">
        <v>46</v>
      </c>
      <c r="O273" s="66"/>
      <c r="P273" s="184">
        <f>O273*H273</f>
        <v>0</v>
      </c>
      <c r="Q273" s="184">
        <v>0</v>
      </c>
      <c r="R273" s="184">
        <f>Q273*H273</f>
        <v>0</v>
      </c>
      <c r="S273" s="184">
        <v>0</v>
      </c>
      <c r="T273" s="185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6" t="s">
        <v>161</v>
      </c>
      <c r="AT273" s="186" t="s">
        <v>157</v>
      </c>
      <c r="AU273" s="186" t="s">
        <v>85</v>
      </c>
      <c r="AY273" s="19" t="s">
        <v>155</v>
      </c>
      <c r="BE273" s="187">
        <f>IF(N273="základní",J273,0)</f>
        <v>0</v>
      </c>
      <c r="BF273" s="187">
        <f>IF(N273="snížená",J273,0)</f>
        <v>0</v>
      </c>
      <c r="BG273" s="187">
        <f>IF(N273="zákl. přenesená",J273,0)</f>
        <v>0</v>
      </c>
      <c r="BH273" s="187">
        <f>IF(N273="sníž. přenesená",J273,0)</f>
        <v>0</v>
      </c>
      <c r="BI273" s="187">
        <f>IF(N273="nulová",J273,0)</f>
        <v>0</v>
      </c>
      <c r="BJ273" s="19" t="s">
        <v>83</v>
      </c>
      <c r="BK273" s="187">
        <f>ROUND(I273*H273,2)</f>
        <v>0</v>
      </c>
      <c r="BL273" s="19" t="s">
        <v>161</v>
      </c>
      <c r="BM273" s="186" t="s">
        <v>1348</v>
      </c>
    </row>
    <row r="274" spans="1:65" s="2" customFormat="1" ht="10.199999999999999">
      <c r="A274" s="36"/>
      <c r="B274" s="37"/>
      <c r="C274" s="38"/>
      <c r="D274" s="204" t="s">
        <v>172</v>
      </c>
      <c r="E274" s="38"/>
      <c r="F274" s="205" t="s">
        <v>720</v>
      </c>
      <c r="G274" s="38"/>
      <c r="H274" s="38"/>
      <c r="I274" s="190"/>
      <c r="J274" s="38"/>
      <c r="K274" s="38"/>
      <c r="L274" s="41"/>
      <c r="M274" s="191"/>
      <c r="N274" s="192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172</v>
      </c>
      <c r="AU274" s="19" t="s">
        <v>85</v>
      </c>
    </row>
    <row r="275" spans="1:65" s="15" customFormat="1" ht="10.199999999999999">
      <c r="B275" s="227"/>
      <c r="C275" s="228"/>
      <c r="D275" s="188" t="s">
        <v>165</v>
      </c>
      <c r="E275" s="229" t="s">
        <v>19</v>
      </c>
      <c r="F275" s="230" t="s">
        <v>721</v>
      </c>
      <c r="G275" s="228"/>
      <c r="H275" s="229" t="s">
        <v>19</v>
      </c>
      <c r="I275" s="231"/>
      <c r="J275" s="228"/>
      <c r="K275" s="228"/>
      <c r="L275" s="232"/>
      <c r="M275" s="233"/>
      <c r="N275" s="234"/>
      <c r="O275" s="234"/>
      <c r="P275" s="234"/>
      <c r="Q275" s="234"/>
      <c r="R275" s="234"/>
      <c r="S275" s="234"/>
      <c r="T275" s="235"/>
      <c r="AT275" s="236" t="s">
        <v>165</v>
      </c>
      <c r="AU275" s="236" t="s">
        <v>85</v>
      </c>
      <c r="AV275" s="15" t="s">
        <v>83</v>
      </c>
      <c r="AW275" s="15" t="s">
        <v>37</v>
      </c>
      <c r="AX275" s="15" t="s">
        <v>75</v>
      </c>
      <c r="AY275" s="236" t="s">
        <v>155</v>
      </c>
    </row>
    <row r="276" spans="1:65" s="13" customFormat="1" ht="10.199999999999999">
      <c r="B276" s="193"/>
      <c r="C276" s="194"/>
      <c r="D276" s="188" t="s">
        <v>165</v>
      </c>
      <c r="E276" s="195" t="s">
        <v>19</v>
      </c>
      <c r="F276" s="196" t="s">
        <v>1349</v>
      </c>
      <c r="G276" s="194"/>
      <c r="H276" s="197">
        <v>12.3</v>
      </c>
      <c r="I276" s="198"/>
      <c r="J276" s="194"/>
      <c r="K276" s="194"/>
      <c r="L276" s="199"/>
      <c r="M276" s="200"/>
      <c r="N276" s="201"/>
      <c r="O276" s="201"/>
      <c r="P276" s="201"/>
      <c r="Q276" s="201"/>
      <c r="R276" s="201"/>
      <c r="S276" s="201"/>
      <c r="T276" s="202"/>
      <c r="AT276" s="203" t="s">
        <v>165</v>
      </c>
      <c r="AU276" s="203" t="s">
        <v>85</v>
      </c>
      <c r="AV276" s="13" t="s">
        <v>85</v>
      </c>
      <c r="AW276" s="13" t="s">
        <v>37</v>
      </c>
      <c r="AX276" s="13" t="s">
        <v>83</v>
      </c>
      <c r="AY276" s="203" t="s">
        <v>155</v>
      </c>
    </row>
    <row r="277" spans="1:65" s="2" customFormat="1" ht="16.5" customHeight="1">
      <c r="A277" s="36"/>
      <c r="B277" s="37"/>
      <c r="C277" s="175" t="s">
        <v>662</v>
      </c>
      <c r="D277" s="175" t="s">
        <v>157</v>
      </c>
      <c r="E277" s="176" t="s">
        <v>724</v>
      </c>
      <c r="F277" s="177" t="s">
        <v>725</v>
      </c>
      <c r="G277" s="178" t="s">
        <v>169</v>
      </c>
      <c r="H277" s="179">
        <v>0.32</v>
      </c>
      <c r="I277" s="180"/>
      <c r="J277" s="181">
        <f>ROUND(I277*H277,2)</f>
        <v>0</v>
      </c>
      <c r="K277" s="177" t="s">
        <v>170</v>
      </c>
      <c r="L277" s="41"/>
      <c r="M277" s="182" t="s">
        <v>19</v>
      </c>
      <c r="N277" s="183" t="s">
        <v>46</v>
      </c>
      <c r="O277" s="66"/>
      <c r="P277" s="184">
        <f>O277*H277</f>
        <v>0</v>
      </c>
      <c r="Q277" s="184">
        <v>2.102E-2</v>
      </c>
      <c r="R277" s="184">
        <f>Q277*H277</f>
        <v>6.7264000000000004E-3</v>
      </c>
      <c r="S277" s="184">
        <v>0</v>
      </c>
      <c r="T277" s="185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6" t="s">
        <v>161</v>
      </c>
      <c r="AT277" s="186" t="s">
        <v>157</v>
      </c>
      <c r="AU277" s="186" t="s">
        <v>85</v>
      </c>
      <c r="AY277" s="19" t="s">
        <v>155</v>
      </c>
      <c r="BE277" s="187">
        <f>IF(N277="základní",J277,0)</f>
        <v>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19" t="s">
        <v>83</v>
      </c>
      <c r="BK277" s="187">
        <f>ROUND(I277*H277,2)</f>
        <v>0</v>
      </c>
      <c r="BL277" s="19" t="s">
        <v>161</v>
      </c>
      <c r="BM277" s="186" t="s">
        <v>1350</v>
      </c>
    </row>
    <row r="278" spans="1:65" s="2" customFormat="1" ht="10.199999999999999">
      <c r="A278" s="36"/>
      <c r="B278" s="37"/>
      <c r="C278" s="38"/>
      <c r="D278" s="204" t="s">
        <v>172</v>
      </c>
      <c r="E278" s="38"/>
      <c r="F278" s="205" t="s">
        <v>727</v>
      </c>
      <c r="G278" s="38"/>
      <c r="H278" s="38"/>
      <c r="I278" s="190"/>
      <c r="J278" s="38"/>
      <c r="K278" s="38"/>
      <c r="L278" s="41"/>
      <c r="M278" s="191"/>
      <c r="N278" s="192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172</v>
      </c>
      <c r="AU278" s="19" t="s">
        <v>85</v>
      </c>
    </row>
    <row r="279" spans="1:65" s="15" customFormat="1" ht="10.199999999999999">
      <c r="B279" s="227"/>
      <c r="C279" s="228"/>
      <c r="D279" s="188" t="s">
        <v>165</v>
      </c>
      <c r="E279" s="229" t="s">
        <v>19</v>
      </c>
      <c r="F279" s="230" t="s">
        <v>728</v>
      </c>
      <c r="G279" s="228"/>
      <c r="H279" s="229" t="s">
        <v>19</v>
      </c>
      <c r="I279" s="231"/>
      <c r="J279" s="228"/>
      <c r="K279" s="228"/>
      <c r="L279" s="232"/>
      <c r="M279" s="233"/>
      <c r="N279" s="234"/>
      <c r="O279" s="234"/>
      <c r="P279" s="234"/>
      <c r="Q279" s="234"/>
      <c r="R279" s="234"/>
      <c r="S279" s="234"/>
      <c r="T279" s="235"/>
      <c r="AT279" s="236" t="s">
        <v>165</v>
      </c>
      <c r="AU279" s="236" t="s">
        <v>85</v>
      </c>
      <c r="AV279" s="15" t="s">
        <v>83</v>
      </c>
      <c r="AW279" s="15" t="s">
        <v>37</v>
      </c>
      <c r="AX279" s="15" t="s">
        <v>75</v>
      </c>
      <c r="AY279" s="236" t="s">
        <v>155</v>
      </c>
    </row>
    <row r="280" spans="1:65" s="13" customFormat="1" ht="10.199999999999999">
      <c r="B280" s="193"/>
      <c r="C280" s="194"/>
      <c r="D280" s="188" t="s">
        <v>165</v>
      </c>
      <c r="E280" s="195" t="s">
        <v>19</v>
      </c>
      <c r="F280" s="196" t="s">
        <v>1351</v>
      </c>
      <c r="G280" s="194"/>
      <c r="H280" s="197">
        <v>0.32</v>
      </c>
      <c r="I280" s="198"/>
      <c r="J280" s="194"/>
      <c r="K280" s="194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165</v>
      </c>
      <c r="AU280" s="203" t="s">
        <v>85</v>
      </c>
      <c r="AV280" s="13" t="s">
        <v>85</v>
      </c>
      <c r="AW280" s="13" t="s">
        <v>37</v>
      </c>
      <c r="AX280" s="13" t="s">
        <v>75</v>
      </c>
      <c r="AY280" s="203" t="s">
        <v>155</v>
      </c>
    </row>
    <row r="281" spans="1:65" s="14" customFormat="1" ht="10.199999999999999">
      <c r="B281" s="206"/>
      <c r="C281" s="207"/>
      <c r="D281" s="188" t="s">
        <v>165</v>
      </c>
      <c r="E281" s="208" t="s">
        <v>19</v>
      </c>
      <c r="F281" s="209" t="s">
        <v>206</v>
      </c>
      <c r="G281" s="207"/>
      <c r="H281" s="210">
        <v>0.32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165</v>
      </c>
      <c r="AU281" s="216" t="s">
        <v>85</v>
      </c>
      <c r="AV281" s="14" t="s">
        <v>161</v>
      </c>
      <c r="AW281" s="14" t="s">
        <v>37</v>
      </c>
      <c r="AX281" s="14" t="s">
        <v>83</v>
      </c>
      <c r="AY281" s="216" t="s">
        <v>155</v>
      </c>
    </row>
    <row r="282" spans="1:65" s="2" customFormat="1" ht="16.5" customHeight="1">
      <c r="A282" s="36"/>
      <c r="B282" s="37"/>
      <c r="C282" s="175" t="s">
        <v>668</v>
      </c>
      <c r="D282" s="175" t="s">
        <v>157</v>
      </c>
      <c r="E282" s="176" t="s">
        <v>731</v>
      </c>
      <c r="F282" s="177" t="s">
        <v>732</v>
      </c>
      <c r="G282" s="178" t="s">
        <v>169</v>
      </c>
      <c r="H282" s="179">
        <v>0.32</v>
      </c>
      <c r="I282" s="180"/>
      <c r="J282" s="181">
        <f>ROUND(I282*H282,2)</f>
        <v>0</v>
      </c>
      <c r="K282" s="177" t="s">
        <v>170</v>
      </c>
      <c r="L282" s="41"/>
      <c r="M282" s="182" t="s">
        <v>19</v>
      </c>
      <c r="N282" s="183" t="s">
        <v>46</v>
      </c>
      <c r="O282" s="66"/>
      <c r="P282" s="184">
        <f>O282*H282</f>
        <v>0</v>
      </c>
      <c r="Q282" s="184">
        <v>2.102E-2</v>
      </c>
      <c r="R282" s="184">
        <f>Q282*H282</f>
        <v>6.7264000000000004E-3</v>
      </c>
      <c r="S282" s="184">
        <v>0</v>
      </c>
      <c r="T282" s="185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6" t="s">
        <v>161</v>
      </c>
      <c r="AT282" s="186" t="s">
        <v>157</v>
      </c>
      <c r="AU282" s="186" t="s">
        <v>85</v>
      </c>
      <c r="AY282" s="19" t="s">
        <v>155</v>
      </c>
      <c r="BE282" s="187">
        <f>IF(N282="základní",J282,0)</f>
        <v>0</v>
      </c>
      <c r="BF282" s="187">
        <f>IF(N282="snížená",J282,0)</f>
        <v>0</v>
      </c>
      <c r="BG282" s="187">
        <f>IF(N282="zákl. přenesená",J282,0)</f>
        <v>0</v>
      </c>
      <c r="BH282" s="187">
        <f>IF(N282="sníž. přenesená",J282,0)</f>
        <v>0</v>
      </c>
      <c r="BI282" s="187">
        <f>IF(N282="nulová",J282,0)</f>
        <v>0</v>
      </c>
      <c r="BJ282" s="19" t="s">
        <v>83</v>
      </c>
      <c r="BK282" s="187">
        <f>ROUND(I282*H282,2)</f>
        <v>0</v>
      </c>
      <c r="BL282" s="19" t="s">
        <v>161</v>
      </c>
      <c r="BM282" s="186" t="s">
        <v>1352</v>
      </c>
    </row>
    <row r="283" spans="1:65" s="2" customFormat="1" ht="10.199999999999999">
      <c r="A283" s="36"/>
      <c r="B283" s="37"/>
      <c r="C283" s="38"/>
      <c r="D283" s="204" t="s">
        <v>172</v>
      </c>
      <c r="E283" s="38"/>
      <c r="F283" s="205" t="s">
        <v>734</v>
      </c>
      <c r="G283" s="38"/>
      <c r="H283" s="38"/>
      <c r="I283" s="190"/>
      <c r="J283" s="38"/>
      <c r="K283" s="38"/>
      <c r="L283" s="41"/>
      <c r="M283" s="191"/>
      <c r="N283" s="192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172</v>
      </c>
      <c r="AU283" s="19" t="s">
        <v>85</v>
      </c>
    </row>
    <row r="284" spans="1:65" s="13" customFormat="1" ht="10.199999999999999">
      <c r="B284" s="193"/>
      <c r="C284" s="194"/>
      <c r="D284" s="188" t="s">
        <v>165</v>
      </c>
      <c r="E284" s="195" t="s">
        <v>19</v>
      </c>
      <c r="F284" s="196" t="s">
        <v>1353</v>
      </c>
      <c r="G284" s="194"/>
      <c r="H284" s="197">
        <v>0.32</v>
      </c>
      <c r="I284" s="198"/>
      <c r="J284" s="194"/>
      <c r="K284" s="194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165</v>
      </c>
      <c r="AU284" s="203" t="s">
        <v>85</v>
      </c>
      <c r="AV284" s="13" t="s">
        <v>85</v>
      </c>
      <c r="AW284" s="13" t="s">
        <v>37</v>
      </c>
      <c r="AX284" s="13" t="s">
        <v>83</v>
      </c>
      <c r="AY284" s="203" t="s">
        <v>155</v>
      </c>
    </row>
    <row r="285" spans="1:65" s="2" customFormat="1" ht="16.5" customHeight="1">
      <c r="A285" s="36"/>
      <c r="B285" s="37"/>
      <c r="C285" s="175" t="s">
        <v>681</v>
      </c>
      <c r="D285" s="175" t="s">
        <v>157</v>
      </c>
      <c r="E285" s="176" t="s">
        <v>737</v>
      </c>
      <c r="F285" s="177" t="s">
        <v>738</v>
      </c>
      <c r="G285" s="178" t="s">
        <v>183</v>
      </c>
      <c r="H285" s="179">
        <v>1.665</v>
      </c>
      <c r="I285" s="180"/>
      <c r="J285" s="181">
        <f>ROUND(I285*H285,2)</f>
        <v>0</v>
      </c>
      <c r="K285" s="177" t="s">
        <v>170</v>
      </c>
      <c r="L285" s="41"/>
      <c r="M285" s="182" t="s">
        <v>19</v>
      </c>
      <c r="N285" s="183" t="s">
        <v>46</v>
      </c>
      <c r="O285" s="66"/>
      <c r="P285" s="184">
        <f>O285*H285</f>
        <v>0</v>
      </c>
      <c r="Q285" s="184">
        <v>0</v>
      </c>
      <c r="R285" s="184">
        <f>Q285*H285</f>
        <v>0</v>
      </c>
      <c r="S285" s="184">
        <v>0</v>
      </c>
      <c r="T285" s="185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6" t="s">
        <v>161</v>
      </c>
      <c r="AT285" s="186" t="s">
        <v>157</v>
      </c>
      <c r="AU285" s="186" t="s">
        <v>85</v>
      </c>
      <c r="AY285" s="19" t="s">
        <v>155</v>
      </c>
      <c r="BE285" s="187">
        <f>IF(N285="základní",J285,0)</f>
        <v>0</v>
      </c>
      <c r="BF285" s="187">
        <f>IF(N285="snížená",J285,0)</f>
        <v>0</v>
      </c>
      <c r="BG285" s="187">
        <f>IF(N285="zákl. přenesená",J285,0)</f>
        <v>0</v>
      </c>
      <c r="BH285" s="187">
        <f>IF(N285="sníž. přenesená",J285,0)</f>
        <v>0</v>
      </c>
      <c r="BI285" s="187">
        <f>IF(N285="nulová",J285,0)</f>
        <v>0</v>
      </c>
      <c r="BJ285" s="19" t="s">
        <v>83</v>
      </c>
      <c r="BK285" s="187">
        <f>ROUND(I285*H285,2)</f>
        <v>0</v>
      </c>
      <c r="BL285" s="19" t="s">
        <v>161</v>
      </c>
      <c r="BM285" s="186" t="s">
        <v>1354</v>
      </c>
    </row>
    <row r="286" spans="1:65" s="2" customFormat="1" ht="10.199999999999999">
      <c r="A286" s="36"/>
      <c r="B286" s="37"/>
      <c r="C286" s="38"/>
      <c r="D286" s="204" t="s">
        <v>172</v>
      </c>
      <c r="E286" s="38"/>
      <c r="F286" s="205" t="s">
        <v>740</v>
      </c>
      <c r="G286" s="38"/>
      <c r="H286" s="38"/>
      <c r="I286" s="190"/>
      <c r="J286" s="38"/>
      <c r="K286" s="38"/>
      <c r="L286" s="41"/>
      <c r="M286" s="191"/>
      <c r="N286" s="192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172</v>
      </c>
      <c r="AU286" s="19" t="s">
        <v>85</v>
      </c>
    </row>
    <row r="287" spans="1:65" s="15" customFormat="1" ht="10.199999999999999">
      <c r="B287" s="227"/>
      <c r="C287" s="228"/>
      <c r="D287" s="188" t="s">
        <v>165</v>
      </c>
      <c r="E287" s="229" t="s">
        <v>19</v>
      </c>
      <c r="F287" s="230" t="s">
        <v>741</v>
      </c>
      <c r="G287" s="228"/>
      <c r="H287" s="229" t="s">
        <v>19</v>
      </c>
      <c r="I287" s="231"/>
      <c r="J287" s="228"/>
      <c r="K287" s="228"/>
      <c r="L287" s="232"/>
      <c r="M287" s="233"/>
      <c r="N287" s="234"/>
      <c r="O287" s="234"/>
      <c r="P287" s="234"/>
      <c r="Q287" s="234"/>
      <c r="R287" s="234"/>
      <c r="S287" s="234"/>
      <c r="T287" s="235"/>
      <c r="AT287" s="236" t="s">
        <v>165</v>
      </c>
      <c r="AU287" s="236" t="s">
        <v>85</v>
      </c>
      <c r="AV287" s="15" t="s">
        <v>83</v>
      </c>
      <c r="AW287" s="15" t="s">
        <v>37</v>
      </c>
      <c r="AX287" s="15" t="s">
        <v>75</v>
      </c>
      <c r="AY287" s="236" t="s">
        <v>155</v>
      </c>
    </row>
    <row r="288" spans="1:65" s="13" customFormat="1" ht="10.199999999999999">
      <c r="B288" s="193"/>
      <c r="C288" s="194"/>
      <c r="D288" s="188" t="s">
        <v>165</v>
      </c>
      <c r="E288" s="195" t="s">
        <v>19</v>
      </c>
      <c r="F288" s="196" t="s">
        <v>1355</v>
      </c>
      <c r="G288" s="194"/>
      <c r="H288" s="197">
        <v>0.70299999999999996</v>
      </c>
      <c r="I288" s="198"/>
      <c r="J288" s="194"/>
      <c r="K288" s="194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165</v>
      </c>
      <c r="AU288" s="203" t="s">
        <v>85</v>
      </c>
      <c r="AV288" s="13" t="s">
        <v>85</v>
      </c>
      <c r="AW288" s="13" t="s">
        <v>37</v>
      </c>
      <c r="AX288" s="13" t="s">
        <v>75</v>
      </c>
      <c r="AY288" s="203" t="s">
        <v>155</v>
      </c>
    </row>
    <row r="289" spans="1:65" s="13" customFormat="1" ht="10.199999999999999">
      <c r="B289" s="193"/>
      <c r="C289" s="194"/>
      <c r="D289" s="188" t="s">
        <v>165</v>
      </c>
      <c r="E289" s="195" t="s">
        <v>19</v>
      </c>
      <c r="F289" s="196" t="s">
        <v>1356</v>
      </c>
      <c r="G289" s="194"/>
      <c r="H289" s="197">
        <v>0.111</v>
      </c>
      <c r="I289" s="198"/>
      <c r="J289" s="194"/>
      <c r="K289" s="194"/>
      <c r="L289" s="199"/>
      <c r="M289" s="200"/>
      <c r="N289" s="201"/>
      <c r="O289" s="201"/>
      <c r="P289" s="201"/>
      <c r="Q289" s="201"/>
      <c r="R289" s="201"/>
      <c r="S289" s="201"/>
      <c r="T289" s="202"/>
      <c r="AT289" s="203" t="s">
        <v>165</v>
      </c>
      <c r="AU289" s="203" t="s">
        <v>85</v>
      </c>
      <c r="AV289" s="13" t="s">
        <v>85</v>
      </c>
      <c r="AW289" s="13" t="s">
        <v>37</v>
      </c>
      <c r="AX289" s="13" t="s">
        <v>75</v>
      </c>
      <c r="AY289" s="203" t="s">
        <v>155</v>
      </c>
    </row>
    <row r="290" spans="1:65" s="15" customFormat="1" ht="10.199999999999999">
      <c r="B290" s="227"/>
      <c r="C290" s="228"/>
      <c r="D290" s="188" t="s">
        <v>165</v>
      </c>
      <c r="E290" s="229" t="s">
        <v>19</v>
      </c>
      <c r="F290" s="230" t="s">
        <v>744</v>
      </c>
      <c r="G290" s="228"/>
      <c r="H290" s="229" t="s">
        <v>19</v>
      </c>
      <c r="I290" s="231"/>
      <c r="J290" s="228"/>
      <c r="K290" s="228"/>
      <c r="L290" s="232"/>
      <c r="M290" s="233"/>
      <c r="N290" s="234"/>
      <c r="O290" s="234"/>
      <c r="P290" s="234"/>
      <c r="Q290" s="234"/>
      <c r="R290" s="234"/>
      <c r="S290" s="234"/>
      <c r="T290" s="235"/>
      <c r="AT290" s="236" t="s">
        <v>165</v>
      </c>
      <c r="AU290" s="236" t="s">
        <v>85</v>
      </c>
      <c r="AV290" s="15" t="s">
        <v>83</v>
      </c>
      <c r="AW290" s="15" t="s">
        <v>37</v>
      </c>
      <c r="AX290" s="15" t="s">
        <v>75</v>
      </c>
      <c r="AY290" s="236" t="s">
        <v>155</v>
      </c>
    </row>
    <row r="291" spans="1:65" s="13" customFormat="1" ht="10.199999999999999">
      <c r="B291" s="193"/>
      <c r="C291" s="194"/>
      <c r="D291" s="188" t="s">
        <v>165</v>
      </c>
      <c r="E291" s="195" t="s">
        <v>19</v>
      </c>
      <c r="F291" s="196" t="s">
        <v>1357</v>
      </c>
      <c r="G291" s="194"/>
      <c r="H291" s="197">
        <v>0.74</v>
      </c>
      <c r="I291" s="198"/>
      <c r="J291" s="194"/>
      <c r="K291" s="194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165</v>
      </c>
      <c r="AU291" s="203" t="s">
        <v>85</v>
      </c>
      <c r="AV291" s="13" t="s">
        <v>85</v>
      </c>
      <c r="AW291" s="13" t="s">
        <v>37</v>
      </c>
      <c r="AX291" s="13" t="s">
        <v>75</v>
      </c>
      <c r="AY291" s="203" t="s">
        <v>155</v>
      </c>
    </row>
    <row r="292" spans="1:65" s="13" customFormat="1" ht="10.199999999999999">
      <c r="B292" s="193"/>
      <c r="C292" s="194"/>
      <c r="D292" s="188" t="s">
        <v>165</v>
      </c>
      <c r="E292" s="195" t="s">
        <v>19</v>
      </c>
      <c r="F292" s="196" t="s">
        <v>1356</v>
      </c>
      <c r="G292" s="194"/>
      <c r="H292" s="197">
        <v>0.111</v>
      </c>
      <c r="I292" s="198"/>
      <c r="J292" s="194"/>
      <c r="K292" s="194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165</v>
      </c>
      <c r="AU292" s="203" t="s">
        <v>85</v>
      </c>
      <c r="AV292" s="13" t="s">
        <v>85</v>
      </c>
      <c r="AW292" s="13" t="s">
        <v>37</v>
      </c>
      <c r="AX292" s="13" t="s">
        <v>75</v>
      </c>
      <c r="AY292" s="203" t="s">
        <v>155</v>
      </c>
    </row>
    <row r="293" spans="1:65" s="14" customFormat="1" ht="10.199999999999999">
      <c r="B293" s="206"/>
      <c r="C293" s="207"/>
      <c r="D293" s="188" t="s">
        <v>165</v>
      </c>
      <c r="E293" s="208" t="s">
        <v>19</v>
      </c>
      <c r="F293" s="209" t="s">
        <v>206</v>
      </c>
      <c r="G293" s="207"/>
      <c r="H293" s="210">
        <v>1.665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165</v>
      </c>
      <c r="AU293" s="216" t="s">
        <v>85</v>
      </c>
      <c r="AV293" s="14" t="s">
        <v>161</v>
      </c>
      <c r="AW293" s="14" t="s">
        <v>37</v>
      </c>
      <c r="AX293" s="14" t="s">
        <v>83</v>
      </c>
      <c r="AY293" s="216" t="s">
        <v>155</v>
      </c>
    </row>
    <row r="294" spans="1:65" s="2" customFormat="1" ht="16.5" customHeight="1">
      <c r="A294" s="36"/>
      <c r="B294" s="37"/>
      <c r="C294" s="175" t="s">
        <v>688</v>
      </c>
      <c r="D294" s="175" t="s">
        <v>157</v>
      </c>
      <c r="E294" s="176" t="s">
        <v>750</v>
      </c>
      <c r="F294" s="177" t="s">
        <v>751</v>
      </c>
      <c r="G294" s="178" t="s">
        <v>183</v>
      </c>
      <c r="H294" s="179">
        <v>0.88800000000000001</v>
      </c>
      <c r="I294" s="180"/>
      <c r="J294" s="181">
        <f>ROUND(I294*H294,2)</f>
        <v>0</v>
      </c>
      <c r="K294" s="177" t="s">
        <v>170</v>
      </c>
      <c r="L294" s="41"/>
      <c r="M294" s="182" t="s">
        <v>19</v>
      </c>
      <c r="N294" s="183" t="s">
        <v>46</v>
      </c>
      <c r="O294" s="66"/>
      <c r="P294" s="184">
        <f>O294*H294</f>
        <v>0</v>
      </c>
      <c r="Q294" s="184">
        <v>0</v>
      </c>
      <c r="R294" s="184">
        <f>Q294*H294</f>
        <v>0</v>
      </c>
      <c r="S294" s="184">
        <v>0</v>
      </c>
      <c r="T294" s="185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6" t="s">
        <v>161</v>
      </c>
      <c r="AT294" s="186" t="s">
        <v>157</v>
      </c>
      <c r="AU294" s="186" t="s">
        <v>85</v>
      </c>
      <c r="AY294" s="19" t="s">
        <v>155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9" t="s">
        <v>83</v>
      </c>
      <c r="BK294" s="187">
        <f>ROUND(I294*H294,2)</f>
        <v>0</v>
      </c>
      <c r="BL294" s="19" t="s">
        <v>161</v>
      </c>
      <c r="BM294" s="186" t="s">
        <v>1358</v>
      </c>
    </row>
    <row r="295" spans="1:65" s="2" customFormat="1" ht="10.199999999999999">
      <c r="A295" s="36"/>
      <c r="B295" s="37"/>
      <c r="C295" s="38"/>
      <c r="D295" s="204" t="s">
        <v>172</v>
      </c>
      <c r="E295" s="38"/>
      <c r="F295" s="205" t="s">
        <v>753</v>
      </c>
      <c r="G295" s="38"/>
      <c r="H295" s="38"/>
      <c r="I295" s="190"/>
      <c r="J295" s="38"/>
      <c r="K295" s="38"/>
      <c r="L295" s="41"/>
      <c r="M295" s="191"/>
      <c r="N295" s="192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172</v>
      </c>
      <c r="AU295" s="19" t="s">
        <v>85</v>
      </c>
    </row>
    <row r="296" spans="1:65" s="15" customFormat="1" ht="10.199999999999999">
      <c r="B296" s="227"/>
      <c r="C296" s="228"/>
      <c r="D296" s="188" t="s">
        <v>165</v>
      </c>
      <c r="E296" s="229" t="s">
        <v>19</v>
      </c>
      <c r="F296" s="230" t="s">
        <v>754</v>
      </c>
      <c r="G296" s="228"/>
      <c r="H296" s="229" t="s">
        <v>19</v>
      </c>
      <c r="I296" s="231"/>
      <c r="J296" s="228"/>
      <c r="K296" s="228"/>
      <c r="L296" s="232"/>
      <c r="M296" s="233"/>
      <c r="N296" s="234"/>
      <c r="O296" s="234"/>
      <c r="P296" s="234"/>
      <c r="Q296" s="234"/>
      <c r="R296" s="234"/>
      <c r="S296" s="234"/>
      <c r="T296" s="235"/>
      <c r="AT296" s="236" t="s">
        <v>165</v>
      </c>
      <c r="AU296" s="236" t="s">
        <v>85</v>
      </c>
      <c r="AV296" s="15" t="s">
        <v>83</v>
      </c>
      <c r="AW296" s="15" t="s">
        <v>37</v>
      </c>
      <c r="AX296" s="15" t="s">
        <v>75</v>
      </c>
      <c r="AY296" s="236" t="s">
        <v>155</v>
      </c>
    </row>
    <row r="297" spans="1:65" s="13" customFormat="1" ht="10.199999999999999">
      <c r="B297" s="193"/>
      <c r="C297" s="194"/>
      <c r="D297" s="188" t="s">
        <v>165</v>
      </c>
      <c r="E297" s="195" t="s">
        <v>19</v>
      </c>
      <c r="F297" s="196" t="s">
        <v>1359</v>
      </c>
      <c r="G297" s="194"/>
      <c r="H297" s="197">
        <v>0.88800000000000001</v>
      </c>
      <c r="I297" s="198"/>
      <c r="J297" s="194"/>
      <c r="K297" s="194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165</v>
      </c>
      <c r="AU297" s="203" t="s">
        <v>85</v>
      </c>
      <c r="AV297" s="13" t="s">
        <v>85</v>
      </c>
      <c r="AW297" s="13" t="s">
        <v>37</v>
      </c>
      <c r="AX297" s="13" t="s">
        <v>75</v>
      </c>
      <c r="AY297" s="203" t="s">
        <v>155</v>
      </c>
    </row>
    <row r="298" spans="1:65" s="14" customFormat="1" ht="10.199999999999999">
      <c r="B298" s="206"/>
      <c r="C298" s="207"/>
      <c r="D298" s="188" t="s">
        <v>165</v>
      </c>
      <c r="E298" s="208" t="s">
        <v>19</v>
      </c>
      <c r="F298" s="209" t="s">
        <v>206</v>
      </c>
      <c r="G298" s="207"/>
      <c r="H298" s="210">
        <v>0.88800000000000001</v>
      </c>
      <c r="I298" s="211"/>
      <c r="J298" s="207"/>
      <c r="K298" s="207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165</v>
      </c>
      <c r="AU298" s="216" t="s">
        <v>85</v>
      </c>
      <c r="AV298" s="14" t="s">
        <v>161</v>
      </c>
      <c r="AW298" s="14" t="s">
        <v>37</v>
      </c>
      <c r="AX298" s="14" t="s">
        <v>83</v>
      </c>
      <c r="AY298" s="216" t="s">
        <v>155</v>
      </c>
    </row>
    <row r="299" spans="1:65" s="12" customFormat="1" ht="22.8" customHeight="1">
      <c r="B299" s="159"/>
      <c r="C299" s="160"/>
      <c r="D299" s="161" t="s">
        <v>74</v>
      </c>
      <c r="E299" s="173" t="s">
        <v>187</v>
      </c>
      <c r="F299" s="173" t="s">
        <v>766</v>
      </c>
      <c r="G299" s="160"/>
      <c r="H299" s="160"/>
      <c r="I299" s="163"/>
      <c r="J299" s="174">
        <f>BK299</f>
        <v>0</v>
      </c>
      <c r="K299" s="160"/>
      <c r="L299" s="165"/>
      <c r="M299" s="166"/>
      <c r="N299" s="167"/>
      <c r="O299" s="167"/>
      <c r="P299" s="168">
        <f>SUM(P300:P328)</f>
        <v>0</v>
      </c>
      <c r="Q299" s="167"/>
      <c r="R299" s="168">
        <f>SUM(R300:R328)</f>
        <v>0</v>
      </c>
      <c r="S299" s="167"/>
      <c r="T299" s="169">
        <f>SUM(T300:T328)</f>
        <v>0</v>
      </c>
      <c r="AR299" s="170" t="s">
        <v>83</v>
      </c>
      <c r="AT299" s="171" t="s">
        <v>74</v>
      </c>
      <c r="AU299" s="171" t="s">
        <v>83</v>
      </c>
      <c r="AY299" s="170" t="s">
        <v>155</v>
      </c>
      <c r="BK299" s="172">
        <f>SUM(BK300:BK328)</f>
        <v>0</v>
      </c>
    </row>
    <row r="300" spans="1:65" s="2" customFormat="1" ht="16.5" customHeight="1">
      <c r="A300" s="36"/>
      <c r="B300" s="37"/>
      <c r="C300" s="175" t="s">
        <v>694</v>
      </c>
      <c r="D300" s="175" t="s">
        <v>157</v>
      </c>
      <c r="E300" s="176" t="s">
        <v>1360</v>
      </c>
      <c r="F300" s="177" t="s">
        <v>1361</v>
      </c>
      <c r="G300" s="178" t="s">
        <v>169</v>
      </c>
      <c r="H300" s="179">
        <v>11.023999999999999</v>
      </c>
      <c r="I300" s="180"/>
      <c r="J300" s="181">
        <f>ROUND(I300*H300,2)</f>
        <v>0</v>
      </c>
      <c r="K300" s="177" t="s">
        <v>170</v>
      </c>
      <c r="L300" s="41"/>
      <c r="M300" s="182" t="s">
        <v>19</v>
      </c>
      <c r="N300" s="183" t="s">
        <v>46</v>
      </c>
      <c r="O300" s="66"/>
      <c r="P300" s="184">
        <f>O300*H300</f>
        <v>0</v>
      </c>
      <c r="Q300" s="184">
        <v>0</v>
      </c>
      <c r="R300" s="184">
        <f>Q300*H300</f>
        <v>0</v>
      </c>
      <c r="S300" s="184">
        <v>0</v>
      </c>
      <c r="T300" s="185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6" t="s">
        <v>161</v>
      </c>
      <c r="AT300" s="186" t="s">
        <v>157</v>
      </c>
      <c r="AU300" s="186" t="s">
        <v>85</v>
      </c>
      <c r="AY300" s="19" t="s">
        <v>155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9" t="s">
        <v>83</v>
      </c>
      <c r="BK300" s="187">
        <f>ROUND(I300*H300,2)</f>
        <v>0</v>
      </c>
      <c r="BL300" s="19" t="s">
        <v>161</v>
      </c>
      <c r="BM300" s="186" t="s">
        <v>1362</v>
      </c>
    </row>
    <row r="301" spans="1:65" s="2" customFormat="1" ht="10.199999999999999">
      <c r="A301" s="36"/>
      <c r="B301" s="37"/>
      <c r="C301" s="38"/>
      <c r="D301" s="204" t="s">
        <v>172</v>
      </c>
      <c r="E301" s="38"/>
      <c r="F301" s="205" t="s">
        <v>1363</v>
      </c>
      <c r="G301" s="38"/>
      <c r="H301" s="38"/>
      <c r="I301" s="190"/>
      <c r="J301" s="38"/>
      <c r="K301" s="38"/>
      <c r="L301" s="41"/>
      <c r="M301" s="191"/>
      <c r="N301" s="192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172</v>
      </c>
      <c r="AU301" s="19" t="s">
        <v>85</v>
      </c>
    </row>
    <row r="302" spans="1:65" s="15" customFormat="1" ht="10.199999999999999">
      <c r="B302" s="227"/>
      <c r="C302" s="228"/>
      <c r="D302" s="188" t="s">
        <v>165</v>
      </c>
      <c r="E302" s="229" t="s">
        <v>19</v>
      </c>
      <c r="F302" s="230" t="s">
        <v>429</v>
      </c>
      <c r="G302" s="228"/>
      <c r="H302" s="229" t="s">
        <v>19</v>
      </c>
      <c r="I302" s="231"/>
      <c r="J302" s="228"/>
      <c r="K302" s="228"/>
      <c r="L302" s="232"/>
      <c r="M302" s="233"/>
      <c r="N302" s="234"/>
      <c r="O302" s="234"/>
      <c r="P302" s="234"/>
      <c r="Q302" s="234"/>
      <c r="R302" s="234"/>
      <c r="S302" s="234"/>
      <c r="T302" s="235"/>
      <c r="AT302" s="236" t="s">
        <v>165</v>
      </c>
      <c r="AU302" s="236" t="s">
        <v>85</v>
      </c>
      <c r="AV302" s="15" t="s">
        <v>83</v>
      </c>
      <c r="AW302" s="15" t="s">
        <v>37</v>
      </c>
      <c r="AX302" s="15" t="s">
        <v>75</v>
      </c>
      <c r="AY302" s="236" t="s">
        <v>155</v>
      </c>
    </row>
    <row r="303" spans="1:65" s="13" customFormat="1" ht="10.199999999999999">
      <c r="B303" s="193"/>
      <c r="C303" s="194"/>
      <c r="D303" s="188" t="s">
        <v>165</v>
      </c>
      <c r="E303" s="195" t="s">
        <v>19</v>
      </c>
      <c r="F303" s="196" t="s">
        <v>1267</v>
      </c>
      <c r="G303" s="194"/>
      <c r="H303" s="197">
        <v>3.024</v>
      </c>
      <c r="I303" s="198"/>
      <c r="J303" s="194"/>
      <c r="K303" s="194"/>
      <c r="L303" s="199"/>
      <c r="M303" s="200"/>
      <c r="N303" s="201"/>
      <c r="O303" s="201"/>
      <c r="P303" s="201"/>
      <c r="Q303" s="201"/>
      <c r="R303" s="201"/>
      <c r="S303" s="201"/>
      <c r="T303" s="202"/>
      <c r="AT303" s="203" t="s">
        <v>165</v>
      </c>
      <c r="AU303" s="203" t="s">
        <v>85</v>
      </c>
      <c r="AV303" s="13" t="s">
        <v>85</v>
      </c>
      <c r="AW303" s="13" t="s">
        <v>37</v>
      </c>
      <c r="AX303" s="13" t="s">
        <v>75</v>
      </c>
      <c r="AY303" s="203" t="s">
        <v>155</v>
      </c>
    </row>
    <row r="304" spans="1:65" s="15" customFormat="1" ht="10.199999999999999">
      <c r="B304" s="227"/>
      <c r="C304" s="228"/>
      <c r="D304" s="188" t="s">
        <v>165</v>
      </c>
      <c r="E304" s="229" t="s">
        <v>19</v>
      </c>
      <c r="F304" s="230" t="s">
        <v>429</v>
      </c>
      <c r="G304" s="228"/>
      <c r="H304" s="229" t="s">
        <v>19</v>
      </c>
      <c r="I304" s="231"/>
      <c r="J304" s="228"/>
      <c r="K304" s="228"/>
      <c r="L304" s="232"/>
      <c r="M304" s="233"/>
      <c r="N304" s="234"/>
      <c r="O304" s="234"/>
      <c r="P304" s="234"/>
      <c r="Q304" s="234"/>
      <c r="R304" s="234"/>
      <c r="S304" s="234"/>
      <c r="T304" s="235"/>
      <c r="AT304" s="236" t="s">
        <v>165</v>
      </c>
      <c r="AU304" s="236" t="s">
        <v>85</v>
      </c>
      <c r="AV304" s="15" t="s">
        <v>83</v>
      </c>
      <c r="AW304" s="15" t="s">
        <v>37</v>
      </c>
      <c r="AX304" s="15" t="s">
        <v>75</v>
      </c>
      <c r="AY304" s="236" t="s">
        <v>155</v>
      </c>
    </row>
    <row r="305" spans="1:65" s="13" customFormat="1" ht="10.199999999999999">
      <c r="B305" s="193"/>
      <c r="C305" s="194"/>
      <c r="D305" s="188" t="s">
        <v>165</v>
      </c>
      <c r="E305" s="195" t="s">
        <v>19</v>
      </c>
      <c r="F305" s="196" t="s">
        <v>207</v>
      </c>
      <c r="G305" s="194"/>
      <c r="H305" s="197">
        <v>8</v>
      </c>
      <c r="I305" s="198"/>
      <c r="J305" s="194"/>
      <c r="K305" s="194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165</v>
      </c>
      <c r="AU305" s="203" t="s">
        <v>85</v>
      </c>
      <c r="AV305" s="13" t="s">
        <v>85</v>
      </c>
      <c r="AW305" s="13" t="s">
        <v>37</v>
      </c>
      <c r="AX305" s="13" t="s">
        <v>75</v>
      </c>
      <c r="AY305" s="203" t="s">
        <v>155</v>
      </c>
    </row>
    <row r="306" spans="1:65" s="14" customFormat="1" ht="10.199999999999999">
      <c r="B306" s="206"/>
      <c r="C306" s="207"/>
      <c r="D306" s="188" t="s">
        <v>165</v>
      </c>
      <c r="E306" s="208" t="s">
        <v>19</v>
      </c>
      <c r="F306" s="209" t="s">
        <v>206</v>
      </c>
      <c r="G306" s="207"/>
      <c r="H306" s="210">
        <v>11.023999999999999</v>
      </c>
      <c r="I306" s="211"/>
      <c r="J306" s="207"/>
      <c r="K306" s="207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165</v>
      </c>
      <c r="AU306" s="216" t="s">
        <v>85</v>
      </c>
      <c r="AV306" s="14" t="s">
        <v>161</v>
      </c>
      <c r="AW306" s="14" t="s">
        <v>37</v>
      </c>
      <c r="AX306" s="14" t="s">
        <v>83</v>
      </c>
      <c r="AY306" s="216" t="s">
        <v>155</v>
      </c>
    </row>
    <row r="307" spans="1:65" s="2" customFormat="1" ht="16.5" customHeight="1">
      <c r="A307" s="36"/>
      <c r="B307" s="37"/>
      <c r="C307" s="175" t="s">
        <v>699</v>
      </c>
      <c r="D307" s="175" t="s">
        <v>157</v>
      </c>
      <c r="E307" s="176" t="s">
        <v>768</v>
      </c>
      <c r="F307" s="177" t="s">
        <v>769</v>
      </c>
      <c r="G307" s="178" t="s">
        <v>169</v>
      </c>
      <c r="H307" s="179">
        <v>11.023999999999999</v>
      </c>
      <c r="I307" s="180"/>
      <c r="J307" s="181">
        <f>ROUND(I307*H307,2)</f>
        <v>0</v>
      </c>
      <c r="K307" s="177" t="s">
        <v>170</v>
      </c>
      <c r="L307" s="41"/>
      <c r="M307" s="182" t="s">
        <v>19</v>
      </c>
      <c r="N307" s="183" t="s">
        <v>46</v>
      </c>
      <c r="O307" s="66"/>
      <c r="P307" s="184">
        <f>O307*H307</f>
        <v>0</v>
      </c>
      <c r="Q307" s="184">
        <v>0</v>
      </c>
      <c r="R307" s="184">
        <f>Q307*H307</f>
        <v>0</v>
      </c>
      <c r="S307" s="184">
        <v>0</v>
      </c>
      <c r="T307" s="185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6" t="s">
        <v>161</v>
      </c>
      <c r="AT307" s="186" t="s">
        <v>157</v>
      </c>
      <c r="AU307" s="186" t="s">
        <v>85</v>
      </c>
      <c r="AY307" s="19" t="s">
        <v>155</v>
      </c>
      <c r="BE307" s="187">
        <f>IF(N307="základní",J307,0)</f>
        <v>0</v>
      </c>
      <c r="BF307" s="187">
        <f>IF(N307="snížená",J307,0)</f>
        <v>0</v>
      </c>
      <c r="BG307" s="187">
        <f>IF(N307="zákl. přenesená",J307,0)</f>
        <v>0</v>
      </c>
      <c r="BH307" s="187">
        <f>IF(N307="sníž. přenesená",J307,0)</f>
        <v>0</v>
      </c>
      <c r="BI307" s="187">
        <f>IF(N307="nulová",J307,0)</f>
        <v>0</v>
      </c>
      <c r="BJ307" s="19" t="s">
        <v>83</v>
      </c>
      <c r="BK307" s="187">
        <f>ROUND(I307*H307,2)</f>
        <v>0</v>
      </c>
      <c r="BL307" s="19" t="s">
        <v>161</v>
      </c>
      <c r="BM307" s="186" t="s">
        <v>1364</v>
      </c>
    </row>
    <row r="308" spans="1:65" s="2" customFormat="1" ht="10.199999999999999">
      <c r="A308" s="36"/>
      <c r="B308" s="37"/>
      <c r="C308" s="38"/>
      <c r="D308" s="204" t="s">
        <v>172</v>
      </c>
      <c r="E308" s="38"/>
      <c r="F308" s="205" t="s">
        <v>771</v>
      </c>
      <c r="G308" s="38"/>
      <c r="H308" s="38"/>
      <c r="I308" s="190"/>
      <c r="J308" s="38"/>
      <c r="K308" s="38"/>
      <c r="L308" s="41"/>
      <c r="M308" s="191"/>
      <c r="N308" s="192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172</v>
      </c>
      <c r="AU308" s="19" t="s">
        <v>85</v>
      </c>
    </row>
    <row r="309" spans="1:65" s="15" customFormat="1" ht="10.199999999999999">
      <c r="B309" s="227"/>
      <c r="C309" s="228"/>
      <c r="D309" s="188" t="s">
        <v>165</v>
      </c>
      <c r="E309" s="229" t="s">
        <v>19</v>
      </c>
      <c r="F309" s="230" t="s">
        <v>429</v>
      </c>
      <c r="G309" s="228"/>
      <c r="H309" s="229" t="s">
        <v>19</v>
      </c>
      <c r="I309" s="231"/>
      <c r="J309" s="228"/>
      <c r="K309" s="228"/>
      <c r="L309" s="232"/>
      <c r="M309" s="233"/>
      <c r="N309" s="234"/>
      <c r="O309" s="234"/>
      <c r="P309" s="234"/>
      <c r="Q309" s="234"/>
      <c r="R309" s="234"/>
      <c r="S309" s="234"/>
      <c r="T309" s="235"/>
      <c r="AT309" s="236" t="s">
        <v>165</v>
      </c>
      <c r="AU309" s="236" t="s">
        <v>85</v>
      </c>
      <c r="AV309" s="15" t="s">
        <v>83</v>
      </c>
      <c r="AW309" s="15" t="s">
        <v>37</v>
      </c>
      <c r="AX309" s="15" t="s">
        <v>75</v>
      </c>
      <c r="AY309" s="236" t="s">
        <v>155</v>
      </c>
    </row>
    <row r="310" spans="1:65" s="13" customFormat="1" ht="10.199999999999999">
      <c r="B310" s="193"/>
      <c r="C310" s="194"/>
      <c r="D310" s="188" t="s">
        <v>165</v>
      </c>
      <c r="E310" s="195" t="s">
        <v>19</v>
      </c>
      <c r="F310" s="196" t="s">
        <v>1267</v>
      </c>
      <c r="G310" s="194"/>
      <c r="H310" s="197">
        <v>3.024</v>
      </c>
      <c r="I310" s="198"/>
      <c r="J310" s="194"/>
      <c r="K310" s="194"/>
      <c r="L310" s="199"/>
      <c r="M310" s="200"/>
      <c r="N310" s="201"/>
      <c r="O310" s="201"/>
      <c r="P310" s="201"/>
      <c r="Q310" s="201"/>
      <c r="R310" s="201"/>
      <c r="S310" s="201"/>
      <c r="T310" s="202"/>
      <c r="AT310" s="203" t="s">
        <v>165</v>
      </c>
      <c r="AU310" s="203" t="s">
        <v>85</v>
      </c>
      <c r="AV310" s="13" t="s">
        <v>85</v>
      </c>
      <c r="AW310" s="13" t="s">
        <v>37</v>
      </c>
      <c r="AX310" s="13" t="s">
        <v>75</v>
      </c>
      <c r="AY310" s="203" t="s">
        <v>155</v>
      </c>
    </row>
    <row r="311" spans="1:65" s="15" customFormat="1" ht="10.199999999999999">
      <c r="B311" s="227"/>
      <c r="C311" s="228"/>
      <c r="D311" s="188" t="s">
        <v>165</v>
      </c>
      <c r="E311" s="229" t="s">
        <v>19</v>
      </c>
      <c r="F311" s="230" t="s">
        <v>429</v>
      </c>
      <c r="G311" s="228"/>
      <c r="H311" s="229" t="s">
        <v>19</v>
      </c>
      <c r="I311" s="231"/>
      <c r="J311" s="228"/>
      <c r="K311" s="228"/>
      <c r="L311" s="232"/>
      <c r="M311" s="233"/>
      <c r="N311" s="234"/>
      <c r="O311" s="234"/>
      <c r="P311" s="234"/>
      <c r="Q311" s="234"/>
      <c r="R311" s="234"/>
      <c r="S311" s="234"/>
      <c r="T311" s="235"/>
      <c r="AT311" s="236" t="s">
        <v>165</v>
      </c>
      <c r="AU311" s="236" t="s">
        <v>85</v>
      </c>
      <c r="AV311" s="15" t="s">
        <v>83</v>
      </c>
      <c r="AW311" s="15" t="s">
        <v>37</v>
      </c>
      <c r="AX311" s="15" t="s">
        <v>75</v>
      </c>
      <c r="AY311" s="236" t="s">
        <v>155</v>
      </c>
    </row>
    <row r="312" spans="1:65" s="13" customFormat="1" ht="10.199999999999999">
      <c r="B312" s="193"/>
      <c r="C312" s="194"/>
      <c r="D312" s="188" t="s">
        <v>165</v>
      </c>
      <c r="E312" s="195" t="s">
        <v>19</v>
      </c>
      <c r="F312" s="196" t="s">
        <v>207</v>
      </c>
      <c r="G312" s="194"/>
      <c r="H312" s="197">
        <v>8</v>
      </c>
      <c r="I312" s="198"/>
      <c r="J312" s="194"/>
      <c r="K312" s="194"/>
      <c r="L312" s="199"/>
      <c r="M312" s="200"/>
      <c r="N312" s="201"/>
      <c r="O312" s="201"/>
      <c r="P312" s="201"/>
      <c r="Q312" s="201"/>
      <c r="R312" s="201"/>
      <c r="S312" s="201"/>
      <c r="T312" s="202"/>
      <c r="AT312" s="203" t="s">
        <v>165</v>
      </c>
      <c r="AU312" s="203" t="s">
        <v>85</v>
      </c>
      <c r="AV312" s="13" t="s">
        <v>85</v>
      </c>
      <c r="AW312" s="13" t="s">
        <v>37</v>
      </c>
      <c r="AX312" s="13" t="s">
        <v>75</v>
      </c>
      <c r="AY312" s="203" t="s">
        <v>155</v>
      </c>
    </row>
    <row r="313" spans="1:65" s="14" customFormat="1" ht="10.199999999999999">
      <c r="B313" s="206"/>
      <c r="C313" s="207"/>
      <c r="D313" s="188" t="s">
        <v>165</v>
      </c>
      <c r="E313" s="208" t="s">
        <v>19</v>
      </c>
      <c r="F313" s="209" t="s">
        <v>206</v>
      </c>
      <c r="G313" s="207"/>
      <c r="H313" s="210">
        <v>11.023999999999999</v>
      </c>
      <c r="I313" s="211"/>
      <c r="J313" s="207"/>
      <c r="K313" s="207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165</v>
      </c>
      <c r="AU313" s="216" t="s">
        <v>85</v>
      </c>
      <c r="AV313" s="14" t="s">
        <v>161</v>
      </c>
      <c r="AW313" s="14" t="s">
        <v>37</v>
      </c>
      <c r="AX313" s="14" t="s">
        <v>83</v>
      </c>
      <c r="AY313" s="216" t="s">
        <v>155</v>
      </c>
    </row>
    <row r="314" spans="1:65" s="2" customFormat="1" ht="24.15" customHeight="1">
      <c r="A314" s="36"/>
      <c r="B314" s="37"/>
      <c r="C314" s="175" t="s">
        <v>705</v>
      </c>
      <c r="D314" s="175" t="s">
        <v>157</v>
      </c>
      <c r="E314" s="176" t="s">
        <v>1365</v>
      </c>
      <c r="F314" s="177" t="s">
        <v>1366</v>
      </c>
      <c r="G314" s="178" t="s">
        <v>169</v>
      </c>
      <c r="H314" s="179">
        <v>11.023999999999999</v>
      </c>
      <c r="I314" s="180"/>
      <c r="J314" s="181">
        <f>ROUND(I314*H314,2)</f>
        <v>0</v>
      </c>
      <c r="K314" s="177" t="s">
        <v>170</v>
      </c>
      <c r="L314" s="41"/>
      <c r="M314" s="182" t="s">
        <v>19</v>
      </c>
      <c r="N314" s="183" t="s">
        <v>46</v>
      </c>
      <c r="O314" s="66"/>
      <c r="P314" s="184">
        <f>O314*H314</f>
        <v>0</v>
      </c>
      <c r="Q314" s="184">
        <v>0</v>
      </c>
      <c r="R314" s="184">
        <f>Q314*H314</f>
        <v>0</v>
      </c>
      <c r="S314" s="184">
        <v>0</v>
      </c>
      <c r="T314" s="185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6" t="s">
        <v>161</v>
      </c>
      <c r="AT314" s="186" t="s">
        <v>157</v>
      </c>
      <c r="AU314" s="186" t="s">
        <v>85</v>
      </c>
      <c r="AY314" s="19" t="s">
        <v>155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9" t="s">
        <v>83</v>
      </c>
      <c r="BK314" s="187">
        <f>ROUND(I314*H314,2)</f>
        <v>0</v>
      </c>
      <c r="BL314" s="19" t="s">
        <v>161</v>
      </c>
      <c r="BM314" s="186" t="s">
        <v>1367</v>
      </c>
    </row>
    <row r="315" spans="1:65" s="2" customFormat="1" ht="10.199999999999999">
      <c r="A315" s="36"/>
      <c r="B315" s="37"/>
      <c r="C315" s="38"/>
      <c r="D315" s="204" t="s">
        <v>172</v>
      </c>
      <c r="E315" s="38"/>
      <c r="F315" s="205" t="s">
        <v>1368</v>
      </c>
      <c r="G315" s="38"/>
      <c r="H315" s="38"/>
      <c r="I315" s="190"/>
      <c r="J315" s="38"/>
      <c r="K315" s="38"/>
      <c r="L315" s="41"/>
      <c r="M315" s="191"/>
      <c r="N315" s="192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172</v>
      </c>
      <c r="AU315" s="19" t="s">
        <v>85</v>
      </c>
    </row>
    <row r="316" spans="1:65" s="15" customFormat="1" ht="10.199999999999999">
      <c r="B316" s="227"/>
      <c r="C316" s="228"/>
      <c r="D316" s="188" t="s">
        <v>165</v>
      </c>
      <c r="E316" s="229" t="s">
        <v>19</v>
      </c>
      <c r="F316" s="230" t="s">
        <v>1369</v>
      </c>
      <c r="G316" s="228"/>
      <c r="H316" s="229" t="s">
        <v>19</v>
      </c>
      <c r="I316" s="231"/>
      <c r="J316" s="228"/>
      <c r="K316" s="228"/>
      <c r="L316" s="232"/>
      <c r="M316" s="233"/>
      <c r="N316" s="234"/>
      <c r="O316" s="234"/>
      <c r="P316" s="234"/>
      <c r="Q316" s="234"/>
      <c r="R316" s="234"/>
      <c r="S316" s="234"/>
      <c r="T316" s="235"/>
      <c r="AT316" s="236" t="s">
        <v>165</v>
      </c>
      <c r="AU316" s="236" t="s">
        <v>85</v>
      </c>
      <c r="AV316" s="15" t="s">
        <v>83</v>
      </c>
      <c r="AW316" s="15" t="s">
        <v>37</v>
      </c>
      <c r="AX316" s="15" t="s">
        <v>75</v>
      </c>
      <c r="AY316" s="236" t="s">
        <v>155</v>
      </c>
    </row>
    <row r="317" spans="1:65" s="15" customFormat="1" ht="10.199999999999999">
      <c r="B317" s="227"/>
      <c r="C317" s="228"/>
      <c r="D317" s="188" t="s">
        <v>165</v>
      </c>
      <c r="E317" s="229" t="s">
        <v>19</v>
      </c>
      <c r="F317" s="230" t="s">
        <v>429</v>
      </c>
      <c r="G317" s="228"/>
      <c r="H317" s="229" t="s">
        <v>19</v>
      </c>
      <c r="I317" s="231"/>
      <c r="J317" s="228"/>
      <c r="K317" s="228"/>
      <c r="L317" s="232"/>
      <c r="M317" s="233"/>
      <c r="N317" s="234"/>
      <c r="O317" s="234"/>
      <c r="P317" s="234"/>
      <c r="Q317" s="234"/>
      <c r="R317" s="234"/>
      <c r="S317" s="234"/>
      <c r="T317" s="235"/>
      <c r="AT317" s="236" t="s">
        <v>165</v>
      </c>
      <c r="AU317" s="236" t="s">
        <v>85</v>
      </c>
      <c r="AV317" s="15" t="s">
        <v>83</v>
      </c>
      <c r="AW317" s="15" t="s">
        <v>37</v>
      </c>
      <c r="AX317" s="15" t="s">
        <v>75</v>
      </c>
      <c r="AY317" s="236" t="s">
        <v>155</v>
      </c>
    </row>
    <row r="318" spans="1:65" s="13" customFormat="1" ht="10.199999999999999">
      <c r="B318" s="193"/>
      <c r="C318" s="194"/>
      <c r="D318" s="188" t="s">
        <v>165</v>
      </c>
      <c r="E318" s="195" t="s">
        <v>19</v>
      </c>
      <c r="F318" s="196" t="s">
        <v>1267</v>
      </c>
      <c r="G318" s="194"/>
      <c r="H318" s="197">
        <v>3.024</v>
      </c>
      <c r="I318" s="198"/>
      <c r="J318" s="194"/>
      <c r="K318" s="194"/>
      <c r="L318" s="199"/>
      <c r="M318" s="200"/>
      <c r="N318" s="201"/>
      <c r="O318" s="201"/>
      <c r="P318" s="201"/>
      <c r="Q318" s="201"/>
      <c r="R318" s="201"/>
      <c r="S318" s="201"/>
      <c r="T318" s="202"/>
      <c r="AT318" s="203" t="s">
        <v>165</v>
      </c>
      <c r="AU318" s="203" t="s">
        <v>85</v>
      </c>
      <c r="AV318" s="13" t="s">
        <v>85</v>
      </c>
      <c r="AW318" s="13" t="s">
        <v>37</v>
      </c>
      <c r="AX318" s="13" t="s">
        <v>75</v>
      </c>
      <c r="AY318" s="203" t="s">
        <v>155</v>
      </c>
    </row>
    <row r="319" spans="1:65" s="15" customFormat="1" ht="10.199999999999999">
      <c r="B319" s="227"/>
      <c r="C319" s="228"/>
      <c r="D319" s="188" t="s">
        <v>165</v>
      </c>
      <c r="E319" s="229" t="s">
        <v>19</v>
      </c>
      <c r="F319" s="230" t="s">
        <v>429</v>
      </c>
      <c r="G319" s="228"/>
      <c r="H319" s="229" t="s">
        <v>19</v>
      </c>
      <c r="I319" s="231"/>
      <c r="J319" s="228"/>
      <c r="K319" s="228"/>
      <c r="L319" s="232"/>
      <c r="M319" s="233"/>
      <c r="N319" s="234"/>
      <c r="O319" s="234"/>
      <c r="P319" s="234"/>
      <c r="Q319" s="234"/>
      <c r="R319" s="234"/>
      <c r="S319" s="234"/>
      <c r="T319" s="235"/>
      <c r="AT319" s="236" t="s">
        <v>165</v>
      </c>
      <c r="AU319" s="236" t="s">
        <v>85</v>
      </c>
      <c r="AV319" s="15" t="s">
        <v>83</v>
      </c>
      <c r="AW319" s="15" t="s">
        <v>37</v>
      </c>
      <c r="AX319" s="15" t="s">
        <v>75</v>
      </c>
      <c r="AY319" s="236" t="s">
        <v>155</v>
      </c>
    </row>
    <row r="320" spans="1:65" s="13" customFormat="1" ht="10.199999999999999">
      <c r="B320" s="193"/>
      <c r="C320" s="194"/>
      <c r="D320" s="188" t="s">
        <v>165</v>
      </c>
      <c r="E320" s="195" t="s">
        <v>19</v>
      </c>
      <c r="F320" s="196" t="s">
        <v>207</v>
      </c>
      <c r="G320" s="194"/>
      <c r="H320" s="197">
        <v>8</v>
      </c>
      <c r="I320" s="198"/>
      <c r="J320" s="194"/>
      <c r="K320" s="194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165</v>
      </c>
      <c r="AU320" s="203" t="s">
        <v>85</v>
      </c>
      <c r="AV320" s="13" t="s">
        <v>85</v>
      </c>
      <c r="AW320" s="13" t="s">
        <v>37</v>
      </c>
      <c r="AX320" s="13" t="s">
        <v>75</v>
      </c>
      <c r="AY320" s="203" t="s">
        <v>155</v>
      </c>
    </row>
    <row r="321" spans="1:65" s="14" customFormat="1" ht="10.199999999999999">
      <c r="B321" s="206"/>
      <c r="C321" s="207"/>
      <c r="D321" s="188" t="s">
        <v>165</v>
      </c>
      <c r="E321" s="208" t="s">
        <v>19</v>
      </c>
      <c r="F321" s="209" t="s">
        <v>206</v>
      </c>
      <c r="G321" s="207"/>
      <c r="H321" s="210">
        <v>11.023999999999999</v>
      </c>
      <c r="I321" s="211"/>
      <c r="J321" s="207"/>
      <c r="K321" s="207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165</v>
      </c>
      <c r="AU321" s="216" t="s">
        <v>85</v>
      </c>
      <c r="AV321" s="14" t="s">
        <v>161</v>
      </c>
      <c r="AW321" s="14" t="s">
        <v>37</v>
      </c>
      <c r="AX321" s="14" t="s">
        <v>83</v>
      </c>
      <c r="AY321" s="216" t="s">
        <v>155</v>
      </c>
    </row>
    <row r="322" spans="1:65" s="2" customFormat="1" ht="24.15" customHeight="1">
      <c r="A322" s="36"/>
      <c r="B322" s="37"/>
      <c r="C322" s="175" t="s">
        <v>711</v>
      </c>
      <c r="D322" s="175" t="s">
        <v>157</v>
      </c>
      <c r="E322" s="176" t="s">
        <v>1370</v>
      </c>
      <c r="F322" s="177" t="s">
        <v>1371</v>
      </c>
      <c r="G322" s="178" t="s">
        <v>169</v>
      </c>
      <c r="H322" s="179">
        <v>11.023999999999999</v>
      </c>
      <c r="I322" s="180"/>
      <c r="J322" s="181">
        <f>ROUND(I322*H322,2)</f>
        <v>0</v>
      </c>
      <c r="K322" s="177" t="s">
        <v>170</v>
      </c>
      <c r="L322" s="41"/>
      <c r="M322" s="182" t="s">
        <v>19</v>
      </c>
      <c r="N322" s="183" t="s">
        <v>46</v>
      </c>
      <c r="O322" s="66"/>
      <c r="P322" s="184">
        <f>O322*H322</f>
        <v>0</v>
      </c>
      <c r="Q322" s="184">
        <v>0</v>
      </c>
      <c r="R322" s="184">
        <f>Q322*H322</f>
        <v>0</v>
      </c>
      <c r="S322" s="184">
        <v>0</v>
      </c>
      <c r="T322" s="185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6" t="s">
        <v>161</v>
      </c>
      <c r="AT322" s="186" t="s">
        <v>157</v>
      </c>
      <c r="AU322" s="186" t="s">
        <v>85</v>
      </c>
      <c r="AY322" s="19" t="s">
        <v>155</v>
      </c>
      <c r="BE322" s="187">
        <f>IF(N322="základní",J322,0)</f>
        <v>0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9" t="s">
        <v>83</v>
      </c>
      <c r="BK322" s="187">
        <f>ROUND(I322*H322,2)</f>
        <v>0</v>
      </c>
      <c r="BL322" s="19" t="s">
        <v>161</v>
      </c>
      <c r="BM322" s="186" t="s">
        <v>1372</v>
      </c>
    </row>
    <row r="323" spans="1:65" s="2" customFormat="1" ht="10.199999999999999">
      <c r="A323" s="36"/>
      <c r="B323" s="37"/>
      <c r="C323" s="38"/>
      <c r="D323" s="204" t="s">
        <v>172</v>
      </c>
      <c r="E323" s="38"/>
      <c r="F323" s="205" t="s">
        <v>1373</v>
      </c>
      <c r="G323" s="38"/>
      <c r="H323" s="38"/>
      <c r="I323" s="190"/>
      <c r="J323" s="38"/>
      <c r="K323" s="38"/>
      <c r="L323" s="41"/>
      <c r="M323" s="191"/>
      <c r="N323" s="192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172</v>
      </c>
      <c r="AU323" s="19" t="s">
        <v>85</v>
      </c>
    </row>
    <row r="324" spans="1:65" s="15" customFormat="1" ht="10.199999999999999">
      <c r="B324" s="227"/>
      <c r="C324" s="228"/>
      <c r="D324" s="188" t="s">
        <v>165</v>
      </c>
      <c r="E324" s="229" t="s">
        <v>19</v>
      </c>
      <c r="F324" s="230" t="s">
        <v>429</v>
      </c>
      <c r="G324" s="228"/>
      <c r="H324" s="229" t="s">
        <v>19</v>
      </c>
      <c r="I324" s="231"/>
      <c r="J324" s="228"/>
      <c r="K324" s="228"/>
      <c r="L324" s="232"/>
      <c r="M324" s="233"/>
      <c r="N324" s="234"/>
      <c r="O324" s="234"/>
      <c r="P324" s="234"/>
      <c r="Q324" s="234"/>
      <c r="R324" s="234"/>
      <c r="S324" s="234"/>
      <c r="T324" s="235"/>
      <c r="AT324" s="236" t="s">
        <v>165</v>
      </c>
      <c r="AU324" s="236" t="s">
        <v>85</v>
      </c>
      <c r="AV324" s="15" t="s">
        <v>83</v>
      </c>
      <c r="AW324" s="15" t="s">
        <v>37</v>
      </c>
      <c r="AX324" s="15" t="s">
        <v>75</v>
      </c>
      <c r="AY324" s="236" t="s">
        <v>155</v>
      </c>
    </row>
    <row r="325" spans="1:65" s="13" customFormat="1" ht="10.199999999999999">
      <c r="B325" s="193"/>
      <c r="C325" s="194"/>
      <c r="D325" s="188" t="s">
        <v>165</v>
      </c>
      <c r="E325" s="195" t="s">
        <v>19</v>
      </c>
      <c r="F325" s="196" t="s">
        <v>1267</v>
      </c>
      <c r="G325" s="194"/>
      <c r="H325" s="197">
        <v>3.024</v>
      </c>
      <c r="I325" s="198"/>
      <c r="J325" s="194"/>
      <c r="K325" s="194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165</v>
      </c>
      <c r="AU325" s="203" t="s">
        <v>85</v>
      </c>
      <c r="AV325" s="13" t="s">
        <v>85</v>
      </c>
      <c r="AW325" s="13" t="s">
        <v>37</v>
      </c>
      <c r="AX325" s="13" t="s">
        <v>75</v>
      </c>
      <c r="AY325" s="203" t="s">
        <v>155</v>
      </c>
    </row>
    <row r="326" spans="1:65" s="15" customFormat="1" ht="10.199999999999999">
      <c r="B326" s="227"/>
      <c r="C326" s="228"/>
      <c r="D326" s="188" t="s">
        <v>165</v>
      </c>
      <c r="E326" s="229" t="s">
        <v>19</v>
      </c>
      <c r="F326" s="230" t="s">
        <v>429</v>
      </c>
      <c r="G326" s="228"/>
      <c r="H326" s="229" t="s">
        <v>19</v>
      </c>
      <c r="I326" s="231"/>
      <c r="J326" s="228"/>
      <c r="K326" s="228"/>
      <c r="L326" s="232"/>
      <c r="M326" s="233"/>
      <c r="N326" s="234"/>
      <c r="O326" s="234"/>
      <c r="P326" s="234"/>
      <c r="Q326" s="234"/>
      <c r="R326" s="234"/>
      <c r="S326" s="234"/>
      <c r="T326" s="235"/>
      <c r="AT326" s="236" t="s">
        <v>165</v>
      </c>
      <c r="AU326" s="236" t="s">
        <v>85</v>
      </c>
      <c r="AV326" s="15" t="s">
        <v>83</v>
      </c>
      <c r="AW326" s="15" t="s">
        <v>37</v>
      </c>
      <c r="AX326" s="15" t="s">
        <v>75</v>
      </c>
      <c r="AY326" s="236" t="s">
        <v>155</v>
      </c>
    </row>
    <row r="327" spans="1:65" s="13" customFormat="1" ht="10.199999999999999">
      <c r="B327" s="193"/>
      <c r="C327" s="194"/>
      <c r="D327" s="188" t="s">
        <v>165</v>
      </c>
      <c r="E327" s="195" t="s">
        <v>19</v>
      </c>
      <c r="F327" s="196" t="s">
        <v>207</v>
      </c>
      <c r="G327" s="194"/>
      <c r="H327" s="197">
        <v>8</v>
      </c>
      <c r="I327" s="198"/>
      <c r="J327" s="194"/>
      <c r="K327" s="194"/>
      <c r="L327" s="199"/>
      <c r="M327" s="200"/>
      <c r="N327" s="201"/>
      <c r="O327" s="201"/>
      <c r="P327" s="201"/>
      <c r="Q327" s="201"/>
      <c r="R327" s="201"/>
      <c r="S327" s="201"/>
      <c r="T327" s="202"/>
      <c r="AT327" s="203" t="s">
        <v>165</v>
      </c>
      <c r="AU327" s="203" t="s">
        <v>85</v>
      </c>
      <c r="AV327" s="13" t="s">
        <v>85</v>
      </c>
      <c r="AW327" s="13" t="s">
        <v>37</v>
      </c>
      <c r="AX327" s="13" t="s">
        <v>75</v>
      </c>
      <c r="AY327" s="203" t="s">
        <v>155</v>
      </c>
    </row>
    <row r="328" spans="1:65" s="14" customFormat="1" ht="10.199999999999999">
      <c r="B328" s="206"/>
      <c r="C328" s="207"/>
      <c r="D328" s="188" t="s">
        <v>165</v>
      </c>
      <c r="E328" s="208" t="s">
        <v>19</v>
      </c>
      <c r="F328" s="209" t="s">
        <v>206</v>
      </c>
      <c r="G328" s="207"/>
      <c r="H328" s="210">
        <v>11.023999999999999</v>
      </c>
      <c r="I328" s="211"/>
      <c r="J328" s="207"/>
      <c r="K328" s="207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165</v>
      </c>
      <c r="AU328" s="216" t="s">
        <v>85</v>
      </c>
      <c r="AV328" s="14" t="s">
        <v>161</v>
      </c>
      <c r="AW328" s="14" t="s">
        <v>37</v>
      </c>
      <c r="AX328" s="14" t="s">
        <v>83</v>
      </c>
      <c r="AY328" s="216" t="s">
        <v>155</v>
      </c>
    </row>
    <row r="329" spans="1:65" s="12" customFormat="1" ht="22.8" customHeight="1">
      <c r="B329" s="159"/>
      <c r="C329" s="160"/>
      <c r="D329" s="161" t="s">
        <v>74</v>
      </c>
      <c r="E329" s="173" t="s">
        <v>214</v>
      </c>
      <c r="F329" s="173" t="s">
        <v>811</v>
      </c>
      <c r="G329" s="160"/>
      <c r="H329" s="160"/>
      <c r="I329" s="163"/>
      <c r="J329" s="174">
        <f>BK329</f>
        <v>0</v>
      </c>
      <c r="K329" s="160"/>
      <c r="L329" s="165"/>
      <c r="M329" s="166"/>
      <c r="N329" s="167"/>
      <c r="O329" s="167"/>
      <c r="P329" s="168">
        <f>SUM(P330:P364)</f>
        <v>0</v>
      </c>
      <c r="Q329" s="167"/>
      <c r="R329" s="168">
        <f>SUM(R330:R364)</f>
        <v>0.9670624217599999</v>
      </c>
      <c r="S329" s="167"/>
      <c r="T329" s="169">
        <f>SUM(T330:T364)</f>
        <v>18.55612</v>
      </c>
      <c r="AR329" s="170" t="s">
        <v>83</v>
      </c>
      <c r="AT329" s="171" t="s">
        <v>74</v>
      </c>
      <c r="AU329" s="171" t="s">
        <v>83</v>
      </c>
      <c r="AY329" s="170" t="s">
        <v>155</v>
      </c>
      <c r="BK329" s="172">
        <f>SUM(BK330:BK364)</f>
        <v>0</v>
      </c>
    </row>
    <row r="330" spans="1:65" s="2" customFormat="1" ht="16.5" customHeight="1">
      <c r="A330" s="36"/>
      <c r="B330" s="37"/>
      <c r="C330" s="175" t="s">
        <v>716</v>
      </c>
      <c r="D330" s="175" t="s">
        <v>157</v>
      </c>
      <c r="E330" s="176" t="s">
        <v>813</v>
      </c>
      <c r="F330" s="177" t="s">
        <v>814</v>
      </c>
      <c r="G330" s="178" t="s">
        <v>169</v>
      </c>
      <c r="H330" s="179">
        <v>7.4</v>
      </c>
      <c r="I330" s="180"/>
      <c r="J330" s="181">
        <f>ROUND(I330*H330,2)</f>
        <v>0</v>
      </c>
      <c r="K330" s="177" t="s">
        <v>170</v>
      </c>
      <c r="L330" s="41"/>
      <c r="M330" s="182" t="s">
        <v>19</v>
      </c>
      <c r="N330" s="183" t="s">
        <v>46</v>
      </c>
      <c r="O330" s="66"/>
      <c r="P330" s="184">
        <f>O330*H330</f>
        <v>0</v>
      </c>
      <c r="Q330" s="184">
        <v>1.9550000000000001E-4</v>
      </c>
      <c r="R330" s="184">
        <f>Q330*H330</f>
        <v>1.4467000000000002E-3</v>
      </c>
      <c r="S330" s="184">
        <v>0</v>
      </c>
      <c r="T330" s="18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6" t="s">
        <v>161</v>
      </c>
      <c r="AT330" s="186" t="s">
        <v>157</v>
      </c>
      <c r="AU330" s="186" t="s">
        <v>85</v>
      </c>
      <c r="AY330" s="19" t="s">
        <v>155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9" t="s">
        <v>83</v>
      </c>
      <c r="BK330" s="187">
        <f>ROUND(I330*H330,2)</f>
        <v>0</v>
      </c>
      <c r="BL330" s="19" t="s">
        <v>161</v>
      </c>
      <c r="BM330" s="186" t="s">
        <v>1374</v>
      </c>
    </row>
    <row r="331" spans="1:65" s="2" customFormat="1" ht="10.199999999999999">
      <c r="A331" s="36"/>
      <c r="B331" s="37"/>
      <c r="C331" s="38"/>
      <c r="D331" s="204" t="s">
        <v>172</v>
      </c>
      <c r="E331" s="38"/>
      <c r="F331" s="205" t="s">
        <v>816</v>
      </c>
      <c r="G331" s="38"/>
      <c r="H331" s="38"/>
      <c r="I331" s="190"/>
      <c r="J331" s="38"/>
      <c r="K331" s="38"/>
      <c r="L331" s="41"/>
      <c r="M331" s="191"/>
      <c r="N331" s="192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172</v>
      </c>
      <c r="AU331" s="19" t="s">
        <v>85</v>
      </c>
    </row>
    <row r="332" spans="1:65" s="15" customFormat="1" ht="10.199999999999999">
      <c r="B332" s="227"/>
      <c r="C332" s="228"/>
      <c r="D332" s="188" t="s">
        <v>165</v>
      </c>
      <c r="E332" s="229" t="s">
        <v>19</v>
      </c>
      <c r="F332" s="230" t="s">
        <v>817</v>
      </c>
      <c r="G332" s="228"/>
      <c r="H332" s="229" t="s">
        <v>19</v>
      </c>
      <c r="I332" s="231"/>
      <c r="J332" s="228"/>
      <c r="K332" s="228"/>
      <c r="L332" s="232"/>
      <c r="M332" s="233"/>
      <c r="N332" s="234"/>
      <c r="O332" s="234"/>
      <c r="P332" s="234"/>
      <c r="Q332" s="234"/>
      <c r="R332" s="234"/>
      <c r="S332" s="234"/>
      <c r="T332" s="235"/>
      <c r="AT332" s="236" t="s">
        <v>165</v>
      </c>
      <c r="AU332" s="236" t="s">
        <v>85</v>
      </c>
      <c r="AV332" s="15" t="s">
        <v>83</v>
      </c>
      <c r="AW332" s="15" t="s">
        <v>37</v>
      </c>
      <c r="AX332" s="15" t="s">
        <v>75</v>
      </c>
      <c r="AY332" s="236" t="s">
        <v>155</v>
      </c>
    </row>
    <row r="333" spans="1:65" s="13" customFormat="1" ht="10.199999999999999">
      <c r="B333" s="193"/>
      <c r="C333" s="194"/>
      <c r="D333" s="188" t="s">
        <v>165</v>
      </c>
      <c r="E333" s="195" t="s">
        <v>19</v>
      </c>
      <c r="F333" s="196" t="s">
        <v>1306</v>
      </c>
      <c r="G333" s="194"/>
      <c r="H333" s="197">
        <v>7.4</v>
      </c>
      <c r="I333" s="198"/>
      <c r="J333" s="194"/>
      <c r="K333" s="194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165</v>
      </c>
      <c r="AU333" s="203" t="s">
        <v>85</v>
      </c>
      <c r="AV333" s="13" t="s">
        <v>85</v>
      </c>
      <c r="AW333" s="13" t="s">
        <v>37</v>
      </c>
      <c r="AX333" s="13" t="s">
        <v>75</v>
      </c>
      <c r="AY333" s="203" t="s">
        <v>155</v>
      </c>
    </row>
    <row r="334" spans="1:65" s="14" customFormat="1" ht="10.199999999999999">
      <c r="B334" s="206"/>
      <c r="C334" s="207"/>
      <c r="D334" s="188" t="s">
        <v>165</v>
      </c>
      <c r="E334" s="208" t="s">
        <v>19</v>
      </c>
      <c r="F334" s="209" t="s">
        <v>206</v>
      </c>
      <c r="G334" s="207"/>
      <c r="H334" s="210">
        <v>7.4</v>
      </c>
      <c r="I334" s="211"/>
      <c r="J334" s="207"/>
      <c r="K334" s="207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165</v>
      </c>
      <c r="AU334" s="216" t="s">
        <v>85</v>
      </c>
      <c r="AV334" s="14" t="s">
        <v>161</v>
      </c>
      <c r="AW334" s="14" t="s">
        <v>37</v>
      </c>
      <c r="AX334" s="14" t="s">
        <v>83</v>
      </c>
      <c r="AY334" s="216" t="s">
        <v>155</v>
      </c>
    </row>
    <row r="335" spans="1:65" s="2" customFormat="1" ht="16.5" customHeight="1">
      <c r="A335" s="36"/>
      <c r="B335" s="37"/>
      <c r="C335" s="175" t="s">
        <v>723</v>
      </c>
      <c r="D335" s="175" t="s">
        <v>157</v>
      </c>
      <c r="E335" s="176" t="s">
        <v>820</v>
      </c>
      <c r="F335" s="177" t="s">
        <v>821</v>
      </c>
      <c r="G335" s="178" t="s">
        <v>160</v>
      </c>
      <c r="H335" s="179">
        <v>12.4</v>
      </c>
      <c r="I335" s="180"/>
      <c r="J335" s="181">
        <f>ROUND(I335*H335,2)</f>
        <v>0</v>
      </c>
      <c r="K335" s="177" t="s">
        <v>170</v>
      </c>
      <c r="L335" s="41"/>
      <c r="M335" s="182" t="s">
        <v>19</v>
      </c>
      <c r="N335" s="183" t="s">
        <v>46</v>
      </c>
      <c r="O335" s="66"/>
      <c r="P335" s="184">
        <f>O335*H335</f>
        <v>0</v>
      </c>
      <c r="Q335" s="184">
        <v>1.17E-3</v>
      </c>
      <c r="R335" s="184">
        <f>Q335*H335</f>
        <v>1.4508E-2</v>
      </c>
      <c r="S335" s="184">
        <v>0</v>
      </c>
      <c r="T335" s="185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6" t="s">
        <v>161</v>
      </c>
      <c r="AT335" s="186" t="s">
        <v>157</v>
      </c>
      <c r="AU335" s="186" t="s">
        <v>85</v>
      </c>
      <c r="AY335" s="19" t="s">
        <v>155</v>
      </c>
      <c r="BE335" s="187">
        <f>IF(N335="základní",J335,0)</f>
        <v>0</v>
      </c>
      <c r="BF335" s="187">
        <f>IF(N335="snížená",J335,0)</f>
        <v>0</v>
      </c>
      <c r="BG335" s="187">
        <f>IF(N335="zákl. přenesená",J335,0)</f>
        <v>0</v>
      </c>
      <c r="BH335" s="187">
        <f>IF(N335="sníž. přenesená",J335,0)</f>
        <v>0</v>
      </c>
      <c r="BI335" s="187">
        <f>IF(N335="nulová",J335,0)</f>
        <v>0</v>
      </c>
      <c r="BJ335" s="19" t="s">
        <v>83</v>
      </c>
      <c r="BK335" s="187">
        <f>ROUND(I335*H335,2)</f>
        <v>0</v>
      </c>
      <c r="BL335" s="19" t="s">
        <v>161</v>
      </c>
      <c r="BM335" s="186" t="s">
        <v>1375</v>
      </c>
    </row>
    <row r="336" spans="1:65" s="2" customFormat="1" ht="10.199999999999999">
      <c r="A336" s="36"/>
      <c r="B336" s="37"/>
      <c r="C336" s="38"/>
      <c r="D336" s="204" t="s">
        <v>172</v>
      </c>
      <c r="E336" s="38"/>
      <c r="F336" s="205" t="s">
        <v>823</v>
      </c>
      <c r="G336" s="38"/>
      <c r="H336" s="38"/>
      <c r="I336" s="190"/>
      <c r="J336" s="38"/>
      <c r="K336" s="38"/>
      <c r="L336" s="41"/>
      <c r="M336" s="191"/>
      <c r="N336" s="192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172</v>
      </c>
      <c r="AU336" s="19" t="s">
        <v>85</v>
      </c>
    </row>
    <row r="337" spans="1:65" s="13" customFormat="1" ht="10.199999999999999">
      <c r="B337" s="193"/>
      <c r="C337" s="194"/>
      <c r="D337" s="188" t="s">
        <v>165</v>
      </c>
      <c r="E337" s="195" t="s">
        <v>19</v>
      </c>
      <c r="F337" s="196" t="s">
        <v>1376</v>
      </c>
      <c r="G337" s="194"/>
      <c r="H337" s="197">
        <v>12.4</v>
      </c>
      <c r="I337" s="198"/>
      <c r="J337" s="194"/>
      <c r="K337" s="194"/>
      <c r="L337" s="199"/>
      <c r="M337" s="200"/>
      <c r="N337" s="201"/>
      <c r="O337" s="201"/>
      <c r="P337" s="201"/>
      <c r="Q337" s="201"/>
      <c r="R337" s="201"/>
      <c r="S337" s="201"/>
      <c r="T337" s="202"/>
      <c r="AT337" s="203" t="s">
        <v>165</v>
      </c>
      <c r="AU337" s="203" t="s">
        <v>85</v>
      </c>
      <c r="AV337" s="13" t="s">
        <v>85</v>
      </c>
      <c r="AW337" s="13" t="s">
        <v>37</v>
      </c>
      <c r="AX337" s="13" t="s">
        <v>83</v>
      </c>
      <c r="AY337" s="203" t="s">
        <v>155</v>
      </c>
    </row>
    <row r="338" spans="1:65" s="2" customFormat="1" ht="16.5" customHeight="1">
      <c r="A338" s="36"/>
      <c r="B338" s="37"/>
      <c r="C338" s="175" t="s">
        <v>730</v>
      </c>
      <c r="D338" s="175" t="s">
        <v>157</v>
      </c>
      <c r="E338" s="176" t="s">
        <v>826</v>
      </c>
      <c r="F338" s="177" t="s">
        <v>827</v>
      </c>
      <c r="G338" s="178" t="s">
        <v>160</v>
      </c>
      <c r="H338" s="179">
        <v>12.4</v>
      </c>
      <c r="I338" s="180"/>
      <c r="J338" s="181">
        <f>ROUND(I338*H338,2)</f>
        <v>0</v>
      </c>
      <c r="K338" s="177" t="s">
        <v>170</v>
      </c>
      <c r="L338" s="41"/>
      <c r="M338" s="182" t="s">
        <v>19</v>
      </c>
      <c r="N338" s="183" t="s">
        <v>46</v>
      </c>
      <c r="O338" s="66"/>
      <c r="P338" s="184">
        <f>O338*H338</f>
        <v>0</v>
      </c>
      <c r="Q338" s="184">
        <v>5.8049999999999996E-4</v>
      </c>
      <c r="R338" s="184">
        <f>Q338*H338</f>
        <v>7.1982000000000001E-3</v>
      </c>
      <c r="S338" s="184">
        <v>0</v>
      </c>
      <c r="T338" s="18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6" t="s">
        <v>161</v>
      </c>
      <c r="AT338" s="186" t="s">
        <v>157</v>
      </c>
      <c r="AU338" s="186" t="s">
        <v>85</v>
      </c>
      <c r="AY338" s="19" t="s">
        <v>155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9" t="s">
        <v>83</v>
      </c>
      <c r="BK338" s="187">
        <f>ROUND(I338*H338,2)</f>
        <v>0</v>
      </c>
      <c r="BL338" s="19" t="s">
        <v>161</v>
      </c>
      <c r="BM338" s="186" t="s">
        <v>1377</v>
      </c>
    </row>
    <row r="339" spans="1:65" s="2" customFormat="1" ht="10.199999999999999">
      <c r="A339" s="36"/>
      <c r="B339" s="37"/>
      <c r="C339" s="38"/>
      <c r="D339" s="204" t="s">
        <v>172</v>
      </c>
      <c r="E339" s="38"/>
      <c r="F339" s="205" t="s">
        <v>829</v>
      </c>
      <c r="G339" s="38"/>
      <c r="H339" s="38"/>
      <c r="I339" s="190"/>
      <c r="J339" s="38"/>
      <c r="K339" s="38"/>
      <c r="L339" s="41"/>
      <c r="M339" s="191"/>
      <c r="N339" s="192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172</v>
      </c>
      <c r="AU339" s="19" t="s">
        <v>85</v>
      </c>
    </row>
    <row r="340" spans="1:65" s="2" customFormat="1" ht="16.5" customHeight="1">
      <c r="A340" s="36"/>
      <c r="B340" s="37"/>
      <c r="C340" s="217" t="s">
        <v>736</v>
      </c>
      <c r="D340" s="217" t="s">
        <v>227</v>
      </c>
      <c r="E340" s="218" t="s">
        <v>831</v>
      </c>
      <c r="F340" s="219" t="s">
        <v>832</v>
      </c>
      <c r="G340" s="220" t="s">
        <v>160</v>
      </c>
      <c r="H340" s="221">
        <v>12.4</v>
      </c>
      <c r="I340" s="222"/>
      <c r="J340" s="223">
        <f>ROUND(I340*H340,2)</f>
        <v>0</v>
      </c>
      <c r="K340" s="219" t="s">
        <v>19</v>
      </c>
      <c r="L340" s="224"/>
      <c r="M340" s="225" t="s">
        <v>19</v>
      </c>
      <c r="N340" s="226" t="s">
        <v>46</v>
      </c>
      <c r="O340" s="66"/>
      <c r="P340" s="184">
        <f>O340*H340</f>
        <v>0</v>
      </c>
      <c r="Q340" s="184">
        <v>0</v>
      </c>
      <c r="R340" s="184">
        <f>Q340*H340</f>
        <v>0</v>
      </c>
      <c r="S340" s="184">
        <v>0</v>
      </c>
      <c r="T340" s="185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6" t="s">
        <v>207</v>
      </c>
      <c r="AT340" s="186" t="s">
        <v>227</v>
      </c>
      <c r="AU340" s="186" t="s">
        <v>85</v>
      </c>
      <c r="AY340" s="19" t="s">
        <v>155</v>
      </c>
      <c r="BE340" s="187">
        <f>IF(N340="základní",J340,0)</f>
        <v>0</v>
      </c>
      <c r="BF340" s="187">
        <f>IF(N340="snížená",J340,0)</f>
        <v>0</v>
      </c>
      <c r="BG340" s="187">
        <f>IF(N340="zákl. přenesená",J340,0)</f>
        <v>0</v>
      </c>
      <c r="BH340" s="187">
        <f>IF(N340="sníž. přenesená",J340,0)</f>
        <v>0</v>
      </c>
      <c r="BI340" s="187">
        <f>IF(N340="nulová",J340,0)</f>
        <v>0</v>
      </c>
      <c r="BJ340" s="19" t="s">
        <v>83</v>
      </c>
      <c r="BK340" s="187">
        <f>ROUND(I340*H340,2)</f>
        <v>0</v>
      </c>
      <c r="BL340" s="19" t="s">
        <v>161</v>
      </c>
      <c r="BM340" s="186" t="s">
        <v>1378</v>
      </c>
    </row>
    <row r="341" spans="1:65" s="2" customFormat="1" ht="16.5" customHeight="1">
      <c r="A341" s="36"/>
      <c r="B341" s="37"/>
      <c r="C341" s="175" t="s">
        <v>745</v>
      </c>
      <c r="D341" s="175" t="s">
        <v>157</v>
      </c>
      <c r="E341" s="176" t="s">
        <v>855</v>
      </c>
      <c r="F341" s="177" t="s">
        <v>856</v>
      </c>
      <c r="G341" s="178" t="s">
        <v>178</v>
      </c>
      <c r="H341" s="179">
        <v>2</v>
      </c>
      <c r="I341" s="180"/>
      <c r="J341" s="181">
        <f>ROUND(I341*H341,2)</f>
        <v>0</v>
      </c>
      <c r="K341" s="177" t="s">
        <v>170</v>
      </c>
      <c r="L341" s="41"/>
      <c r="M341" s="182" t="s">
        <v>19</v>
      </c>
      <c r="N341" s="183" t="s">
        <v>46</v>
      </c>
      <c r="O341" s="66"/>
      <c r="P341" s="184">
        <f>O341*H341</f>
        <v>0</v>
      </c>
      <c r="Q341" s="184">
        <v>6.4850000000000003E-3</v>
      </c>
      <c r="R341" s="184">
        <f>Q341*H341</f>
        <v>1.2970000000000001E-2</v>
      </c>
      <c r="S341" s="184">
        <v>0</v>
      </c>
      <c r="T341" s="185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6" t="s">
        <v>161</v>
      </c>
      <c r="AT341" s="186" t="s">
        <v>157</v>
      </c>
      <c r="AU341" s="186" t="s">
        <v>85</v>
      </c>
      <c r="AY341" s="19" t="s">
        <v>155</v>
      </c>
      <c r="BE341" s="187">
        <f>IF(N341="základní",J341,0)</f>
        <v>0</v>
      </c>
      <c r="BF341" s="187">
        <f>IF(N341="snížená",J341,0)</f>
        <v>0</v>
      </c>
      <c r="BG341" s="187">
        <f>IF(N341="zákl. přenesená",J341,0)</f>
        <v>0</v>
      </c>
      <c r="BH341" s="187">
        <f>IF(N341="sníž. přenesená",J341,0)</f>
        <v>0</v>
      </c>
      <c r="BI341" s="187">
        <f>IF(N341="nulová",J341,0)</f>
        <v>0</v>
      </c>
      <c r="BJ341" s="19" t="s">
        <v>83</v>
      </c>
      <c r="BK341" s="187">
        <f>ROUND(I341*H341,2)</f>
        <v>0</v>
      </c>
      <c r="BL341" s="19" t="s">
        <v>161</v>
      </c>
      <c r="BM341" s="186" t="s">
        <v>1379</v>
      </c>
    </row>
    <row r="342" spans="1:65" s="2" customFormat="1" ht="10.199999999999999">
      <c r="A342" s="36"/>
      <c r="B342" s="37"/>
      <c r="C342" s="38"/>
      <c r="D342" s="204" t="s">
        <v>172</v>
      </c>
      <c r="E342" s="38"/>
      <c r="F342" s="205" t="s">
        <v>858</v>
      </c>
      <c r="G342" s="38"/>
      <c r="H342" s="38"/>
      <c r="I342" s="190"/>
      <c r="J342" s="38"/>
      <c r="K342" s="38"/>
      <c r="L342" s="41"/>
      <c r="M342" s="191"/>
      <c r="N342" s="192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172</v>
      </c>
      <c r="AU342" s="19" t="s">
        <v>85</v>
      </c>
    </row>
    <row r="343" spans="1:65" s="15" customFormat="1" ht="10.199999999999999">
      <c r="B343" s="227"/>
      <c r="C343" s="228"/>
      <c r="D343" s="188" t="s">
        <v>165</v>
      </c>
      <c r="E343" s="229" t="s">
        <v>19</v>
      </c>
      <c r="F343" s="230" t="s">
        <v>859</v>
      </c>
      <c r="G343" s="228"/>
      <c r="H343" s="229" t="s">
        <v>19</v>
      </c>
      <c r="I343" s="231"/>
      <c r="J343" s="228"/>
      <c r="K343" s="228"/>
      <c r="L343" s="232"/>
      <c r="M343" s="233"/>
      <c r="N343" s="234"/>
      <c r="O343" s="234"/>
      <c r="P343" s="234"/>
      <c r="Q343" s="234"/>
      <c r="R343" s="234"/>
      <c r="S343" s="234"/>
      <c r="T343" s="235"/>
      <c r="AT343" s="236" t="s">
        <v>165</v>
      </c>
      <c r="AU343" s="236" t="s">
        <v>85</v>
      </c>
      <c r="AV343" s="15" t="s">
        <v>83</v>
      </c>
      <c r="AW343" s="15" t="s">
        <v>37</v>
      </c>
      <c r="AX343" s="15" t="s">
        <v>75</v>
      </c>
      <c r="AY343" s="236" t="s">
        <v>155</v>
      </c>
    </row>
    <row r="344" spans="1:65" s="13" customFormat="1" ht="10.199999999999999">
      <c r="B344" s="193"/>
      <c r="C344" s="194"/>
      <c r="D344" s="188" t="s">
        <v>165</v>
      </c>
      <c r="E344" s="195" t="s">
        <v>19</v>
      </c>
      <c r="F344" s="196" t="s">
        <v>85</v>
      </c>
      <c r="G344" s="194"/>
      <c r="H344" s="197">
        <v>2</v>
      </c>
      <c r="I344" s="198"/>
      <c r="J344" s="194"/>
      <c r="K344" s="194"/>
      <c r="L344" s="199"/>
      <c r="M344" s="200"/>
      <c r="N344" s="201"/>
      <c r="O344" s="201"/>
      <c r="P344" s="201"/>
      <c r="Q344" s="201"/>
      <c r="R344" s="201"/>
      <c r="S344" s="201"/>
      <c r="T344" s="202"/>
      <c r="AT344" s="203" t="s">
        <v>165</v>
      </c>
      <c r="AU344" s="203" t="s">
        <v>85</v>
      </c>
      <c r="AV344" s="13" t="s">
        <v>85</v>
      </c>
      <c r="AW344" s="13" t="s">
        <v>37</v>
      </c>
      <c r="AX344" s="13" t="s">
        <v>75</v>
      </c>
      <c r="AY344" s="203" t="s">
        <v>155</v>
      </c>
    </row>
    <row r="345" spans="1:65" s="14" customFormat="1" ht="10.199999999999999">
      <c r="B345" s="206"/>
      <c r="C345" s="207"/>
      <c r="D345" s="188" t="s">
        <v>165</v>
      </c>
      <c r="E345" s="208" t="s">
        <v>19</v>
      </c>
      <c r="F345" s="209" t="s">
        <v>206</v>
      </c>
      <c r="G345" s="207"/>
      <c r="H345" s="210">
        <v>2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165</v>
      </c>
      <c r="AU345" s="216" t="s">
        <v>85</v>
      </c>
      <c r="AV345" s="14" t="s">
        <v>161</v>
      </c>
      <c r="AW345" s="14" t="s">
        <v>37</v>
      </c>
      <c r="AX345" s="14" t="s">
        <v>83</v>
      </c>
      <c r="AY345" s="216" t="s">
        <v>155</v>
      </c>
    </row>
    <row r="346" spans="1:65" s="2" customFormat="1" ht="16.5" customHeight="1">
      <c r="A346" s="36"/>
      <c r="B346" s="37"/>
      <c r="C346" s="175" t="s">
        <v>431</v>
      </c>
      <c r="D346" s="175" t="s">
        <v>157</v>
      </c>
      <c r="E346" s="176" t="s">
        <v>861</v>
      </c>
      <c r="F346" s="177" t="s">
        <v>862</v>
      </c>
      <c r="G346" s="178" t="s">
        <v>183</v>
      </c>
      <c r="H346" s="179">
        <v>4</v>
      </c>
      <c r="I346" s="180"/>
      <c r="J346" s="181">
        <f>ROUND(I346*H346,2)</f>
        <v>0</v>
      </c>
      <c r="K346" s="177" t="s">
        <v>170</v>
      </c>
      <c r="L346" s="41"/>
      <c r="M346" s="182" t="s">
        <v>19</v>
      </c>
      <c r="N346" s="183" t="s">
        <v>46</v>
      </c>
      <c r="O346" s="66"/>
      <c r="P346" s="184">
        <f>O346*H346</f>
        <v>0</v>
      </c>
      <c r="Q346" s="184">
        <v>0.12</v>
      </c>
      <c r="R346" s="184">
        <f>Q346*H346</f>
        <v>0.48</v>
      </c>
      <c r="S346" s="184">
        <v>2.2000000000000002</v>
      </c>
      <c r="T346" s="185">
        <f>S346*H346</f>
        <v>8.8000000000000007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6" t="s">
        <v>161</v>
      </c>
      <c r="AT346" s="186" t="s">
        <v>157</v>
      </c>
      <c r="AU346" s="186" t="s">
        <v>85</v>
      </c>
      <c r="AY346" s="19" t="s">
        <v>155</v>
      </c>
      <c r="BE346" s="187">
        <f>IF(N346="základní",J346,0)</f>
        <v>0</v>
      </c>
      <c r="BF346" s="187">
        <f>IF(N346="snížená",J346,0)</f>
        <v>0</v>
      </c>
      <c r="BG346" s="187">
        <f>IF(N346="zákl. přenesená",J346,0)</f>
        <v>0</v>
      </c>
      <c r="BH346" s="187">
        <f>IF(N346="sníž. přenesená",J346,0)</f>
        <v>0</v>
      </c>
      <c r="BI346" s="187">
        <f>IF(N346="nulová",J346,0)</f>
        <v>0</v>
      </c>
      <c r="BJ346" s="19" t="s">
        <v>83</v>
      </c>
      <c r="BK346" s="187">
        <f>ROUND(I346*H346,2)</f>
        <v>0</v>
      </c>
      <c r="BL346" s="19" t="s">
        <v>161</v>
      </c>
      <c r="BM346" s="186" t="s">
        <v>1380</v>
      </c>
    </row>
    <row r="347" spans="1:65" s="2" customFormat="1" ht="10.199999999999999">
      <c r="A347" s="36"/>
      <c r="B347" s="37"/>
      <c r="C347" s="38"/>
      <c r="D347" s="204" t="s">
        <v>172</v>
      </c>
      <c r="E347" s="38"/>
      <c r="F347" s="205" t="s">
        <v>864</v>
      </c>
      <c r="G347" s="38"/>
      <c r="H347" s="38"/>
      <c r="I347" s="190"/>
      <c r="J347" s="38"/>
      <c r="K347" s="38"/>
      <c r="L347" s="41"/>
      <c r="M347" s="191"/>
      <c r="N347" s="192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172</v>
      </c>
      <c r="AU347" s="19" t="s">
        <v>85</v>
      </c>
    </row>
    <row r="348" spans="1:65" s="15" customFormat="1" ht="10.199999999999999">
      <c r="B348" s="227"/>
      <c r="C348" s="228"/>
      <c r="D348" s="188" t="s">
        <v>165</v>
      </c>
      <c r="E348" s="229" t="s">
        <v>19</v>
      </c>
      <c r="F348" s="230" t="s">
        <v>865</v>
      </c>
      <c r="G348" s="228"/>
      <c r="H348" s="229" t="s">
        <v>19</v>
      </c>
      <c r="I348" s="231"/>
      <c r="J348" s="228"/>
      <c r="K348" s="228"/>
      <c r="L348" s="232"/>
      <c r="M348" s="233"/>
      <c r="N348" s="234"/>
      <c r="O348" s="234"/>
      <c r="P348" s="234"/>
      <c r="Q348" s="234"/>
      <c r="R348" s="234"/>
      <c r="S348" s="234"/>
      <c r="T348" s="235"/>
      <c r="AT348" s="236" t="s">
        <v>165</v>
      </c>
      <c r="AU348" s="236" t="s">
        <v>85</v>
      </c>
      <c r="AV348" s="15" t="s">
        <v>83</v>
      </c>
      <c r="AW348" s="15" t="s">
        <v>37</v>
      </c>
      <c r="AX348" s="15" t="s">
        <v>75</v>
      </c>
      <c r="AY348" s="236" t="s">
        <v>155</v>
      </c>
    </row>
    <row r="349" spans="1:65" s="13" customFormat="1" ht="10.199999999999999">
      <c r="B349" s="193"/>
      <c r="C349" s="194"/>
      <c r="D349" s="188" t="s">
        <v>165</v>
      </c>
      <c r="E349" s="195" t="s">
        <v>19</v>
      </c>
      <c r="F349" s="196" t="s">
        <v>1248</v>
      </c>
      <c r="G349" s="194"/>
      <c r="H349" s="197">
        <v>4</v>
      </c>
      <c r="I349" s="198"/>
      <c r="J349" s="194"/>
      <c r="K349" s="194"/>
      <c r="L349" s="199"/>
      <c r="M349" s="200"/>
      <c r="N349" s="201"/>
      <c r="O349" s="201"/>
      <c r="P349" s="201"/>
      <c r="Q349" s="201"/>
      <c r="R349" s="201"/>
      <c r="S349" s="201"/>
      <c r="T349" s="202"/>
      <c r="AT349" s="203" t="s">
        <v>165</v>
      </c>
      <c r="AU349" s="203" t="s">
        <v>85</v>
      </c>
      <c r="AV349" s="13" t="s">
        <v>85</v>
      </c>
      <c r="AW349" s="13" t="s">
        <v>37</v>
      </c>
      <c r="AX349" s="13" t="s">
        <v>75</v>
      </c>
      <c r="AY349" s="203" t="s">
        <v>155</v>
      </c>
    </row>
    <row r="350" spans="1:65" s="14" customFormat="1" ht="10.199999999999999">
      <c r="B350" s="206"/>
      <c r="C350" s="207"/>
      <c r="D350" s="188" t="s">
        <v>165</v>
      </c>
      <c r="E350" s="208" t="s">
        <v>19</v>
      </c>
      <c r="F350" s="209" t="s">
        <v>206</v>
      </c>
      <c r="G350" s="207"/>
      <c r="H350" s="210">
        <v>4</v>
      </c>
      <c r="I350" s="211"/>
      <c r="J350" s="207"/>
      <c r="K350" s="207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165</v>
      </c>
      <c r="AU350" s="216" t="s">
        <v>85</v>
      </c>
      <c r="AV350" s="14" t="s">
        <v>161</v>
      </c>
      <c r="AW350" s="14" t="s">
        <v>37</v>
      </c>
      <c r="AX350" s="14" t="s">
        <v>83</v>
      </c>
      <c r="AY350" s="216" t="s">
        <v>155</v>
      </c>
    </row>
    <row r="351" spans="1:65" s="2" customFormat="1" ht="16.5" customHeight="1">
      <c r="A351" s="36"/>
      <c r="B351" s="37"/>
      <c r="C351" s="175" t="s">
        <v>756</v>
      </c>
      <c r="D351" s="175" t="s">
        <v>157</v>
      </c>
      <c r="E351" s="176" t="s">
        <v>877</v>
      </c>
      <c r="F351" s="177" t="s">
        <v>878</v>
      </c>
      <c r="G351" s="178" t="s">
        <v>183</v>
      </c>
      <c r="H351" s="179">
        <v>3.7050000000000001</v>
      </c>
      <c r="I351" s="180"/>
      <c r="J351" s="181">
        <f>ROUND(I351*H351,2)</f>
        <v>0</v>
      </c>
      <c r="K351" s="177" t="s">
        <v>170</v>
      </c>
      <c r="L351" s="41"/>
      <c r="M351" s="182" t="s">
        <v>19</v>
      </c>
      <c r="N351" s="183" t="s">
        <v>46</v>
      </c>
      <c r="O351" s="66"/>
      <c r="P351" s="184">
        <f>O351*H351</f>
        <v>0</v>
      </c>
      <c r="Q351" s="184">
        <v>0.121711072</v>
      </c>
      <c r="R351" s="184">
        <f>Q351*H351</f>
        <v>0.45093952176000002</v>
      </c>
      <c r="S351" s="184">
        <v>2.4</v>
      </c>
      <c r="T351" s="185">
        <f>S351*H351</f>
        <v>8.8919999999999995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6" t="s">
        <v>161</v>
      </c>
      <c r="AT351" s="186" t="s">
        <v>157</v>
      </c>
      <c r="AU351" s="186" t="s">
        <v>85</v>
      </c>
      <c r="AY351" s="19" t="s">
        <v>155</v>
      </c>
      <c r="BE351" s="187">
        <f>IF(N351="základní",J351,0)</f>
        <v>0</v>
      </c>
      <c r="BF351" s="187">
        <f>IF(N351="snížená",J351,0)</f>
        <v>0</v>
      </c>
      <c r="BG351" s="187">
        <f>IF(N351="zákl. přenesená",J351,0)</f>
        <v>0</v>
      </c>
      <c r="BH351" s="187">
        <f>IF(N351="sníž. přenesená",J351,0)</f>
        <v>0</v>
      </c>
      <c r="BI351" s="187">
        <f>IF(N351="nulová",J351,0)</f>
        <v>0</v>
      </c>
      <c r="BJ351" s="19" t="s">
        <v>83</v>
      </c>
      <c r="BK351" s="187">
        <f>ROUND(I351*H351,2)</f>
        <v>0</v>
      </c>
      <c r="BL351" s="19" t="s">
        <v>161</v>
      </c>
      <c r="BM351" s="186" t="s">
        <v>1381</v>
      </c>
    </row>
    <row r="352" spans="1:65" s="2" customFormat="1" ht="10.199999999999999">
      <c r="A352" s="36"/>
      <c r="B352" s="37"/>
      <c r="C352" s="38"/>
      <c r="D352" s="204" t="s">
        <v>172</v>
      </c>
      <c r="E352" s="38"/>
      <c r="F352" s="205" t="s">
        <v>880</v>
      </c>
      <c r="G352" s="38"/>
      <c r="H352" s="38"/>
      <c r="I352" s="190"/>
      <c r="J352" s="38"/>
      <c r="K352" s="38"/>
      <c r="L352" s="41"/>
      <c r="M352" s="191"/>
      <c r="N352" s="192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172</v>
      </c>
      <c r="AU352" s="19" t="s">
        <v>85</v>
      </c>
    </row>
    <row r="353" spans="1:65" s="15" customFormat="1" ht="10.199999999999999">
      <c r="B353" s="227"/>
      <c r="C353" s="228"/>
      <c r="D353" s="188" t="s">
        <v>165</v>
      </c>
      <c r="E353" s="229" t="s">
        <v>19</v>
      </c>
      <c r="F353" s="230" t="s">
        <v>686</v>
      </c>
      <c r="G353" s="228"/>
      <c r="H353" s="229" t="s">
        <v>19</v>
      </c>
      <c r="I353" s="231"/>
      <c r="J353" s="228"/>
      <c r="K353" s="228"/>
      <c r="L353" s="232"/>
      <c r="M353" s="233"/>
      <c r="N353" s="234"/>
      <c r="O353" s="234"/>
      <c r="P353" s="234"/>
      <c r="Q353" s="234"/>
      <c r="R353" s="234"/>
      <c r="S353" s="234"/>
      <c r="T353" s="235"/>
      <c r="AT353" s="236" t="s">
        <v>165</v>
      </c>
      <c r="AU353" s="236" t="s">
        <v>85</v>
      </c>
      <c r="AV353" s="15" t="s">
        <v>83</v>
      </c>
      <c r="AW353" s="15" t="s">
        <v>37</v>
      </c>
      <c r="AX353" s="15" t="s">
        <v>75</v>
      </c>
      <c r="AY353" s="236" t="s">
        <v>155</v>
      </c>
    </row>
    <row r="354" spans="1:65" s="13" customFormat="1" ht="10.199999999999999">
      <c r="B354" s="193"/>
      <c r="C354" s="194"/>
      <c r="D354" s="188" t="s">
        <v>165</v>
      </c>
      <c r="E354" s="195" t="s">
        <v>19</v>
      </c>
      <c r="F354" s="196" t="s">
        <v>1251</v>
      </c>
      <c r="G354" s="194"/>
      <c r="H354" s="197">
        <v>3.7050000000000001</v>
      </c>
      <c r="I354" s="198"/>
      <c r="J354" s="194"/>
      <c r="K354" s="194"/>
      <c r="L354" s="199"/>
      <c r="M354" s="200"/>
      <c r="N354" s="201"/>
      <c r="O354" s="201"/>
      <c r="P354" s="201"/>
      <c r="Q354" s="201"/>
      <c r="R354" s="201"/>
      <c r="S354" s="201"/>
      <c r="T354" s="202"/>
      <c r="AT354" s="203" t="s">
        <v>165</v>
      </c>
      <c r="AU354" s="203" t="s">
        <v>85</v>
      </c>
      <c r="AV354" s="13" t="s">
        <v>85</v>
      </c>
      <c r="AW354" s="13" t="s">
        <v>37</v>
      </c>
      <c r="AX354" s="13" t="s">
        <v>75</v>
      </c>
      <c r="AY354" s="203" t="s">
        <v>155</v>
      </c>
    </row>
    <row r="355" spans="1:65" s="14" customFormat="1" ht="10.199999999999999">
      <c r="B355" s="206"/>
      <c r="C355" s="207"/>
      <c r="D355" s="188" t="s">
        <v>165</v>
      </c>
      <c r="E355" s="208" t="s">
        <v>19</v>
      </c>
      <c r="F355" s="209" t="s">
        <v>206</v>
      </c>
      <c r="G355" s="207"/>
      <c r="H355" s="210">
        <v>3.7050000000000001</v>
      </c>
      <c r="I355" s="211"/>
      <c r="J355" s="207"/>
      <c r="K355" s="207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165</v>
      </c>
      <c r="AU355" s="216" t="s">
        <v>85</v>
      </c>
      <c r="AV355" s="14" t="s">
        <v>161</v>
      </c>
      <c r="AW355" s="14" t="s">
        <v>37</v>
      </c>
      <c r="AX355" s="14" t="s">
        <v>83</v>
      </c>
      <c r="AY355" s="216" t="s">
        <v>155</v>
      </c>
    </row>
    <row r="356" spans="1:65" s="2" customFormat="1" ht="44.25" customHeight="1">
      <c r="A356" s="36"/>
      <c r="B356" s="37"/>
      <c r="C356" s="175" t="s">
        <v>761</v>
      </c>
      <c r="D356" s="175" t="s">
        <v>157</v>
      </c>
      <c r="E356" s="176" t="s">
        <v>1382</v>
      </c>
      <c r="F356" s="177" t="s">
        <v>1383</v>
      </c>
      <c r="G356" s="178" t="s">
        <v>230</v>
      </c>
      <c r="H356" s="179">
        <v>864.12</v>
      </c>
      <c r="I356" s="180"/>
      <c r="J356" s="181">
        <f>ROUND(I356*H356,2)</f>
        <v>0</v>
      </c>
      <c r="K356" s="177" t="s">
        <v>170</v>
      </c>
      <c r="L356" s="41"/>
      <c r="M356" s="182" t="s">
        <v>19</v>
      </c>
      <c r="N356" s="183" t="s">
        <v>46</v>
      </c>
      <c r="O356" s="66"/>
      <c r="P356" s="184">
        <f>O356*H356</f>
        <v>0</v>
      </c>
      <c r="Q356" s="184">
        <v>0</v>
      </c>
      <c r="R356" s="184">
        <f>Q356*H356</f>
        <v>0</v>
      </c>
      <c r="S356" s="184">
        <v>1E-3</v>
      </c>
      <c r="T356" s="185">
        <f>S356*H356</f>
        <v>0.86412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6" t="s">
        <v>161</v>
      </c>
      <c r="AT356" s="186" t="s">
        <v>157</v>
      </c>
      <c r="AU356" s="186" t="s">
        <v>85</v>
      </c>
      <c r="AY356" s="19" t="s">
        <v>155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9" t="s">
        <v>83</v>
      </c>
      <c r="BK356" s="187">
        <f>ROUND(I356*H356,2)</f>
        <v>0</v>
      </c>
      <c r="BL356" s="19" t="s">
        <v>161</v>
      </c>
      <c r="BM356" s="186" t="s">
        <v>1384</v>
      </c>
    </row>
    <row r="357" spans="1:65" s="2" customFormat="1" ht="10.199999999999999">
      <c r="A357" s="36"/>
      <c r="B357" s="37"/>
      <c r="C357" s="38"/>
      <c r="D357" s="204" t="s">
        <v>172</v>
      </c>
      <c r="E357" s="38"/>
      <c r="F357" s="205" t="s">
        <v>1385</v>
      </c>
      <c r="G357" s="38"/>
      <c r="H357" s="38"/>
      <c r="I357" s="190"/>
      <c r="J357" s="38"/>
      <c r="K357" s="38"/>
      <c r="L357" s="41"/>
      <c r="M357" s="191"/>
      <c r="N357" s="192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172</v>
      </c>
      <c r="AU357" s="19" t="s">
        <v>85</v>
      </c>
    </row>
    <row r="358" spans="1:65" s="15" customFormat="1" ht="10.199999999999999">
      <c r="B358" s="227"/>
      <c r="C358" s="228"/>
      <c r="D358" s="188" t="s">
        <v>165</v>
      </c>
      <c r="E358" s="229" t="s">
        <v>19</v>
      </c>
      <c r="F358" s="230" t="s">
        <v>1386</v>
      </c>
      <c r="G358" s="228"/>
      <c r="H358" s="229" t="s">
        <v>19</v>
      </c>
      <c r="I358" s="231"/>
      <c r="J358" s="228"/>
      <c r="K358" s="228"/>
      <c r="L358" s="232"/>
      <c r="M358" s="233"/>
      <c r="N358" s="234"/>
      <c r="O358" s="234"/>
      <c r="P358" s="234"/>
      <c r="Q358" s="234"/>
      <c r="R358" s="234"/>
      <c r="S358" s="234"/>
      <c r="T358" s="235"/>
      <c r="AT358" s="236" t="s">
        <v>165</v>
      </c>
      <c r="AU358" s="236" t="s">
        <v>85</v>
      </c>
      <c r="AV358" s="15" t="s">
        <v>83</v>
      </c>
      <c r="AW358" s="15" t="s">
        <v>37</v>
      </c>
      <c r="AX358" s="15" t="s">
        <v>75</v>
      </c>
      <c r="AY358" s="236" t="s">
        <v>155</v>
      </c>
    </row>
    <row r="359" spans="1:65" s="13" customFormat="1" ht="10.199999999999999">
      <c r="B359" s="193"/>
      <c r="C359" s="194"/>
      <c r="D359" s="188" t="s">
        <v>165</v>
      </c>
      <c r="E359" s="195" t="s">
        <v>19</v>
      </c>
      <c r="F359" s="196" t="s">
        <v>1387</v>
      </c>
      <c r="G359" s="194"/>
      <c r="H359" s="197">
        <v>864.12</v>
      </c>
      <c r="I359" s="198"/>
      <c r="J359" s="194"/>
      <c r="K359" s="194"/>
      <c r="L359" s="199"/>
      <c r="M359" s="200"/>
      <c r="N359" s="201"/>
      <c r="O359" s="201"/>
      <c r="P359" s="201"/>
      <c r="Q359" s="201"/>
      <c r="R359" s="201"/>
      <c r="S359" s="201"/>
      <c r="T359" s="202"/>
      <c r="AT359" s="203" t="s">
        <v>165</v>
      </c>
      <c r="AU359" s="203" t="s">
        <v>85</v>
      </c>
      <c r="AV359" s="13" t="s">
        <v>85</v>
      </c>
      <c r="AW359" s="13" t="s">
        <v>37</v>
      </c>
      <c r="AX359" s="13" t="s">
        <v>83</v>
      </c>
      <c r="AY359" s="203" t="s">
        <v>155</v>
      </c>
    </row>
    <row r="360" spans="1:65" s="2" customFormat="1" ht="16.5" customHeight="1">
      <c r="A360" s="36"/>
      <c r="B360" s="37"/>
      <c r="C360" s="175" t="s">
        <v>674</v>
      </c>
      <c r="D360" s="175" t="s">
        <v>157</v>
      </c>
      <c r="E360" s="176" t="s">
        <v>888</v>
      </c>
      <c r="F360" s="177" t="s">
        <v>889</v>
      </c>
      <c r="G360" s="178" t="s">
        <v>169</v>
      </c>
      <c r="H360" s="179">
        <v>7.4</v>
      </c>
      <c r="I360" s="180"/>
      <c r="J360" s="181">
        <f>ROUND(I360*H360,2)</f>
        <v>0</v>
      </c>
      <c r="K360" s="177" t="s">
        <v>170</v>
      </c>
      <c r="L360" s="41"/>
      <c r="M360" s="182" t="s">
        <v>19</v>
      </c>
      <c r="N360" s="183" t="s">
        <v>46</v>
      </c>
      <c r="O360" s="66"/>
      <c r="P360" s="184">
        <f>O360*H360</f>
        <v>0</v>
      </c>
      <c r="Q360" s="184">
        <v>0</v>
      </c>
      <c r="R360" s="184">
        <f>Q360*H360</f>
        <v>0</v>
      </c>
      <c r="S360" s="184">
        <v>0</v>
      </c>
      <c r="T360" s="185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6" t="s">
        <v>161</v>
      </c>
      <c r="AT360" s="186" t="s">
        <v>157</v>
      </c>
      <c r="AU360" s="186" t="s">
        <v>85</v>
      </c>
      <c r="AY360" s="19" t="s">
        <v>155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9" t="s">
        <v>83</v>
      </c>
      <c r="BK360" s="187">
        <f>ROUND(I360*H360,2)</f>
        <v>0</v>
      </c>
      <c r="BL360" s="19" t="s">
        <v>161</v>
      </c>
      <c r="BM360" s="186" t="s">
        <v>1388</v>
      </c>
    </row>
    <row r="361" spans="1:65" s="2" customFormat="1" ht="10.199999999999999">
      <c r="A361" s="36"/>
      <c r="B361" s="37"/>
      <c r="C361" s="38"/>
      <c r="D361" s="204" t="s">
        <v>172</v>
      </c>
      <c r="E361" s="38"/>
      <c r="F361" s="205" t="s">
        <v>891</v>
      </c>
      <c r="G361" s="38"/>
      <c r="H361" s="38"/>
      <c r="I361" s="190"/>
      <c r="J361" s="38"/>
      <c r="K361" s="38"/>
      <c r="L361" s="41"/>
      <c r="M361" s="191"/>
      <c r="N361" s="192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172</v>
      </c>
      <c r="AU361" s="19" t="s">
        <v>85</v>
      </c>
    </row>
    <row r="362" spans="1:65" s="15" customFormat="1" ht="10.199999999999999">
      <c r="B362" s="227"/>
      <c r="C362" s="228"/>
      <c r="D362" s="188" t="s">
        <v>165</v>
      </c>
      <c r="E362" s="229" t="s">
        <v>19</v>
      </c>
      <c r="F362" s="230" t="s">
        <v>817</v>
      </c>
      <c r="G362" s="228"/>
      <c r="H362" s="229" t="s">
        <v>19</v>
      </c>
      <c r="I362" s="231"/>
      <c r="J362" s="228"/>
      <c r="K362" s="228"/>
      <c r="L362" s="232"/>
      <c r="M362" s="233"/>
      <c r="N362" s="234"/>
      <c r="O362" s="234"/>
      <c r="P362" s="234"/>
      <c r="Q362" s="234"/>
      <c r="R362" s="234"/>
      <c r="S362" s="234"/>
      <c r="T362" s="235"/>
      <c r="AT362" s="236" t="s">
        <v>165</v>
      </c>
      <c r="AU362" s="236" t="s">
        <v>85</v>
      </c>
      <c r="AV362" s="15" t="s">
        <v>83</v>
      </c>
      <c r="AW362" s="15" t="s">
        <v>37</v>
      </c>
      <c r="AX362" s="15" t="s">
        <v>75</v>
      </c>
      <c r="AY362" s="236" t="s">
        <v>155</v>
      </c>
    </row>
    <row r="363" spans="1:65" s="13" customFormat="1" ht="10.199999999999999">
      <c r="B363" s="193"/>
      <c r="C363" s="194"/>
      <c r="D363" s="188" t="s">
        <v>165</v>
      </c>
      <c r="E363" s="195" t="s">
        <v>19</v>
      </c>
      <c r="F363" s="196" t="s">
        <v>1306</v>
      </c>
      <c r="G363" s="194"/>
      <c r="H363" s="197">
        <v>7.4</v>
      </c>
      <c r="I363" s="198"/>
      <c r="J363" s="194"/>
      <c r="K363" s="194"/>
      <c r="L363" s="199"/>
      <c r="M363" s="200"/>
      <c r="N363" s="201"/>
      <c r="O363" s="201"/>
      <c r="P363" s="201"/>
      <c r="Q363" s="201"/>
      <c r="R363" s="201"/>
      <c r="S363" s="201"/>
      <c r="T363" s="202"/>
      <c r="AT363" s="203" t="s">
        <v>165</v>
      </c>
      <c r="AU363" s="203" t="s">
        <v>85</v>
      </c>
      <c r="AV363" s="13" t="s">
        <v>85</v>
      </c>
      <c r="AW363" s="13" t="s">
        <v>37</v>
      </c>
      <c r="AX363" s="13" t="s">
        <v>75</v>
      </c>
      <c r="AY363" s="203" t="s">
        <v>155</v>
      </c>
    </row>
    <row r="364" spans="1:65" s="14" customFormat="1" ht="10.199999999999999">
      <c r="B364" s="206"/>
      <c r="C364" s="207"/>
      <c r="D364" s="188" t="s">
        <v>165</v>
      </c>
      <c r="E364" s="208" t="s">
        <v>19</v>
      </c>
      <c r="F364" s="209" t="s">
        <v>206</v>
      </c>
      <c r="G364" s="207"/>
      <c r="H364" s="210">
        <v>7.4</v>
      </c>
      <c r="I364" s="211"/>
      <c r="J364" s="207"/>
      <c r="K364" s="207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165</v>
      </c>
      <c r="AU364" s="216" t="s">
        <v>85</v>
      </c>
      <c r="AV364" s="14" t="s">
        <v>161</v>
      </c>
      <c r="AW364" s="14" t="s">
        <v>37</v>
      </c>
      <c r="AX364" s="14" t="s">
        <v>83</v>
      </c>
      <c r="AY364" s="216" t="s">
        <v>155</v>
      </c>
    </row>
    <row r="365" spans="1:65" s="12" customFormat="1" ht="22.8" customHeight="1">
      <c r="B365" s="159"/>
      <c r="C365" s="160"/>
      <c r="D365" s="161" t="s">
        <v>74</v>
      </c>
      <c r="E365" s="173" t="s">
        <v>893</v>
      </c>
      <c r="F365" s="173" t="s">
        <v>894</v>
      </c>
      <c r="G365" s="160"/>
      <c r="H365" s="160"/>
      <c r="I365" s="163"/>
      <c r="J365" s="174">
        <f>BK365</f>
        <v>0</v>
      </c>
      <c r="K365" s="160"/>
      <c r="L365" s="165"/>
      <c r="M365" s="166"/>
      <c r="N365" s="167"/>
      <c r="O365" s="167"/>
      <c r="P365" s="168">
        <f>SUM(P366:P390)</f>
        <v>0</v>
      </c>
      <c r="Q365" s="167"/>
      <c r="R365" s="168">
        <f>SUM(R366:R390)</f>
        <v>0</v>
      </c>
      <c r="S365" s="167"/>
      <c r="T365" s="169">
        <f>SUM(T366:T390)</f>
        <v>0</v>
      </c>
      <c r="AR365" s="170" t="s">
        <v>83</v>
      </c>
      <c r="AT365" s="171" t="s">
        <v>74</v>
      </c>
      <c r="AU365" s="171" t="s">
        <v>83</v>
      </c>
      <c r="AY365" s="170" t="s">
        <v>155</v>
      </c>
      <c r="BK365" s="172">
        <f>SUM(BK366:BK390)</f>
        <v>0</v>
      </c>
    </row>
    <row r="366" spans="1:65" s="2" customFormat="1" ht="24.15" customHeight="1">
      <c r="A366" s="36"/>
      <c r="B366" s="37"/>
      <c r="C366" s="175" t="s">
        <v>804</v>
      </c>
      <c r="D366" s="175" t="s">
        <v>157</v>
      </c>
      <c r="E366" s="176" t="s">
        <v>902</v>
      </c>
      <c r="F366" s="177" t="s">
        <v>903</v>
      </c>
      <c r="G366" s="178" t="s">
        <v>298</v>
      </c>
      <c r="H366" s="179">
        <v>8.8919999999999995</v>
      </c>
      <c r="I366" s="180"/>
      <c r="J366" s="181">
        <f>ROUND(I366*H366,2)</f>
        <v>0</v>
      </c>
      <c r="K366" s="177" t="s">
        <v>170</v>
      </c>
      <c r="L366" s="41"/>
      <c r="M366" s="182" t="s">
        <v>19</v>
      </c>
      <c r="N366" s="183" t="s">
        <v>46</v>
      </c>
      <c r="O366" s="66"/>
      <c r="P366" s="184">
        <f>O366*H366</f>
        <v>0</v>
      </c>
      <c r="Q366" s="184">
        <v>0</v>
      </c>
      <c r="R366" s="184">
        <f>Q366*H366</f>
        <v>0</v>
      </c>
      <c r="S366" s="184">
        <v>0</v>
      </c>
      <c r="T366" s="185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6" t="s">
        <v>161</v>
      </c>
      <c r="AT366" s="186" t="s">
        <v>157</v>
      </c>
      <c r="AU366" s="186" t="s">
        <v>85</v>
      </c>
      <c r="AY366" s="19" t="s">
        <v>155</v>
      </c>
      <c r="BE366" s="187">
        <f>IF(N366="základní",J366,0)</f>
        <v>0</v>
      </c>
      <c r="BF366" s="187">
        <f>IF(N366="snížená",J366,0)</f>
        <v>0</v>
      </c>
      <c r="BG366" s="187">
        <f>IF(N366="zákl. přenesená",J366,0)</f>
        <v>0</v>
      </c>
      <c r="BH366" s="187">
        <f>IF(N366="sníž. přenesená",J366,0)</f>
        <v>0</v>
      </c>
      <c r="BI366" s="187">
        <f>IF(N366="nulová",J366,0)</f>
        <v>0</v>
      </c>
      <c r="BJ366" s="19" t="s">
        <v>83</v>
      </c>
      <c r="BK366" s="187">
        <f>ROUND(I366*H366,2)</f>
        <v>0</v>
      </c>
      <c r="BL366" s="19" t="s">
        <v>161</v>
      </c>
      <c r="BM366" s="186" t="s">
        <v>1389</v>
      </c>
    </row>
    <row r="367" spans="1:65" s="2" customFormat="1" ht="10.199999999999999">
      <c r="A367" s="36"/>
      <c r="B367" s="37"/>
      <c r="C367" s="38"/>
      <c r="D367" s="204" t="s">
        <v>172</v>
      </c>
      <c r="E367" s="38"/>
      <c r="F367" s="205" t="s">
        <v>905</v>
      </c>
      <c r="G367" s="38"/>
      <c r="H367" s="38"/>
      <c r="I367" s="190"/>
      <c r="J367" s="38"/>
      <c r="K367" s="38"/>
      <c r="L367" s="41"/>
      <c r="M367" s="191"/>
      <c r="N367" s="192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172</v>
      </c>
      <c r="AU367" s="19" t="s">
        <v>85</v>
      </c>
    </row>
    <row r="368" spans="1:65" s="13" customFormat="1" ht="10.199999999999999">
      <c r="B368" s="193"/>
      <c r="C368" s="194"/>
      <c r="D368" s="188" t="s">
        <v>165</v>
      </c>
      <c r="E368" s="195" t="s">
        <v>19</v>
      </c>
      <c r="F368" s="196" t="s">
        <v>1253</v>
      </c>
      <c r="G368" s="194"/>
      <c r="H368" s="197">
        <v>8.8919999999999995</v>
      </c>
      <c r="I368" s="198"/>
      <c r="J368" s="194"/>
      <c r="K368" s="194"/>
      <c r="L368" s="199"/>
      <c r="M368" s="200"/>
      <c r="N368" s="201"/>
      <c r="O368" s="201"/>
      <c r="P368" s="201"/>
      <c r="Q368" s="201"/>
      <c r="R368" s="201"/>
      <c r="S368" s="201"/>
      <c r="T368" s="202"/>
      <c r="AT368" s="203" t="s">
        <v>165</v>
      </c>
      <c r="AU368" s="203" t="s">
        <v>85</v>
      </c>
      <c r="AV368" s="13" t="s">
        <v>85</v>
      </c>
      <c r="AW368" s="13" t="s">
        <v>37</v>
      </c>
      <c r="AX368" s="13" t="s">
        <v>83</v>
      </c>
      <c r="AY368" s="203" t="s">
        <v>155</v>
      </c>
    </row>
    <row r="369" spans="1:65" s="2" customFormat="1" ht="24.15" customHeight="1">
      <c r="A369" s="36"/>
      <c r="B369" s="37"/>
      <c r="C369" s="175" t="s">
        <v>798</v>
      </c>
      <c r="D369" s="175" t="s">
        <v>157</v>
      </c>
      <c r="E369" s="176" t="s">
        <v>908</v>
      </c>
      <c r="F369" s="177" t="s">
        <v>518</v>
      </c>
      <c r="G369" s="178" t="s">
        <v>298</v>
      </c>
      <c r="H369" s="179">
        <v>16.058</v>
      </c>
      <c r="I369" s="180"/>
      <c r="J369" s="181">
        <f>ROUND(I369*H369,2)</f>
        <v>0</v>
      </c>
      <c r="K369" s="177" t="s">
        <v>170</v>
      </c>
      <c r="L369" s="41"/>
      <c r="M369" s="182" t="s">
        <v>19</v>
      </c>
      <c r="N369" s="183" t="s">
        <v>46</v>
      </c>
      <c r="O369" s="66"/>
      <c r="P369" s="184">
        <f>O369*H369</f>
        <v>0</v>
      </c>
      <c r="Q369" s="184">
        <v>0</v>
      </c>
      <c r="R369" s="184">
        <f>Q369*H369</f>
        <v>0</v>
      </c>
      <c r="S369" s="184">
        <v>0</v>
      </c>
      <c r="T369" s="185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6" t="s">
        <v>161</v>
      </c>
      <c r="AT369" s="186" t="s">
        <v>157</v>
      </c>
      <c r="AU369" s="186" t="s">
        <v>85</v>
      </c>
      <c r="AY369" s="19" t="s">
        <v>155</v>
      </c>
      <c r="BE369" s="187">
        <f>IF(N369="základní",J369,0)</f>
        <v>0</v>
      </c>
      <c r="BF369" s="187">
        <f>IF(N369="snížená",J369,0)</f>
        <v>0</v>
      </c>
      <c r="BG369" s="187">
        <f>IF(N369="zákl. přenesená",J369,0)</f>
        <v>0</v>
      </c>
      <c r="BH369" s="187">
        <f>IF(N369="sníž. přenesená",J369,0)</f>
        <v>0</v>
      </c>
      <c r="BI369" s="187">
        <f>IF(N369="nulová",J369,0)</f>
        <v>0</v>
      </c>
      <c r="BJ369" s="19" t="s">
        <v>83</v>
      </c>
      <c r="BK369" s="187">
        <f>ROUND(I369*H369,2)</f>
        <v>0</v>
      </c>
      <c r="BL369" s="19" t="s">
        <v>161</v>
      </c>
      <c r="BM369" s="186" t="s">
        <v>1390</v>
      </c>
    </row>
    <row r="370" spans="1:65" s="2" customFormat="1" ht="10.199999999999999">
      <c r="A370" s="36"/>
      <c r="B370" s="37"/>
      <c r="C370" s="38"/>
      <c r="D370" s="204" t="s">
        <v>172</v>
      </c>
      <c r="E370" s="38"/>
      <c r="F370" s="205" t="s">
        <v>910</v>
      </c>
      <c r="G370" s="38"/>
      <c r="H370" s="38"/>
      <c r="I370" s="190"/>
      <c r="J370" s="38"/>
      <c r="K370" s="38"/>
      <c r="L370" s="41"/>
      <c r="M370" s="191"/>
      <c r="N370" s="192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172</v>
      </c>
      <c r="AU370" s="19" t="s">
        <v>85</v>
      </c>
    </row>
    <row r="371" spans="1:65" s="13" customFormat="1" ht="10.199999999999999">
      <c r="B371" s="193"/>
      <c r="C371" s="194"/>
      <c r="D371" s="188" t="s">
        <v>165</v>
      </c>
      <c r="E371" s="195" t="s">
        <v>19</v>
      </c>
      <c r="F371" s="196" t="s">
        <v>1391</v>
      </c>
      <c r="G371" s="194"/>
      <c r="H371" s="197">
        <v>16.058</v>
      </c>
      <c r="I371" s="198"/>
      <c r="J371" s="194"/>
      <c r="K371" s="194"/>
      <c r="L371" s="199"/>
      <c r="M371" s="200"/>
      <c r="N371" s="201"/>
      <c r="O371" s="201"/>
      <c r="P371" s="201"/>
      <c r="Q371" s="201"/>
      <c r="R371" s="201"/>
      <c r="S371" s="201"/>
      <c r="T371" s="202"/>
      <c r="AT371" s="203" t="s">
        <v>165</v>
      </c>
      <c r="AU371" s="203" t="s">
        <v>85</v>
      </c>
      <c r="AV371" s="13" t="s">
        <v>85</v>
      </c>
      <c r="AW371" s="13" t="s">
        <v>37</v>
      </c>
      <c r="AX371" s="13" t="s">
        <v>75</v>
      </c>
      <c r="AY371" s="203" t="s">
        <v>155</v>
      </c>
    </row>
    <row r="372" spans="1:65" s="14" customFormat="1" ht="10.199999999999999">
      <c r="B372" s="206"/>
      <c r="C372" s="207"/>
      <c r="D372" s="188" t="s">
        <v>165</v>
      </c>
      <c r="E372" s="208" t="s">
        <v>19</v>
      </c>
      <c r="F372" s="209" t="s">
        <v>206</v>
      </c>
      <c r="G372" s="207"/>
      <c r="H372" s="210">
        <v>16.058</v>
      </c>
      <c r="I372" s="211"/>
      <c r="J372" s="207"/>
      <c r="K372" s="207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165</v>
      </c>
      <c r="AU372" s="216" t="s">
        <v>85</v>
      </c>
      <c r="AV372" s="14" t="s">
        <v>161</v>
      </c>
      <c r="AW372" s="14" t="s">
        <v>37</v>
      </c>
      <c r="AX372" s="14" t="s">
        <v>83</v>
      </c>
      <c r="AY372" s="216" t="s">
        <v>155</v>
      </c>
    </row>
    <row r="373" spans="1:65" s="2" customFormat="1" ht="21.75" customHeight="1">
      <c r="A373" s="36"/>
      <c r="B373" s="37"/>
      <c r="C373" s="175" t="s">
        <v>767</v>
      </c>
      <c r="D373" s="175" t="s">
        <v>157</v>
      </c>
      <c r="E373" s="176" t="s">
        <v>913</v>
      </c>
      <c r="F373" s="177" t="s">
        <v>914</v>
      </c>
      <c r="G373" s="178" t="s">
        <v>298</v>
      </c>
      <c r="H373" s="179">
        <v>24.95</v>
      </c>
      <c r="I373" s="180"/>
      <c r="J373" s="181">
        <f>ROUND(I373*H373,2)</f>
        <v>0</v>
      </c>
      <c r="K373" s="177" t="s">
        <v>170</v>
      </c>
      <c r="L373" s="41"/>
      <c r="M373" s="182" t="s">
        <v>19</v>
      </c>
      <c r="N373" s="183" t="s">
        <v>46</v>
      </c>
      <c r="O373" s="66"/>
      <c r="P373" s="184">
        <f>O373*H373</f>
        <v>0</v>
      </c>
      <c r="Q373" s="184">
        <v>0</v>
      </c>
      <c r="R373" s="184">
        <f>Q373*H373</f>
        <v>0</v>
      </c>
      <c r="S373" s="184">
        <v>0</v>
      </c>
      <c r="T373" s="185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6" t="s">
        <v>161</v>
      </c>
      <c r="AT373" s="186" t="s">
        <v>157</v>
      </c>
      <c r="AU373" s="186" t="s">
        <v>85</v>
      </c>
      <c r="AY373" s="19" t="s">
        <v>155</v>
      </c>
      <c r="BE373" s="187">
        <f>IF(N373="základní",J373,0)</f>
        <v>0</v>
      </c>
      <c r="BF373" s="187">
        <f>IF(N373="snížená",J373,0)</f>
        <v>0</v>
      </c>
      <c r="BG373" s="187">
        <f>IF(N373="zákl. přenesená",J373,0)</f>
        <v>0</v>
      </c>
      <c r="BH373" s="187">
        <f>IF(N373="sníž. přenesená",J373,0)</f>
        <v>0</v>
      </c>
      <c r="BI373" s="187">
        <f>IF(N373="nulová",J373,0)</f>
        <v>0</v>
      </c>
      <c r="BJ373" s="19" t="s">
        <v>83</v>
      </c>
      <c r="BK373" s="187">
        <f>ROUND(I373*H373,2)</f>
        <v>0</v>
      </c>
      <c r="BL373" s="19" t="s">
        <v>161</v>
      </c>
      <c r="BM373" s="186" t="s">
        <v>1392</v>
      </c>
    </row>
    <row r="374" spans="1:65" s="2" customFormat="1" ht="10.199999999999999">
      <c r="A374" s="36"/>
      <c r="B374" s="37"/>
      <c r="C374" s="38"/>
      <c r="D374" s="204" t="s">
        <v>172</v>
      </c>
      <c r="E374" s="38"/>
      <c r="F374" s="205" t="s">
        <v>916</v>
      </c>
      <c r="G374" s="38"/>
      <c r="H374" s="38"/>
      <c r="I374" s="190"/>
      <c r="J374" s="38"/>
      <c r="K374" s="38"/>
      <c r="L374" s="41"/>
      <c r="M374" s="191"/>
      <c r="N374" s="192"/>
      <c r="O374" s="66"/>
      <c r="P374" s="66"/>
      <c r="Q374" s="66"/>
      <c r="R374" s="66"/>
      <c r="S374" s="66"/>
      <c r="T374" s="6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9" t="s">
        <v>172</v>
      </c>
      <c r="AU374" s="19" t="s">
        <v>85</v>
      </c>
    </row>
    <row r="375" spans="1:65" s="2" customFormat="1" ht="24.15" customHeight="1">
      <c r="A375" s="36"/>
      <c r="B375" s="37"/>
      <c r="C375" s="175" t="s">
        <v>775</v>
      </c>
      <c r="D375" s="175" t="s">
        <v>157</v>
      </c>
      <c r="E375" s="176" t="s">
        <v>918</v>
      </c>
      <c r="F375" s="177" t="s">
        <v>919</v>
      </c>
      <c r="G375" s="178" t="s">
        <v>298</v>
      </c>
      <c r="H375" s="179">
        <v>159.85</v>
      </c>
      <c r="I375" s="180"/>
      <c r="J375" s="181">
        <f>ROUND(I375*H375,2)</f>
        <v>0</v>
      </c>
      <c r="K375" s="177" t="s">
        <v>170</v>
      </c>
      <c r="L375" s="41"/>
      <c r="M375" s="182" t="s">
        <v>19</v>
      </c>
      <c r="N375" s="183" t="s">
        <v>46</v>
      </c>
      <c r="O375" s="66"/>
      <c r="P375" s="184">
        <f>O375*H375</f>
        <v>0</v>
      </c>
      <c r="Q375" s="184">
        <v>0</v>
      </c>
      <c r="R375" s="184">
        <f>Q375*H375</f>
        <v>0</v>
      </c>
      <c r="S375" s="184">
        <v>0</v>
      </c>
      <c r="T375" s="185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6" t="s">
        <v>161</v>
      </c>
      <c r="AT375" s="186" t="s">
        <v>157</v>
      </c>
      <c r="AU375" s="186" t="s">
        <v>85</v>
      </c>
      <c r="AY375" s="19" t="s">
        <v>155</v>
      </c>
      <c r="BE375" s="187">
        <f>IF(N375="základní",J375,0)</f>
        <v>0</v>
      </c>
      <c r="BF375" s="187">
        <f>IF(N375="snížená",J375,0)</f>
        <v>0</v>
      </c>
      <c r="BG375" s="187">
        <f>IF(N375="zákl. přenesená",J375,0)</f>
        <v>0</v>
      </c>
      <c r="BH375" s="187">
        <f>IF(N375="sníž. přenesená",J375,0)</f>
        <v>0</v>
      </c>
      <c r="BI375" s="187">
        <f>IF(N375="nulová",J375,0)</f>
        <v>0</v>
      </c>
      <c r="BJ375" s="19" t="s">
        <v>83</v>
      </c>
      <c r="BK375" s="187">
        <f>ROUND(I375*H375,2)</f>
        <v>0</v>
      </c>
      <c r="BL375" s="19" t="s">
        <v>161</v>
      </c>
      <c r="BM375" s="186" t="s">
        <v>1393</v>
      </c>
    </row>
    <row r="376" spans="1:65" s="2" customFormat="1" ht="10.199999999999999">
      <c r="A376" s="36"/>
      <c r="B376" s="37"/>
      <c r="C376" s="38"/>
      <c r="D376" s="204" t="s">
        <v>172</v>
      </c>
      <c r="E376" s="38"/>
      <c r="F376" s="205" t="s">
        <v>921</v>
      </c>
      <c r="G376" s="38"/>
      <c r="H376" s="38"/>
      <c r="I376" s="190"/>
      <c r="J376" s="38"/>
      <c r="K376" s="38"/>
      <c r="L376" s="41"/>
      <c r="M376" s="191"/>
      <c r="N376" s="192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172</v>
      </c>
      <c r="AU376" s="19" t="s">
        <v>85</v>
      </c>
    </row>
    <row r="377" spans="1:65" s="13" customFormat="1" ht="10.199999999999999">
      <c r="B377" s="193"/>
      <c r="C377" s="194"/>
      <c r="D377" s="188" t="s">
        <v>165</v>
      </c>
      <c r="E377" s="195" t="s">
        <v>19</v>
      </c>
      <c r="F377" s="196" t="s">
        <v>1394</v>
      </c>
      <c r="G377" s="194"/>
      <c r="H377" s="197">
        <v>159.85</v>
      </c>
      <c r="I377" s="198"/>
      <c r="J377" s="194"/>
      <c r="K377" s="194"/>
      <c r="L377" s="199"/>
      <c r="M377" s="200"/>
      <c r="N377" s="201"/>
      <c r="O377" s="201"/>
      <c r="P377" s="201"/>
      <c r="Q377" s="201"/>
      <c r="R377" s="201"/>
      <c r="S377" s="201"/>
      <c r="T377" s="202"/>
      <c r="AT377" s="203" t="s">
        <v>165</v>
      </c>
      <c r="AU377" s="203" t="s">
        <v>85</v>
      </c>
      <c r="AV377" s="13" t="s">
        <v>85</v>
      </c>
      <c r="AW377" s="13" t="s">
        <v>37</v>
      </c>
      <c r="AX377" s="13" t="s">
        <v>75</v>
      </c>
      <c r="AY377" s="203" t="s">
        <v>155</v>
      </c>
    </row>
    <row r="378" spans="1:65" s="14" customFormat="1" ht="10.199999999999999">
      <c r="B378" s="206"/>
      <c r="C378" s="207"/>
      <c r="D378" s="188" t="s">
        <v>165</v>
      </c>
      <c r="E378" s="208" t="s">
        <v>19</v>
      </c>
      <c r="F378" s="209" t="s">
        <v>206</v>
      </c>
      <c r="G378" s="207"/>
      <c r="H378" s="210">
        <v>159.85</v>
      </c>
      <c r="I378" s="211"/>
      <c r="J378" s="207"/>
      <c r="K378" s="207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165</v>
      </c>
      <c r="AU378" s="216" t="s">
        <v>85</v>
      </c>
      <c r="AV378" s="14" t="s">
        <v>161</v>
      </c>
      <c r="AW378" s="14" t="s">
        <v>37</v>
      </c>
      <c r="AX378" s="14" t="s">
        <v>83</v>
      </c>
      <c r="AY378" s="216" t="s">
        <v>155</v>
      </c>
    </row>
    <row r="379" spans="1:65" s="2" customFormat="1" ht="24.15" customHeight="1">
      <c r="A379" s="36"/>
      <c r="B379" s="37"/>
      <c r="C379" s="175" t="s">
        <v>781</v>
      </c>
      <c r="D379" s="175" t="s">
        <v>157</v>
      </c>
      <c r="E379" s="176" t="s">
        <v>1395</v>
      </c>
      <c r="F379" s="177" t="s">
        <v>1396</v>
      </c>
      <c r="G379" s="178" t="s">
        <v>298</v>
      </c>
      <c r="H379" s="179">
        <v>0.86399999999999999</v>
      </c>
      <c r="I379" s="180"/>
      <c r="J379" s="181">
        <f>ROUND(I379*H379,2)</f>
        <v>0</v>
      </c>
      <c r="K379" s="177" t="s">
        <v>170</v>
      </c>
      <c r="L379" s="41"/>
      <c r="M379" s="182" t="s">
        <v>19</v>
      </c>
      <c r="N379" s="183" t="s">
        <v>46</v>
      </c>
      <c r="O379" s="66"/>
      <c r="P379" s="184">
        <f>O379*H379</f>
        <v>0</v>
      </c>
      <c r="Q379" s="184">
        <v>0</v>
      </c>
      <c r="R379" s="184">
        <f>Q379*H379</f>
        <v>0</v>
      </c>
      <c r="S379" s="184">
        <v>0</v>
      </c>
      <c r="T379" s="185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6" t="s">
        <v>161</v>
      </c>
      <c r="AT379" s="186" t="s">
        <v>157</v>
      </c>
      <c r="AU379" s="186" t="s">
        <v>85</v>
      </c>
      <c r="AY379" s="19" t="s">
        <v>155</v>
      </c>
      <c r="BE379" s="187">
        <f>IF(N379="základní",J379,0)</f>
        <v>0</v>
      </c>
      <c r="BF379" s="187">
        <f>IF(N379="snížená",J379,0)</f>
        <v>0</v>
      </c>
      <c r="BG379" s="187">
        <f>IF(N379="zákl. přenesená",J379,0)</f>
        <v>0</v>
      </c>
      <c r="BH379" s="187">
        <f>IF(N379="sníž. přenesená",J379,0)</f>
        <v>0</v>
      </c>
      <c r="BI379" s="187">
        <f>IF(N379="nulová",J379,0)</f>
        <v>0</v>
      </c>
      <c r="BJ379" s="19" t="s">
        <v>83</v>
      </c>
      <c r="BK379" s="187">
        <f>ROUND(I379*H379,2)</f>
        <v>0</v>
      </c>
      <c r="BL379" s="19" t="s">
        <v>161</v>
      </c>
      <c r="BM379" s="186" t="s">
        <v>1397</v>
      </c>
    </row>
    <row r="380" spans="1:65" s="2" customFormat="1" ht="10.199999999999999">
      <c r="A380" s="36"/>
      <c r="B380" s="37"/>
      <c r="C380" s="38"/>
      <c r="D380" s="204" t="s">
        <v>172</v>
      </c>
      <c r="E380" s="38"/>
      <c r="F380" s="205" t="s">
        <v>1398</v>
      </c>
      <c r="G380" s="38"/>
      <c r="H380" s="38"/>
      <c r="I380" s="190"/>
      <c r="J380" s="38"/>
      <c r="K380" s="38"/>
      <c r="L380" s="41"/>
      <c r="M380" s="191"/>
      <c r="N380" s="192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172</v>
      </c>
      <c r="AU380" s="19" t="s">
        <v>85</v>
      </c>
    </row>
    <row r="381" spans="1:65" s="15" customFormat="1" ht="10.199999999999999">
      <c r="B381" s="227"/>
      <c r="C381" s="228"/>
      <c r="D381" s="188" t="s">
        <v>165</v>
      </c>
      <c r="E381" s="229" t="s">
        <v>19</v>
      </c>
      <c r="F381" s="230" t="s">
        <v>1386</v>
      </c>
      <c r="G381" s="228"/>
      <c r="H381" s="229" t="s">
        <v>19</v>
      </c>
      <c r="I381" s="231"/>
      <c r="J381" s="228"/>
      <c r="K381" s="228"/>
      <c r="L381" s="232"/>
      <c r="M381" s="233"/>
      <c r="N381" s="234"/>
      <c r="O381" s="234"/>
      <c r="P381" s="234"/>
      <c r="Q381" s="234"/>
      <c r="R381" s="234"/>
      <c r="S381" s="234"/>
      <c r="T381" s="235"/>
      <c r="AT381" s="236" t="s">
        <v>165</v>
      </c>
      <c r="AU381" s="236" t="s">
        <v>85</v>
      </c>
      <c r="AV381" s="15" t="s">
        <v>83</v>
      </c>
      <c r="AW381" s="15" t="s">
        <v>37</v>
      </c>
      <c r="AX381" s="15" t="s">
        <v>75</v>
      </c>
      <c r="AY381" s="236" t="s">
        <v>155</v>
      </c>
    </row>
    <row r="382" spans="1:65" s="13" customFormat="1" ht="10.199999999999999">
      <c r="B382" s="193"/>
      <c r="C382" s="194"/>
      <c r="D382" s="188" t="s">
        <v>165</v>
      </c>
      <c r="E382" s="195" t="s">
        <v>19</v>
      </c>
      <c r="F382" s="196" t="s">
        <v>1399</v>
      </c>
      <c r="G382" s="194"/>
      <c r="H382" s="197">
        <v>0.86399999999999999</v>
      </c>
      <c r="I382" s="198"/>
      <c r="J382" s="194"/>
      <c r="K382" s="194"/>
      <c r="L382" s="199"/>
      <c r="M382" s="200"/>
      <c r="N382" s="201"/>
      <c r="O382" s="201"/>
      <c r="P382" s="201"/>
      <c r="Q382" s="201"/>
      <c r="R382" s="201"/>
      <c r="S382" s="201"/>
      <c r="T382" s="202"/>
      <c r="AT382" s="203" t="s">
        <v>165</v>
      </c>
      <c r="AU382" s="203" t="s">
        <v>85</v>
      </c>
      <c r="AV382" s="13" t="s">
        <v>85</v>
      </c>
      <c r="AW382" s="13" t="s">
        <v>37</v>
      </c>
      <c r="AX382" s="13" t="s">
        <v>83</v>
      </c>
      <c r="AY382" s="203" t="s">
        <v>155</v>
      </c>
    </row>
    <row r="383" spans="1:65" s="2" customFormat="1" ht="37.799999999999997" customHeight="1">
      <c r="A383" s="36"/>
      <c r="B383" s="37"/>
      <c r="C383" s="175" t="s">
        <v>788</v>
      </c>
      <c r="D383" s="175" t="s">
        <v>157</v>
      </c>
      <c r="E383" s="176" t="s">
        <v>1400</v>
      </c>
      <c r="F383" s="177" t="s">
        <v>1401</v>
      </c>
      <c r="G383" s="178" t="s">
        <v>298</v>
      </c>
      <c r="H383" s="179">
        <v>21.6</v>
      </c>
      <c r="I383" s="180"/>
      <c r="J383" s="181">
        <f>ROUND(I383*H383,2)</f>
        <v>0</v>
      </c>
      <c r="K383" s="177" t="s">
        <v>170</v>
      </c>
      <c r="L383" s="41"/>
      <c r="M383" s="182" t="s">
        <v>19</v>
      </c>
      <c r="N383" s="183" t="s">
        <v>46</v>
      </c>
      <c r="O383" s="66"/>
      <c r="P383" s="184">
        <f>O383*H383</f>
        <v>0</v>
      </c>
      <c r="Q383" s="184">
        <v>0</v>
      </c>
      <c r="R383" s="184">
        <f>Q383*H383</f>
        <v>0</v>
      </c>
      <c r="S383" s="184">
        <v>0</v>
      </c>
      <c r="T383" s="185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6" t="s">
        <v>161</v>
      </c>
      <c r="AT383" s="186" t="s">
        <v>157</v>
      </c>
      <c r="AU383" s="186" t="s">
        <v>85</v>
      </c>
      <c r="AY383" s="19" t="s">
        <v>155</v>
      </c>
      <c r="BE383" s="187">
        <f>IF(N383="základní",J383,0)</f>
        <v>0</v>
      </c>
      <c r="BF383" s="187">
        <f>IF(N383="snížená",J383,0)</f>
        <v>0</v>
      </c>
      <c r="BG383" s="187">
        <f>IF(N383="zákl. přenesená",J383,0)</f>
        <v>0</v>
      </c>
      <c r="BH383" s="187">
        <f>IF(N383="sníž. přenesená",J383,0)</f>
        <v>0</v>
      </c>
      <c r="BI383" s="187">
        <f>IF(N383="nulová",J383,0)</f>
        <v>0</v>
      </c>
      <c r="BJ383" s="19" t="s">
        <v>83</v>
      </c>
      <c r="BK383" s="187">
        <f>ROUND(I383*H383,2)</f>
        <v>0</v>
      </c>
      <c r="BL383" s="19" t="s">
        <v>161</v>
      </c>
      <c r="BM383" s="186" t="s">
        <v>1402</v>
      </c>
    </row>
    <row r="384" spans="1:65" s="2" customFormat="1" ht="10.199999999999999">
      <c r="A384" s="36"/>
      <c r="B384" s="37"/>
      <c r="C384" s="38"/>
      <c r="D384" s="204" t="s">
        <v>172</v>
      </c>
      <c r="E384" s="38"/>
      <c r="F384" s="205" t="s">
        <v>1403</v>
      </c>
      <c r="G384" s="38"/>
      <c r="H384" s="38"/>
      <c r="I384" s="190"/>
      <c r="J384" s="38"/>
      <c r="K384" s="38"/>
      <c r="L384" s="41"/>
      <c r="M384" s="191"/>
      <c r="N384" s="192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172</v>
      </c>
      <c r="AU384" s="19" t="s">
        <v>85</v>
      </c>
    </row>
    <row r="385" spans="1:65" s="13" customFormat="1" ht="10.199999999999999">
      <c r="B385" s="193"/>
      <c r="C385" s="194"/>
      <c r="D385" s="188" t="s">
        <v>165</v>
      </c>
      <c r="E385" s="195" t="s">
        <v>19</v>
      </c>
      <c r="F385" s="196" t="s">
        <v>1404</v>
      </c>
      <c r="G385" s="194"/>
      <c r="H385" s="197">
        <v>21.6</v>
      </c>
      <c r="I385" s="198"/>
      <c r="J385" s="194"/>
      <c r="K385" s="194"/>
      <c r="L385" s="199"/>
      <c r="M385" s="200"/>
      <c r="N385" s="201"/>
      <c r="O385" s="201"/>
      <c r="P385" s="201"/>
      <c r="Q385" s="201"/>
      <c r="R385" s="201"/>
      <c r="S385" s="201"/>
      <c r="T385" s="202"/>
      <c r="AT385" s="203" t="s">
        <v>165</v>
      </c>
      <c r="AU385" s="203" t="s">
        <v>85</v>
      </c>
      <c r="AV385" s="13" t="s">
        <v>85</v>
      </c>
      <c r="AW385" s="13" t="s">
        <v>37</v>
      </c>
      <c r="AX385" s="13" t="s">
        <v>83</v>
      </c>
      <c r="AY385" s="203" t="s">
        <v>155</v>
      </c>
    </row>
    <row r="386" spans="1:65" s="2" customFormat="1" ht="16.5" customHeight="1">
      <c r="A386" s="36"/>
      <c r="B386" s="37"/>
      <c r="C386" s="175" t="s">
        <v>793</v>
      </c>
      <c r="D386" s="175" t="s">
        <v>157</v>
      </c>
      <c r="E386" s="176" t="s">
        <v>924</v>
      </c>
      <c r="F386" s="177" t="s">
        <v>925</v>
      </c>
      <c r="G386" s="178" t="s">
        <v>298</v>
      </c>
      <c r="H386" s="179">
        <v>24.95</v>
      </c>
      <c r="I386" s="180"/>
      <c r="J386" s="181">
        <f>ROUND(I386*H386,2)</f>
        <v>0</v>
      </c>
      <c r="K386" s="177" t="s">
        <v>170</v>
      </c>
      <c r="L386" s="41"/>
      <c r="M386" s="182" t="s">
        <v>19</v>
      </c>
      <c r="N386" s="183" t="s">
        <v>46</v>
      </c>
      <c r="O386" s="66"/>
      <c r="P386" s="184">
        <f>O386*H386</f>
        <v>0</v>
      </c>
      <c r="Q386" s="184">
        <v>0</v>
      </c>
      <c r="R386" s="184">
        <f>Q386*H386</f>
        <v>0</v>
      </c>
      <c r="S386" s="184">
        <v>0</v>
      </c>
      <c r="T386" s="185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6" t="s">
        <v>161</v>
      </c>
      <c r="AT386" s="186" t="s">
        <v>157</v>
      </c>
      <c r="AU386" s="186" t="s">
        <v>85</v>
      </c>
      <c r="AY386" s="19" t="s">
        <v>155</v>
      </c>
      <c r="BE386" s="187">
        <f>IF(N386="základní",J386,0)</f>
        <v>0</v>
      </c>
      <c r="BF386" s="187">
        <f>IF(N386="snížená",J386,0)</f>
        <v>0</v>
      </c>
      <c r="BG386" s="187">
        <f>IF(N386="zákl. přenesená",J386,0)</f>
        <v>0</v>
      </c>
      <c r="BH386" s="187">
        <f>IF(N386="sníž. přenesená",J386,0)</f>
        <v>0</v>
      </c>
      <c r="BI386" s="187">
        <f>IF(N386="nulová",J386,0)</f>
        <v>0</v>
      </c>
      <c r="BJ386" s="19" t="s">
        <v>83</v>
      </c>
      <c r="BK386" s="187">
        <f>ROUND(I386*H386,2)</f>
        <v>0</v>
      </c>
      <c r="BL386" s="19" t="s">
        <v>161</v>
      </c>
      <c r="BM386" s="186" t="s">
        <v>1405</v>
      </c>
    </row>
    <row r="387" spans="1:65" s="2" customFormat="1" ht="10.199999999999999">
      <c r="A387" s="36"/>
      <c r="B387" s="37"/>
      <c r="C387" s="38"/>
      <c r="D387" s="204" t="s">
        <v>172</v>
      </c>
      <c r="E387" s="38"/>
      <c r="F387" s="205" t="s">
        <v>927</v>
      </c>
      <c r="G387" s="38"/>
      <c r="H387" s="38"/>
      <c r="I387" s="190"/>
      <c r="J387" s="38"/>
      <c r="K387" s="38"/>
      <c r="L387" s="41"/>
      <c r="M387" s="191"/>
      <c r="N387" s="192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172</v>
      </c>
      <c r="AU387" s="19" t="s">
        <v>85</v>
      </c>
    </row>
    <row r="388" spans="1:65" s="2" customFormat="1" ht="16.5" customHeight="1">
      <c r="A388" s="36"/>
      <c r="B388" s="37"/>
      <c r="C388" s="175" t="s">
        <v>812</v>
      </c>
      <c r="D388" s="175" t="s">
        <v>157</v>
      </c>
      <c r="E388" s="176" t="s">
        <v>1406</v>
      </c>
      <c r="F388" s="177" t="s">
        <v>1407</v>
      </c>
      <c r="G388" s="178" t="s">
        <v>230</v>
      </c>
      <c r="H388" s="179">
        <v>864.12</v>
      </c>
      <c r="I388" s="180"/>
      <c r="J388" s="181">
        <f>ROUND(I388*H388,2)</f>
        <v>0</v>
      </c>
      <c r="K388" s="177" t="s">
        <v>19</v>
      </c>
      <c r="L388" s="41"/>
      <c r="M388" s="182" t="s">
        <v>19</v>
      </c>
      <c r="N388" s="183" t="s">
        <v>46</v>
      </c>
      <c r="O388" s="66"/>
      <c r="P388" s="184">
        <f>O388*H388</f>
        <v>0</v>
      </c>
      <c r="Q388" s="184">
        <v>0</v>
      </c>
      <c r="R388" s="184">
        <f>Q388*H388</f>
        <v>0</v>
      </c>
      <c r="S388" s="184">
        <v>0</v>
      </c>
      <c r="T388" s="185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6" t="s">
        <v>161</v>
      </c>
      <c r="AT388" s="186" t="s">
        <v>157</v>
      </c>
      <c r="AU388" s="186" t="s">
        <v>85</v>
      </c>
      <c r="AY388" s="19" t="s">
        <v>155</v>
      </c>
      <c r="BE388" s="187">
        <f>IF(N388="základní",J388,0)</f>
        <v>0</v>
      </c>
      <c r="BF388" s="187">
        <f>IF(N388="snížená",J388,0)</f>
        <v>0</v>
      </c>
      <c r="BG388" s="187">
        <f>IF(N388="zákl. přenesená",J388,0)</f>
        <v>0</v>
      </c>
      <c r="BH388" s="187">
        <f>IF(N388="sníž. přenesená",J388,0)</f>
        <v>0</v>
      </c>
      <c r="BI388" s="187">
        <f>IF(N388="nulová",J388,0)</f>
        <v>0</v>
      </c>
      <c r="BJ388" s="19" t="s">
        <v>83</v>
      </c>
      <c r="BK388" s="187">
        <f>ROUND(I388*H388,2)</f>
        <v>0</v>
      </c>
      <c r="BL388" s="19" t="s">
        <v>161</v>
      </c>
      <c r="BM388" s="186" t="s">
        <v>1408</v>
      </c>
    </row>
    <row r="389" spans="1:65" s="15" customFormat="1" ht="10.199999999999999">
      <c r="B389" s="227"/>
      <c r="C389" s="228"/>
      <c r="D389" s="188" t="s">
        <v>165</v>
      </c>
      <c r="E389" s="229" t="s">
        <v>19</v>
      </c>
      <c r="F389" s="230" t="s">
        <v>1386</v>
      </c>
      <c r="G389" s="228"/>
      <c r="H389" s="229" t="s">
        <v>19</v>
      </c>
      <c r="I389" s="231"/>
      <c r="J389" s="228"/>
      <c r="K389" s="228"/>
      <c r="L389" s="232"/>
      <c r="M389" s="233"/>
      <c r="N389" s="234"/>
      <c r="O389" s="234"/>
      <c r="P389" s="234"/>
      <c r="Q389" s="234"/>
      <c r="R389" s="234"/>
      <c r="S389" s="234"/>
      <c r="T389" s="235"/>
      <c r="AT389" s="236" t="s">
        <v>165</v>
      </c>
      <c r="AU389" s="236" t="s">
        <v>85</v>
      </c>
      <c r="AV389" s="15" t="s">
        <v>83</v>
      </c>
      <c r="AW389" s="15" t="s">
        <v>37</v>
      </c>
      <c r="AX389" s="15" t="s">
        <v>75</v>
      </c>
      <c r="AY389" s="236" t="s">
        <v>155</v>
      </c>
    </row>
    <row r="390" spans="1:65" s="13" customFormat="1" ht="10.199999999999999">
      <c r="B390" s="193"/>
      <c r="C390" s="194"/>
      <c r="D390" s="188" t="s">
        <v>165</v>
      </c>
      <c r="E390" s="195" t="s">
        <v>19</v>
      </c>
      <c r="F390" s="196" t="s">
        <v>1409</v>
      </c>
      <c r="G390" s="194"/>
      <c r="H390" s="197">
        <v>864.12</v>
      </c>
      <c r="I390" s="198"/>
      <c r="J390" s="194"/>
      <c r="K390" s="194"/>
      <c r="L390" s="199"/>
      <c r="M390" s="200"/>
      <c r="N390" s="201"/>
      <c r="O390" s="201"/>
      <c r="P390" s="201"/>
      <c r="Q390" s="201"/>
      <c r="R390" s="201"/>
      <c r="S390" s="201"/>
      <c r="T390" s="202"/>
      <c r="AT390" s="203" t="s">
        <v>165</v>
      </c>
      <c r="AU390" s="203" t="s">
        <v>85</v>
      </c>
      <c r="AV390" s="13" t="s">
        <v>85</v>
      </c>
      <c r="AW390" s="13" t="s">
        <v>37</v>
      </c>
      <c r="AX390" s="13" t="s">
        <v>83</v>
      </c>
      <c r="AY390" s="203" t="s">
        <v>155</v>
      </c>
    </row>
    <row r="391" spans="1:65" s="12" customFormat="1" ht="22.8" customHeight="1">
      <c r="B391" s="159"/>
      <c r="C391" s="160"/>
      <c r="D391" s="161" t="s">
        <v>74</v>
      </c>
      <c r="E391" s="173" t="s">
        <v>403</v>
      </c>
      <c r="F391" s="173" t="s">
        <v>404</v>
      </c>
      <c r="G391" s="160"/>
      <c r="H391" s="160"/>
      <c r="I391" s="163"/>
      <c r="J391" s="174">
        <f>BK391</f>
        <v>0</v>
      </c>
      <c r="K391" s="160"/>
      <c r="L391" s="165"/>
      <c r="M391" s="166"/>
      <c r="N391" s="167"/>
      <c r="O391" s="167"/>
      <c r="P391" s="168">
        <f>SUM(P392:P393)</f>
        <v>0</v>
      </c>
      <c r="Q391" s="167"/>
      <c r="R391" s="168">
        <f>SUM(R392:R393)</f>
        <v>0</v>
      </c>
      <c r="S391" s="167"/>
      <c r="T391" s="169">
        <f>SUM(T392:T393)</f>
        <v>0</v>
      </c>
      <c r="AR391" s="170" t="s">
        <v>83</v>
      </c>
      <c r="AT391" s="171" t="s">
        <v>74</v>
      </c>
      <c r="AU391" s="171" t="s">
        <v>83</v>
      </c>
      <c r="AY391" s="170" t="s">
        <v>155</v>
      </c>
      <c r="BK391" s="172">
        <f>SUM(BK392:BK393)</f>
        <v>0</v>
      </c>
    </row>
    <row r="392" spans="1:65" s="2" customFormat="1" ht="24.15" customHeight="1">
      <c r="A392" s="36"/>
      <c r="B392" s="37"/>
      <c r="C392" s="175" t="s">
        <v>819</v>
      </c>
      <c r="D392" s="175" t="s">
        <v>157</v>
      </c>
      <c r="E392" s="176" t="s">
        <v>934</v>
      </c>
      <c r="F392" s="177" t="s">
        <v>935</v>
      </c>
      <c r="G392" s="178" t="s">
        <v>298</v>
      </c>
      <c r="H392" s="179">
        <v>85.26</v>
      </c>
      <c r="I392" s="180"/>
      <c r="J392" s="181">
        <f>ROUND(I392*H392,2)</f>
        <v>0</v>
      </c>
      <c r="K392" s="177" t="s">
        <v>170</v>
      </c>
      <c r="L392" s="41"/>
      <c r="M392" s="182" t="s">
        <v>19</v>
      </c>
      <c r="N392" s="183" t="s">
        <v>46</v>
      </c>
      <c r="O392" s="66"/>
      <c r="P392" s="184">
        <f>O392*H392</f>
        <v>0</v>
      </c>
      <c r="Q392" s="184">
        <v>0</v>
      </c>
      <c r="R392" s="184">
        <f>Q392*H392</f>
        <v>0</v>
      </c>
      <c r="S392" s="184">
        <v>0</v>
      </c>
      <c r="T392" s="185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86" t="s">
        <v>161</v>
      </c>
      <c r="AT392" s="186" t="s">
        <v>157</v>
      </c>
      <c r="AU392" s="186" t="s">
        <v>85</v>
      </c>
      <c r="AY392" s="19" t="s">
        <v>155</v>
      </c>
      <c r="BE392" s="187">
        <f>IF(N392="základní",J392,0)</f>
        <v>0</v>
      </c>
      <c r="BF392" s="187">
        <f>IF(N392="snížená",J392,0)</f>
        <v>0</v>
      </c>
      <c r="BG392" s="187">
        <f>IF(N392="zákl. přenesená",J392,0)</f>
        <v>0</v>
      </c>
      <c r="BH392" s="187">
        <f>IF(N392="sníž. přenesená",J392,0)</f>
        <v>0</v>
      </c>
      <c r="BI392" s="187">
        <f>IF(N392="nulová",J392,0)</f>
        <v>0</v>
      </c>
      <c r="BJ392" s="19" t="s">
        <v>83</v>
      </c>
      <c r="BK392" s="187">
        <f>ROUND(I392*H392,2)</f>
        <v>0</v>
      </c>
      <c r="BL392" s="19" t="s">
        <v>161</v>
      </c>
      <c r="BM392" s="186" t="s">
        <v>1410</v>
      </c>
    </row>
    <row r="393" spans="1:65" s="2" customFormat="1" ht="10.199999999999999">
      <c r="A393" s="36"/>
      <c r="B393" s="37"/>
      <c r="C393" s="38"/>
      <c r="D393" s="204" t="s">
        <v>172</v>
      </c>
      <c r="E393" s="38"/>
      <c r="F393" s="205" t="s">
        <v>937</v>
      </c>
      <c r="G393" s="38"/>
      <c r="H393" s="38"/>
      <c r="I393" s="190"/>
      <c r="J393" s="38"/>
      <c r="K393" s="38"/>
      <c r="L393" s="41"/>
      <c r="M393" s="191"/>
      <c r="N393" s="192"/>
      <c r="O393" s="66"/>
      <c r="P393" s="66"/>
      <c r="Q393" s="66"/>
      <c r="R393" s="66"/>
      <c r="S393" s="66"/>
      <c r="T393" s="67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9" t="s">
        <v>172</v>
      </c>
      <c r="AU393" s="19" t="s">
        <v>85</v>
      </c>
    </row>
    <row r="394" spans="1:65" s="12" customFormat="1" ht="25.95" customHeight="1">
      <c r="B394" s="159"/>
      <c r="C394" s="160"/>
      <c r="D394" s="161" t="s">
        <v>74</v>
      </c>
      <c r="E394" s="162" t="s">
        <v>938</v>
      </c>
      <c r="F394" s="162" t="s">
        <v>939</v>
      </c>
      <c r="G394" s="160"/>
      <c r="H394" s="160"/>
      <c r="I394" s="163"/>
      <c r="J394" s="164">
        <f>BK394</f>
        <v>0</v>
      </c>
      <c r="K394" s="160"/>
      <c r="L394" s="165"/>
      <c r="M394" s="166"/>
      <c r="N394" s="167"/>
      <c r="O394" s="167"/>
      <c r="P394" s="168">
        <f>P395</f>
        <v>0</v>
      </c>
      <c r="Q394" s="167"/>
      <c r="R394" s="168">
        <f>R395</f>
        <v>9.9141339999999994E-2</v>
      </c>
      <c r="S394" s="167"/>
      <c r="T394" s="169">
        <f>T395</f>
        <v>0</v>
      </c>
      <c r="AR394" s="170" t="s">
        <v>85</v>
      </c>
      <c r="AT394" s="171" t="s">
        <v>74</v>
      </c>
      <c r="AU394" s="171" t="s">
        <v>75</v>
      </c>
      <c r="AY394" s="170" t="s">
        <v>155</v>
      </c>
      <c r="BK394" s="172">
        <f>BK395</f>
        <v>0</v>
      </c>
    </row>
    <row r="395" spans="1:65" s="12" customFormat="1" ht="22.8" customHeight="1">
      <c r="B395" s="159"/>
      <c r="C395" s="160"/>
      <c r="D395" s="161" t="s">
        <v>74</v>
      </c>
      <c r="E395" s="173" t="s">
        <v>940</v>
      </c>
      <c r="F395" s="173" t="s">
        <v>941</v>
      </c>
      <c r="G395" s="160"/>
      <c r="H395" s="160"/>
      <c r="I395" s="163"/>
      <c r="J395" s="174">
        <f>BK395</f>
        <v>0</v>
      </c>
      <c r="K395" s="160"/>
      <c r="L395" s="165"/>
      <c r="M395" s="166"/>
      <c r="N395" s="167"/>
      <c r="O395" s="167"/>
      <c r="P395" s="168">
        <f>SUM(P396:P436)</f>
        <v>0</v>
      </c>
      <c r="Q395" s="167"/>
      <c r="R395" s="168">
        <f>SUM(R396:R436)</f>
        <v>9.9141339999999994E-2</v>
      </c>
      <c r="S395" s="167"/>
      <c r="T395" s="169">
        <f>SUM(T396:T436)</f>
        <v>0</v>
      </c>
      <c r="AR395" s="170" t="s">
        <v>85</v>
      </c>
      <c r="AT395" s="171" t="s">
        <v>74</v>
      </c>
      <c r="AU395" s="171" t="s">
        <v>83</v>
      </c>
      <c r="AY395" s="170" t="s">
        <v>155</v>
      </c>
      <c r="BK395" s="172">
        <f>SUM(BK396:BK436)</f>
        <v>0</v>
      </c>
    </row>
    <row r="396" spans="1:65" s="2" customFormat="1" ht="21.75" customHeight="1">
      <c r="A396" s="36"/>
      <c r="B396" s="37"/>
      <c r="C396" s="175" t="s">
        <v>825</v>
      </c>
      <c r="D396" s="175" t="s">
        <v>157</v>
      </c>
      <c r="E396" s="176" t="s">
        <v>943</v>
      </c>
      <c r="F396" s="177" t="s">
        <v>944</v>
      </c>
      <c r="G396" s="178" t="s">
        <v>169</v>
      </c>
      <c r="H396" s="179">
        <v>30.488</v>
      </c>
      <c r="I396" s="180"/>
      <c r="J396" s="181">
        <f>ROUND(I396*H396,2)</f>
        <v>0</v>
      </c>
      <c r="K396" s="177" t="s">
        <v>170</v>
      </c>
      <c r="L396" s="41"/>
      <c r="M396" s="182" t="s">
        <v>19</v>
      </c>
      <c r="N396" s="183" t="s">
        <v>46</v>
      </c>
      <c r="O396" s="66"/>
      <c r="P396" s="184">
        <f>O396*H396</f>
        <v>0</v>
      </c>
      <c r="Q396" s="184">
        <v>0</v>
      </c>
      <c r="R396" s="184">
        <f>Q396*H396</f>
        <v>0</v>
      </c>
      <c r="S396" s="184">
        <v>0</v>
      </c>
      <c r="T396" s="185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6" t="s">
        <v>257</v>
      </c>
      <c r="AT396" s="186" t="s">
        <v>157</v>
      </c>
      <c r="AU396" s="186" t="s">
        <v>85</v>
      </c>
      <c r="AY396" s="19" t="s">
        <v>155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9" t="s">
        <v>83</v>
      </c>
      <c r="BK396" s="187">
        <f>ROUND(I396*H396,2)</f>
        <v>0</v>
      </c>
      <c r="BL396" s="19" t="s">
        <v>257</v>
      </c>
      <c r="BM396" s="186" t="s">
        <v>1411</v>
      </c>
    </row>
    <row r="397" spans="1:65" s="2" customFormat="1" ht="10.199999999999999">
      <c r="A397" s="36"/>
      <c r="B397" s="37"/>
      <c r="C397" s="38"/>
      <c r="D397" s="204" t="s">
        <v>172</v>
      </c>
      <c r="E397" s="38"/>
      <c r="F397" s="205" t="s">
        <v>946</v>
      </c>
      <c r="G397" s="38"/>
      <c r="H397" s="38"/>
      <c r="I397" s="190"/>
      <c r="J397" s="38"/>
      <c r="K397" s="38"/>
      <c r="L397" s="41"/>
      <c r="M397" s="191"/>
      <c r="N397" s="192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172</v>
      </c>
      <c r="AU397" s="19" t="s">
        <v>85</v>
      </c>
    </row>
    <row r="398" spans="1:65" s="15" customFormat="1" ht="10.199999999999999">
      <c r="B398" s="227"/>
      <c r="C398" s="228"/>
      <c r="D398" s="188" t="s">
        <v>165</v>
      </c>
      <c r="E398" s="229" t="s">
        <v>19</v>
      </c>
      <c r="F398" s="230" t="s">
        <v>553</v>
      </c>
      <c r="G398" s="228"/>
      <c r="H398" s="229" t="s">
        <v>19</v>
      </c>
      <c r="I398" s="231"/>
      <c r="J398" s="228"/>
      <c r="K398" s="228"/>
      <c r="L398" s="232"/>
      <c r="M398" s="233"/>
      <c r="N398" s="234"/>
      <c r="O398" s="234"/>
      <c r="P398" s="234"/>
      <c r="Q398" s="234"/>
      <c r="R398" s="234"/>
      <c r="S398" s="234"/>
      <c r="T398" s="235"/>
      <c r="AT398" s="236" t="s">
        <v>165</v>
      </c>
      <c r="AU398" s="236" t="s">
        <v>85</v>
      </c>
      <c r="AV398" s="15" t="s">
        <v>83</v>
      </c>
      <c r="AW398" s="15" t="s">
        <v>37</v>
      </c>
      <c r="AX398" s="15" t="s">
        <v>75</v>
      </c>
      <c r="AY398" s="236" t="s">
        <v>155</v>
      </c>
    </row>
    <row r="399" spans="1:65" s="15" customFormat="1" ht="10.199999999999999">
      <c r="B399" s="227"/>
      <c r="C399" s="228"/>
      <c r="D399" s="188" t="s">
        <v>165</v>
      </c>
      <c r="E399" s="229" t="s">
        <v>19</v>
      </c>
      <c r="F399" s="230" t="s">
        <v>554</v>
      </c>
      <c r="G399" s="228"/>
      <c r="H399" s="229" t="s">
        <v>19</v>
      </c>
      <c r="I399" s="231"/>
      <c r="J399" s="228"/>
      <c r="K399" s="228"/>
      <c r="L399" s="232"/>
      <c r="M399" s="233"/>
      <c r="N399" s="234"/>
      <c r="O399" s="234"/>
      <c r="P399" s="234"/>
      <c r="Q399" s="234"/>
      <c r="R399" s="234"/>
      <c r="S399" s="234"/>
      <c r="T399" s="235"/>
      <c r="AT399" s="236" t="s">
        <v>165</v>
      </c>
      <c r="AU399" s="236" t="s">
        <v>85</v>
      </c>
      <c r="AV399" s="15" t="s">
        <v>83</v>
      </c>
      <c r="AW399" s="15" t="s">
        <v>37</v>
      </c>
      <c r="AX399" s="15" t="s">
        <v>75</v>
      </c>
      <c r="AY399" s="236" t="s">
        <v>155</v>
      </c>
    </row>
    <row r="400" spans="1:65" s="13" customFormat="1" ht="10.199999999999999">
      <c r="B400" s="193"/>
      <c r="C400" s="194"/>
      <c r="D400" s="188" t="s">
        <v>165</v>
      </c>
      <c r="E400" s="195" t="s">
        <v>19</v>
      </c>
      <c r="F400" s="196" t="s">
        <v>1412</v>
      </c>
      <c r="G400" s="194"/>
      <c r="H400" s="197">
        <v>14.208</v>
      </c>
      <c r="I400" s="198"/>
      <c r="J400" s="194"/>
      <c r="K400" s="194"/>
      <c r="L400" s="199"/>
      <c r="M400" s="200"/>
      <c r="N400" s="201"/>
      <c r="O400" s="201"/>
      <c r="P400" s="201"/>
      <c r="Q400" s="201"/>
      <c r="R400" s="201"/>
      <c r="S400" s="201"/>
      <c r="T400" s="202"/>
      <c r="AT400" s="203" t="s">
        <v>165</v>
      </c>
      <c r="AU400" s="203" t="s">
        <v>85</v>
      </c>
      <c r="AV400" s="13" t="s">
        <v>85</v>
      </c>
      <c r="AW400" s="13" t="s">
        <v>37</v>
      </c>
      <c r="AX400" s="13" t="s">
        <v>75</v>
      </c>
      <c r="AY400" s="203" t="s">
        <v>155</v>
      </c>
    </row>
    <row r="401" spans="1:65" s="15" customFormat="1" ht="10.199999999999999">
      <c r="B401" s="227"/>
      <c r="C401" s="228"/>
      <c r="D401" s="188" t="s">
        <v>165</v>
      </c>
      <c r="E401" s="229" t="s">
        <v>19</v>
      </c>
      <c r="F401" s="230" t="s">
        <v>556</v>
      </c>
      <c r="G401" s="228"/>
      <c r="H401" s="229" t="s">
        <v>19</v>
      </c>
      <c r="I401" s="231"/>
      <c r="J401" s="228"/>
      <c r="K401" s="228"/>
      <c r="L401" s="232"/>
      <c r="M401" s="233"/>
      <c r="N401" s="234"/>
      <c r="O401" s="234"/>
      <c r="P401" s="234"/>
      <c r="Q401" s="234"/>
      <c r="R401" s="234"/>
      <c r="S401" s="234"/>
      <c r="T401" s="235"/>
      <c r="AT401" s="236" t="s">
        <v>165</v>
      </c>
      <c r="AU401" s="236" t="s">
        <v>85</v>
      </c>
      <c r="AV401" s="15" t="s">
        <v>83</v>
      </c>
      <c r="AW401" s="15" t="s">
        <v>37</v>
      </c>
      <c r="AX401" s="15" t="s">
        <v>75</v>
      </c>
      <c r="AY401" s="236" t="s">
        <v>155</v>
      </c>
    </row>
    <row r="402" spans="1:65" s="13" customFormat="1" ht="10.199999999999999">
      <c r="B402" s="193"/>
      <c r="C402" s="194"/>
      <c r="D402" s="188" t="s">
        <v>165</v>
      </c>
      <c r="E402" s="195" t="s">
        <v>19</v>
      </c>
      <c r="F402" s="196" t="s">
        <v>1305</v>
      </c>
      <c r="G402" s="194"/>
      <c r="H402" s="197">
        <v>8.8800000000000008</v>
      </c>
      <c r="I402" s="198"/>
      <c r="J402" s="194"/>
      <c r="K402" s="194"/>
      <c r="L402" s="199"/>
      <c r="M402" s="200"/>
      <c r="N402" s="201"/>
      <c r="O402" s="201"/>
      <c r="P402" s="201"/>
      <c r="Q402" s="201"/>
      <c r="R402" s="201"/>
      <c r="S402" s="201"/>
      <c r="T402" s="202"/>
      <c r="AT402" s="203" t="s">
        <v>165</v>
      </c>
      <c r="AU402" s="203" t="s">
        <v>85</v>
      </c>
      <c r="AV402" s="13" t="s">
        <v>85</v>
      </c>
      <c r="AW402" s="13" t="s">
        <v>37</v>
      </c>
      <c r="AX402" s="13" t="s">
        <v>75</v>
      </c>
      <c r="AY402" s="203" t="s">
        <v>155</v>
      </c>
    </row>
    <row r="403" spans="1:65" s="13" customFormat="1" ht="10.199999999999999">
      <c r="B403" s="193"/>
      <c r="C403" s="194"/>
      <c r="D403" s="188" t="s">
        <v>165</v>
      </c>
      <c r="E403" s="195" t="s">
        <v>19</v>
      </c>
      <c r="F403" s="196" t="s">
        <v>1306</v>
      </c>
      <c r="G403" s="194"/>
      <c r="H403" s="197">
        <v>7.4</v>
      </c>
      <c r="I403" s="198"/>
      <c r="J403" s="194"/>
      <c r="K403" s="194"/>
      <c r="L403" s="199"/>
      <c r="M403" s="200"/>
      <c r="N403" s="201"/>
      <c r="O403" s="201"/>
      <c r="P403" s="201"/>
      <c r="Q403" s="201"/>
      <c r="R403" s="201"/>
      <c r="S403" s="201"/>
      <c r="T403" s="202"/>
      <c r="AT403" s="203" t="s">
        <v>165</v>
      </c>
      <c r="AU403" s="203" t="s">
        <v>85</v>
      </c>
      <c r="AV403" s="13" t="s">
        <v>85</v>
      </c>
      <c r="AW403" s="13" t="s">
        <v>37</v>
      </c>
      <c r="AX403" s="13" t="s">
        <v>75</v>
      </c>
      <c r="AY403" s="203" t="s">
        <v>155</v>
      </c>
    </row>
    <row r="404" spans="1:65" s="14" customFormat="1" ht="10.199999999999999">
      <c r="B404" s="206"/>
      <c r="C404" s="207"/>
      <c r="D404" s="188" t="s">
        <v>165</v>
      </c>
      <c r="E404" s="208" t="s">
        <v>19</v>
      </c>
      <c r="F404" s="209" t="s">
        <v>206</v>
      </c>
      <c r="G404" s="207"/>
      <c r="H404" s="210">
        <v>30.488</v>
      </c>
      <c r="I404" s="211"/>
      <c r="J404" s="207"/>
      <c r="K404" s="207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165</v>
      </c>
      <c r="AU404" s="216" t="s">
        <v>85</v>
      </c>
      <c r="AV404" s="14" t="s">
        <v>161</v>
      </c>
      <c r="AW404" s="14" t="s">
        <v>37</v>
      </c>
      <c r="AX404" s="14" t="s">
        <v>83</v>
      </c>
      <c r="AY404" s="216" t="s">
        <v>155</v>
      </c>
    </row>
    <row r="405" spans="1:65" s="2" customFormat="1" ht="16.5" customHeight="1">
      <c r="A405" s="36"/>
      <c r="B405" s="37"/>
      <c r="C405" s="217" t="s">
        <v>830</v>
      </c>
      <c r="D405" s="217" t="s">
        <v>227</v>
      </c>
      <c r="E405" s="218" t="s">
        <v>949</v>
      </c>
      <c r="F405" s="219" t="s">
        <v>950</v>
      </c>
      <c r="G405" s="220" t="s">
        <v>298</v>
      </c>
      <c r="H405" s="221">
        <v>1.0999999999999999E-2</v>
      </c>
      <c r="I405" s="222"/>
      <c r="J405" s="223">
        <f>ROUND(I405*H405,2)</f>
        <v>0</v>
      </c>
      <c r="K405" s="219" t="s">
        <v>170</v>
      </c>
      <c r="L405" s="224"/>
      <c r="M405" s="225" t="s">
        <v>19</v>
      </c>
      <c r="N405" s="226" t="s">
        <v>46</v>
      </c>
      <c r="O405" s="66"/>
      <c r="P405" s="184">
        <f>O405*H405</f>
        <v>0</v>
      </c>
      <c r="Q405" s="184">
        <v>1</v>
      </c>
      <c r="R405" s="184">
        <f>Q405*H405</f>
        <v>1.0999999999999999E-2</v>
      </c>
      <c r="S405" s="184">
        <v>0</v>
      </c>
      <c r="T405" s="185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86" t="s">
        <v>368</v>
      </c>
      <c r="AT405" s="186" t="s">
        <v>227</v>
      </c>
      <c r="AU405" s="186" t="s">
        <v>85</v>
      </c>
      <c r="AY405" s="19" t="s">
        <v>155</v>
      </c>
      <c r="BE405" s="187">
        <f>IF(N405="základní",J405,0)</f>
        <v>0</v>
      </c>
      <c r="BF405" s="187">
        <f>IF(N405="snížená",J405,0)</f>
        <v>0</v>
      </c>
      <c r="BG405" s="187">
        <f>IF(N405="zákl. přenesená",J405,0)</f>
        <v>0</v>
      </c>
      <c r="BH405" s="187">
        <f>IF(N405="sníž. přenesená",J405,0)</f>
        <v>0</v>
      </c>
      <c r="BI405" s="187">
        <f>IF(N405="nulová",J405,0)</f>
        <v>0</v>
      </c>
      <c r="BJ405" s="19" t="s">
        <v>83</v>
      </c>
      <c r="BK405" s="187">
        <f>ROUND(I405*H405,2)</f>
        <v>0</v>
      </c>
      <c r="BL405" s="19" t="s">
        <v>257</v>
      </c>
      <c r="BM405" s="186" t="s">
        <v>1413</v>
      </c>
    </row>
    <row r="406" spans="1:65" s="2" customFormat="1" ht="19.2">
      <c r="A406" s="36"/>
      <c r="B406" s="37"/>
      <c r="C406" s="38"/>
      <c r="D406" s="188" t="s">
        <v>163</v>
      </c>
      <c r="E406" s="38"/>
      <c r="F406" s="189" t="s">
        <v>952</v>
      </c>
      <c r="G406" s="38"/>
      <c r="H406" s="38"/>
      <c r="I406" s="190"/>
      <c r="J406" s="38"/>
      <c r="K406" s="38"/>
      <c r="L406" s="41"/>
      <c r="M406" s="191"/>
      <c r="N406" s="192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163</v>
      </c>
      <c r="AU406" s="19" t="s">
        <v>85</v>
      </c>
    </row>
    <row r="407" spans="1:65" s="13" customFormat="1" ht="10.199999999999999">
      <c r="B407" s="193"/>
      <c r="C407" s="194"/>
      <c r="D407" s="188" t="s">
        <v>165</v>
      </c>
      <c r="E407" s="195" t="s">
        <v>19</v>
      </c>
      <c r="F407" s="196" t="s">
        <v>1414</v>
      </c>
      <c r="G407" s="194"/>
      <c r="H407" s="197">
        <v>1.0999999999999999E-2</v>
      </c>
      <c r="I407" s="198"/>
      <c r="J407" s="194"/>
      <c r="K407" s="194"/>
      <c r="L407" s="199"/>
      <c r="M407" s="200"/>
      <c r="N407" s="201"/>
      <c r="O407" s="201"/>
      <c r="P407" s="201"/>
      <c r="Q407" s="201"/>
      <c r="R407" s="201"/>
      <c r="S407" s="201"/>
      <c r="T407" s="202"/>
      <c r="AT407" s="203" t="s">
        <v>165</v>
      </c>
      <c r="AU407" s="203" t="s">
        <v>85</v>
      </c>
      <c r="AV407" s="13" t="s">
        <v>85</v>
      </c>
      <c r="AW407" s="13" t="s">
        <v>37</v>
      </c>
      <c r="AX407" s="13" t="s">
        <v>75</v>
      </c>
      <c r="AY407" s="203" t="s">
        <v>155</v>
      </c>
    </row>
    <row r="408" spans="1:65" s="14" customFormat="1" ht="10.199999999999999">
      <c r="B408" s="206"/>
      <c r="C408" s="207"/>
      <c r="D408" s="188" t="s">
        <v>165</v>
      </c>
      <c r="E408" s="208" t="s">
        <v>19</v>
      </c>
      <c r="F408" s="209" t="s">
        <v>206</v>
      </c>
      <c r="G408" s="207"/>
      <c r="H408" s="210">
        <v>1.0999999999999999E-2</v>
      </c>
      <c r="I408" s="211"/>
      <c r="J408" s="207"/>
      <c r="K408" s="207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165</v>
      </c>
      <c r="AU408" s="216" t="s">
        <v>85</v>
      </c>
      <c r="AV408" s="14" t="s">
        <v>161</v>
      </c>
      <c r="AW408" s="14" t="s">
        <v>37</v>
      </c>
      <c r="AX408" s="14" t="s">
        <v>83</v>
      </c>
      <c r="AY408" s="216" t="s">
        <v>155</v>
      </c>
    </row>
    <row r="409" spans="1:65" s="2" customFormat="1" ht="24.15" customHeight="1">
      <c r="A409" s="36"/>
      <c r="B409" s="37"/>
      <c r="C409" s="175" t="s">
        <v>834</v>
      </c>
      <c r="D409" s="175" t="s">
        <v>157</v>
      </c>
      <c r="E409" s="176" t="s">
        <v>955</v>
      </c>
      <c r="F409" s="177" t="s">
        <v>956</v>
      </c>
      <c r="G409" s="178" t="s">
        <v>169</v>
      </c>
      <c r="H409" s="179">
        <v>46.176000000000002</v>
      </c>
      <c r="I409" s="180"/>
      <c r="J409" s="181">
        <f>ROUND(I409*H409,2)</f>
        <v>0</v>
      </c>
      <c r="K409" s="177" t="s">
        <v>170</v>
      </c>
      <c r="L409" s="41"/>
      <c r="M409" s="182" t="s">
        <v>19</v>
      </c>
      <c r="N409" s="183" t="s">
        <v>46</v>
      </c>
      <c r="O409" s="66"/>
      <c r="P409" s="184">
        <f>O409*H409</f>
        <v>0</v>
      </c>
      <c r="Q409" s="184">
        <v>0</v>
      </c>
      <c r="R409" s="184">
        <f>Q409*H409</f>
        <v>0</v>
      </c>
      <c r="S409" s="184">
        <v>0</v>
      </c>
      <c r="T409" s="185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86" t="s">
        <v>257</v>
      </c>
      <c r="AT409" s="186" t="s">
        <v>157</v>
      </c>
      <c r="AU409" s="186" t="s">
        <v>85</v>
      </c>
      <c r="AY409" s="19" t="s">
        <v>155</v>
      </c>
      <c r="BE409" s="187">
        <f>IF(N409="základní",J409,0)</f>
        <v>0</v>
      </c>
      <c r="BF409" s="187">
        <f>IF(N409="snížená",J409,0)</f>
        <v>0</v>
      </c>
      <c r="BG409" s="187">
        <f>IF(N409="zákl. přenesená",J409,0)</f>
        <v>0</v>
      </c>
      <c r="BH409" s="187">
        <f>IF(N409="sníž. přenesená",J409,0)</f>
        <v>0</v>
      </c>
      <c r="BI409" s="187">
        <f>IF(N409="nulová",J409,0)</f>
        <v>0</v>
      </c>
      <c r="BJ409" s="19" t="s">
        <v>83</v>
      </c>
      <c r="BK409" s="187">
        <f>ROUND(I409*H409,2)</f>
        <v>0</v>
      </c>
      <c r="BL409" s="19" t="s">
        <v>257</v>
      </c>
      <c r="BM409" s="186" t="s">
        <v>1415</v>
      </c>
    </row>
    <row r="410" spans="1:65" s="2" customFormat="1" ht="10.199999999999999">
      <c r="A410" s="36"/>
      <c r="B410" s="37"/>
      <c r="C410" s="38"/>
      <c r="D410" s="204" t="s">
        <v>172</v>
      </c>
      <c r="E410" s="38"/>
      <c r="F410" s="205" t="s">
        <v>958</v>
      </c>
      <c r="G410" s="38"/>
      <c r="H410" s="38"/>
      <c r="I410" s="190"/>
      <c r="J410" s="38"/>
      <c r="K410" s="38"/>
      <c r="L410" s="41"/>
      <c r="M410" s="191"/>
      <c r="N410" s="192"/>
      <c r="O410" s="66"/>
      <c r="P410" s="66"/>
      <c r="Q410" s="66"/>
      <c r="R410" s="66"/>
      <c r="S410" s="66"/>
      <c r="T410" s="67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9" t="s">
        <v>172</v>
      </c>
      <c r="AU410" s="19" t="s">
        <v>85</v>
      </c>
    </row>
    <row r="411" spans="1:65" s="15" customFormat="1" ht="10.199999999999999">
      <c r="B411" s="227"/>
      <c r="C411" s="228"/>
      <c r="D411" s="188" t="s">
        <v>165</v>
      </c>
      <c r="E411" s="229" t="s">
        <v>19</v>
      </c>
      <c r="F411" s="230" t="s">
        <v>553</v>
      </c>
      <c r="G411" s="228"/>
      <c r="H411" s="229" t="s">
        <v>19</v>
      </c>
      <c r="I411" s="231"/>
      <c r="J411" s="228"/>
      <c r="K411" s="228"/>
      <c r="L411" s="232"/>
      <c r="M411" s="233"/>
      <c r="N411" s="234"/>
      <c r="O411" s="234"/>
      <c r="P411" s="234"/>
      <c r="Q411" s="234"/>
      <c r="R411" s="234"/>
      <c r="S411" s="234"/>
      <c r="T411" s="235"/>
      <c r="AT411" s="236" t="s">
        <v>165</v>
      </c>
      <c r="AU411" s="236" t="s">
        <v>85</v>
      </c>
      <c r="AV411" s="15" t="s">
        <v>83</v>
      </c>
      <c r="AW411" s="15" t="s">
        <v>37</v>
      </c>
      <c r="AX411" s="15" t="s">
        <v>75</v>
      </c>
      <c r="AY411" s="236" t="s">
        <v>155</v>
      </c>
    </row>
    <row r="412" spans="1:65" s="15" customFormat="1" ht="10.199999999999999">
      <c r="B412" s="227"/>
      <c r="C412" s="228"/>
      <c r="D412" s="188" t="s">
        <v>165</v>
      </c>
      <c r="E412" s="229" t="s">
        <v>19</v>
      </c>
      <c r="F412" s="230" t="s">
        <v>554</v>
      </c>
      <c r="G412" s="228"/>
      <c r="H412" s="229" t="s">
        <v>19</v>
      </c>
      <c r="I412" s="231"/>
      <c r="J412" s="228"/>
      <c r="K412" s="228"/>
      <c r="L412" s="232"/>
      <c r="M412" s="233"/>
      <c r="N412" s="234"/>
      <c r="O412" s="234"/>
      <c r="P412" s="234"/>
      <c r="Q412" s="234"/>
      <c r="R412" s="234"/>
      <c r="S412" s="234"/>
      <c r="T412" s="235"/>
      <c r="AT412" s="236" t="s">
        <v>165</v>
      </c>
      <c r="AU412" s="236" t="s">
        <v>85</v>
      </c>
      <c r="AV412" s="15" t="s">
        <v>83</v>
      </c>
      <c r="AW412" s="15" t="s">
        <v>37</v>
      </c>
      <c r="AX412" s="15" t="s">
        <v>75</v>
      </c>
      <c r="AY412" s="236" t="s">
        <v>155</v>
      </c>
    </row>
    <row r="413" spans="1:65" s="13" customFormat="1" ht="10.199999999999999">
      <c r="B413" s="193"/>
      <c r="C413" s="194"/>
      <c r="D413" s="188" t="s">
        <v>165</v>
      </c>
      <c r="E413" s="195" t="s">
        <v>19</v>
      </c>
      <c r="F413" s="196" t="s">
        <v>1416</v>
      </c>
      <c r="G413" s="194"/>
      <c r="H413" s="197">
        <v>28.416</v>
      </c>
      <c r="I413" s="198"/>
      <c r="J413" s="194"/>
      <c r="K413" s="194"/>
      <c r="L413" s="199"/>
      <c r="M413" s="200"/>
      <c r="N413" s="201"/>
      <c r="O413" s="201"/>
      <c r="P413" s="201"/>
      <c r="Q413" s="201"/>
      <c r="R413" s="201"/>
      <c r="S413" s="201"/>
      <c r="T413" s="202"/>
      <c r="AT413" s="203" t="s">
        <v>165</v>
      </c>
      <c r="AU413" s="203" t="s">
        <v>85</v>
      </c>
      <c r="AV413" s="13" t="s">
        <v>85</v>
      </c>
      <c r="AW413" s="13" t="s">
        <v>37</v>
      </c>
      <c r="AX413" s="13" t="s">
        <v>75</v>
      </c>
      <c r="AY413" s="203" t="s">
        <v>155</v>
      </c>
    </row>
    <row r="414" spans="1:65" s="15" customFormat="1" ht="10.199999999999999">
      <c r="B414" s="227"/>
      <c r="C414" s="228"/>
      <c r="D414" s="188" t="s">
        <v>165</v>
      </c>
      <c r="E414" s="229" t="s">
        <v>19</v>
      </c>
      <c r="F414" s="230" t="s">
        <v>556</v>
      </c>
      <c r="G414" s="228"/>
      <c r="H414" s="229" t="s">
        <v>19</v>
      </c>
      <c r="I414" s="231"/>
      <c r="J414" s="228"/>
      <c r="K414" s="228"/>
      <c r="L414" s="232"/>
      <c r="M414" s="233"/>
      <c r="N414" s="234"/>
      <c r="O414" s="234"/>
      <c r="P414" s="234"/>
      <c r="Q414" s="234"/>
      <c r="R414" s="234"/>
      <c r="S414" s="234"/>
      <c r="T414" s="235"/>
      <c r="AT414" s="236" t="s">
        <v>165</v>
      </c>
      <c r="AU414" s="236" t="s">
        <v>85</v>
      </c>
      <c r="AV414" s="15" t="s">
        <v>83</v>
      </c>
      <c r="AW414" s="15" t="s">
        <v>37</v>
      </c>
      <c r="AX414" s="15" t="s">
        <v>75</v>
      </c>
      <c r="AY414" s="236" t="s">
        <v>155</v>
      </c>
    </row>
    <row r="415" spans="1:65" s="13" customFormat="1" ht="10.199999999999999">
      <c r="B415" s="193"/>
      <c r="C415" s="194"/>
      <c r="D415" s="188" t="s">
        <v>165</v>
      </c>
      <c r="E415" s="195" t="s">
        <v>19</v>
      </c>
      <c r="F415" s="196" t="s">
        <v>1417</v>
      </c>
      <c r="G415" s="194"/>
      <c r="H415" s="197">
        <v>17.760000000000002</v>
      </c>
      <c r="I415" s="198"/>
      <c r="J415" s="194"/>
      <c r="K415" s="194"/>
      <c r="L415" s="199"/>
      <c r="M415" s="200"/>
      <c r="N415" s="201"/>
      <c r="O415" s="201"/>
      <c r="P415" s="201"/>
      <c r="Q415" s="201"/>
      <c r="R415" s="201"/>
      <c r="S415" s="201"/>
      <c r="T415" s="202"/>
      <c r="AT415" s="203" t="s">
        <v>165</v>
      </c>
      <c r="AU415" s="203" t="s">
        <v>85</v>
      </c>
      <c r="AV415" s="13" t="s">
        <v>85</v>
      </c>
      <c r="AW415" s="13" t="s">
        <v>37</v>
      </c>
      <c r="AX415" s="13" t="s">
        <v>75</v>
      </c>
      <c r="AY415" s="203" t="s">
        <v>155</v>
      </c>
    </row>
    <row r="416" spans="1:65" s="14" customFormat="1" ht="10.199999999999999">
      <c r="B416" s="206"/>
      <c r="C416" s="207"/>
      <c r="D416" s="188" t="s">
        <v>165</v>
      </c>
      <c r="E416" s="208" t="s">
        <v>19</v>
      </c>
      <c r="F416" s="209" t="s">
        <v>206</v>
      </c>
      <c r="G416" s="207"/>
      <c r="H416" s="210">
        <v>46.176000000000002</v>
      </c>
      <c r="I416" s="211"/>
      <c r="J416" s="207"/>
      <c r="K416" s="207"/>
      <c r="L416" s="212"/>
      <c r="M416" s="213"/>
      <c r="N416" s="214"/>
      <c r="O416" s="214"/>
      <c r="P416" s="214"/>
      <c r="Q416" s="214"/>
      <c r="R416" s="214"/>
      <c r="S416" s="214"/>
      <c r="T416" s="215"/>
      <c r="AT416" s="216" t="s">
        <v>165</v>
      </c>
      <c r="AU416" s="216" t="s">
        <v>85</v>
      </c>
      <c r="AV416" s="14" t="s">
        <v>161</v>
      </c>
      <c r="AW416" s="14" t="s">
        <v>37</v>
      </c>
      <c r="AX416" s="14" t="s">
        <v>83</v>
      </c>
      <c r="AY416" s="216" t="s">
        <v>155</v>
      </c>
    </row>
    <row r="417" spans="1:65" s="2" customFormat="1" ht="16.5" customHeight="1">
      <c r="A417" s="36"/>
      <c r="B417" s="37"/>
      <c r="C417" s="217" t="s">
        <v>841</v>
      </c>
      <c r="D417" s="217" t="s">
        <v>227</v>
      </c>
      <c r="E417" s="218" t="s">
        <v>962</v>
      </c>
      <c r="F417" s="219" t="s">
        <v>963</v>
      </c>
      <c r="G417" s="220" t="s">
        <v>298</v>
      </c>
      <c r="H417" s="221">
        <v>2E-3</v>
      </c>
      <c r="I417" s="222"/>
      <c r="J417" s="223">
        <f>ROUND(I417*H417,2)</f>
        <v>0</v>
      </c>
      <c r="K417" s="219" t="s">
        <v>170</v>
      </c>
      <c r="L417" s="224"/>
      <c r="M417" s="225" t="s">
        <v>19</v>
      </c>
      <c r="N417" s="226" t="s">
        <v>46</v>
      </c>
      <c r="O417" s="66"/>
      <c r="P417" s="184">
        <f>O417*H417</f>
        <v>0</v>
      </c>
      <c r="Q417" s="184">
        <v>1</v>
      </c>
      <c r="R417" s="184">
        <f>Q417*H417</f>
        <v>2E-3</v>
      </c>
      <c r="S417" s="184">
        <v>0</v>
      </c>
      <c r="T417" s="185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86" t="s">
        <v>368</v>
      </c>
      <c r="AT417" s="186" t="s">
        <v>227</v>
      </c>
      <c r="AU417" s="186" t="s">
        <v>85</v>
      </c>
      <c r="AY417" s="19" t="s">
        <v>155</v>
      </c>
      <c r="BE417" s="187">
        <f>IF(N417="základní",J417,0)</f>
        <v>0</v>
      </c>
      <c r="BF417" s="187">
        <f>IF(N417="snížená",J417,0)</f>
        <v>0</v>
      </c>
      <c r="BG417" s="187">
        <f>IF(N417="zákl. přenesená",J417,0)</f>
        <v>0</v>
      </c>
      <c r="BH417" s="187">
        <f>IF(N417="sníž. přenesená",J417,0)</f>
        <v>0</v>
      </c>
      <c r="BI417" s="187">
        <f>IF(N417="nulová",J417,0)</f>
        <v>0</v>
      </c>
      <c r="BJ417" s="19" t="s">
        <v>83</v>
      </c>
      <c r="BK417" s="187">
        <f>ROUND(I417*H417,2)</f>
        <v>0</v>
      </c>
      <c r="BL417" s="19" t="s">
        <v>257</v>
      </c>
      <c r="BM417" s="186" t="s">
        <v>1418</v>
      </c>
    </row>
    <row r="418" spans="1:65" s="2" customFormat="1" ht="19.2">
      <c r="A418" s="36"/>
      <c r="B418" s="37"/>
      <c r="C418" s="38"/>
      <c r="D418" s="188" t="s">
        <v>163</v>
      </c>
      <c r="E418" s="38"/>
      <c r="F418" s="189" t="s">
        <v>965</v>
      </c>
      <c r="G418" s="38"/>
      <c r="H418" s="38"/>
      <c r="I418" s="190"/>
      <c r="J418" s="38"/>
      <c r="K418" s="38"/>
      <c r="L418" s="41"/>
      <c r="M418" s="191"/>
      <c r="N418" s="192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163</v>
      </c>
      <c r="AU418" s="19" t="s">
        <v>85</v>
      </c>
    </row>
    <row r="419" spans="1:65" s="13" customFormat="1" ht="10.199999999999999">
      <c r="B419" s="193"/>
      <c r="C419" s="194"/>
      <c r="D419" s="188" t="s">
        <v>165</v>
      </c>
      <c r="E419" s="195" t="s">
        <v>19</v>
      </c>
      <c r="F419" s="196" t="s">
        <v>1419</v>
      </c>
      <c r="G419" s="194"/>
      <c r="H419" s="197">
        <v>1.7999999999999999E-2</v>
      </c>
      <c r="I419" s="198"/>
      <c r="J419" s="194"/>
      <c r="K419" s="194"/>
      <c r="L419" s="199"/>
      <c r="M419" s="200"/>
      <c r="N419" s="201"/>
      <c r="O419" s="201"/>
      <c r="P419" s="201"/>
      <c r="Q419" s="201"/>
      <c r="R419" s="201"/>
      <c r="S419" s="201"/>
      <c r="T419" s="202"/>
      <c r="AT419" s="203" t="s">
        <v>165</v>
      </c>
      <c r="AU419" s="203" t="s">
        <v>85</v>
      </c>
      <c r="AV419" s="13" t="s">
        <v>85</v>
      </c>
      <c r="AW419" s="13" t="s">
        <v>37</v>
      </c>
      <c r="AX419" s="13" t="s">
        <v>83</v>
      </c>
      <c r="AY419" s="203" t="s">
        <v>155</v>
      </c>
    </row>
    <row r="420" spans="1:65" s="13" customFormat="1" ht="10.199999999999999">
      <c r="B420" s="193"/>
      <c r="C420" s="194"/>
      <c r="D420" s="188" t="s">
        <v>165</v>
      </c>
      <c r="E420" s="194"/>
      <c r="F420" s="196" t="s">
        <v>1420</v>
      </c>
      <c r="G420" s="194"/>
      <c r="H420" s="197">
        <v>2E-3</v>
      </c>
      <c r="I420" s="198"/>
      <c r="J420" s="194"/>
      <c r="K420" s="194"/>
      <c r="L420" s="199"/>
      <c r="M420" s="200"/>
      <c r="N420" s="201"/>
      <c r="O420" s="201"/>
      <c r="P420" s="201"/>
      <c r="Q420" s="201"/>
      <c r="R420" s="201"/>
      <c r="S420" s="201"/>
      <c r="T420" s="202"/>
      <c r="AT420" s="203" t="s">
        <v>165</v>
      </c>
      <c r="AU420" s="203" t="s">
        <v>85</v>
      </c>
      <c r="AV420" s="13" t="s">
        <v>85</v>
      </c>
      <c r="AW420" s="13" t="s">
        <v>4</v>
      </c>
      <c r="AX420" s="13" t="s">
        <v>83</v>
      </c>
      <c r="AY420" s="203" t="s">
        <v>155</v>
      </c>
    </row>
    <row r="421" spans="1:65" s="2" customFormat="1" ht="16.5" customHeight="1">
      <c r="A421" s="36"/>
      <c r="B421" s="37"/>
      <c r="C421" s="175" t="s">
        <v>848</v>
      </c>
      <c r="D421" s="175" t="s">
        <v>157</v>
      </c>
      <c r="E421" s="176" t="s">
        <v>969</v>
      </c>
      <c r="F421" s="177" t="s">
        <v>970</v>
      </c>
      <c r="G421" s="178" t="s">
        <v>169</v>
      </c>
      <c r="H421" s="179">
        <v>7.4</v>
      </c>
      <c r="I421" s="180"/>
      <c r="J421" s="181">
        <f>ROUND(I421*H421,2)</f>
        <v>0</v>
      </c>
      <c r="K421" s="177" t="s">
        <v>170</v>
      </c>
      <c r="L421" s="41"/>
      <c r="M421" s="182" t="s">
        <v>19</v>
      </c>
      <c r="N421" s="183" t="s">
        <v>46</v>
      </c>
      <c r="O421" s="66"/>
      <c r="P421" s="184">
        <f>O421*H421</f>
        <v>0</v>
      </c>
      <c r="Q421" s="184">
        <v>3.7530000000000002E-4</v>
      </c>
      <c r="R421" s="184">
        <f>Q421*H421</f>
        <v>2.7772200000000004E-3</v>
      </c>
      <c r="S421" s="184">
        <v>0</v>
      </c>
      <c r="T421" s="185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86" t="s">
        <v>257</v>
      </c>
      <c r="AT421" s="186" t="s">
        <v>157</v>
      </c>
      <c r="AU421" s="186" t="s">
        <v>85</v>
      </c>
      <c r="AY421" s="19" t="s">
        <v>155</v>
      </c>
      <c r="BE421" s="187">
        <f>IF(N421="základní",J421,0)</f>
        <v>0</v>
      </c>
      <c r="BF421" s="187">
        <f>IF(N421="snížená",J421,0)</f>
        <v>0</v>
      </c>
      <c r="BG421" s="187">
        <f>IF(N421="zákl. přenesená",J421,0)</f>
        <v>0</v>
      </c>
      <c r="BH421" s="187">
        <f>IF(N421="sníž. přenesená",J421,0)</f>
        <v>0</v>
      </c>
      <c r="BI421" s="187">
        <f>IF(N421="nulová",J421,0)</f>
        <v>0</v>
      </c>
      <c r="BJ421" s="19" t="s">
        <v>83</v>
      </c>
      <c r="BK421" s="187">
        <f>ROUND(I421*H421,2)</f>
        <v>0</v>
      </c>
      <c r="BL421" s="19" t="s">
        <v>257</v>
      </c>
      <c r="BM421" s="186" t="s">
        <v>1421</v>
      </c>
    </row>
    <row r="422" spans="1:65" s="2" customFormat="1" ht="10.199999999999999">
      <c r="A422" s="36"/>
      <c r="B422" s="37"/>
      <c r="C422" s="38"/>
      <c r="D422" s="204" t="s">
        <v>172</v>
      </c>
      <c r="E422" s="38"/>
      <c r="F422" s="205" t="s">
        <v>972</v>
      </c>
      <c r="G422" s="38"/>
      <c r="H422" s="38"/>
      <c r="I422" s="190"/>
      <c r="J422" s="38"/>
      <c r="K422" s="38"/>
      <c r="L422" s="41"/>
      <c r="M422" s="191"/>
      <c r="N422" s="192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172</v>
      </c>
      <c r="AU422" s="19" t="s">
        <v>85</v>
      </c>
    </row>
    <row r="423" spans="1:65" s="13" customFormat="1" ht="10.199999999999999">
      <c r="B423" s="193"/>
      <c r="C423" s="194"/>
      <c r="D423" s="188" t="s">
        <v>165</v>
      </c>
      <c r="E423" s="195" t="s">
        <v>19</v>
      </c>
      <c r="F423" s="196" t="s">
        <v>1306</v>
      </c>
      <c r="G423" s="194"/>
      <c r="H423" s="197">
        <v>7.4</v>
      </c>
      <c r="I423" s="198"/>
      <c r="J423" s="194"/>
      <c r="K423" s="194"/>
      <c r="L423" s="199"/>
      <c r="M423" s="200"/>
      <c r="N423" s="201"/>
      <c r="O423" s="201"/>
      <c r="P423" s="201"/>
      <c r="Q423" s="201"/>
      <c r="R423" s="201"/>
      <c r="S423" s="201"/>
      <c r="T423" s="202"/>
      <c r="AT423" s="203" t="s">
        <v>165</v>
      </c>
      <c r="AU423" s="203" t="s">
        <v>85</v>
      </c>
      <c r="AV423" s="13" t="s">
        <v>85</v>
      </c>
      <c r="AW423" s="13" t="s">
        <v>37</v>
      </c>
      <c r="AX423" s="13" t="s">
        <v>75</v>
      </c>
      <c r="AY423" s="203" t="s">
        <v>155</v>
      </c>
    </row>
    <row r="424" spans="1:65" s="14" customFormat="1" ht="10.199999999999999">
      <c r="B424" s="206"/>
      <c r="C424" s="207"/>
      <c r="D424" s="188" t="s">
        <v>165</v>
      </c>
      <c r="E424" s="208" t="s">
        <v>19</v>
      </c>
      <c r="F424" s="209" t="s">
        <v>206</v>
      </c>
      <c r="G424" s="207"/>
      <c r="H424" s="210">
        <v>7.4</v>
      </c>
      <c r="I424" s="211"/>
      <c r="J424" s="207"/>
      <c r="K424" s="207"/>
      <c r="L424" s="212"/>
      <c r="M424" s="213"/>
      <c r="N424" s="214"/>
      <c r="O424" s="214"/>
      <c r="P424" s="214"/>
      <c r="Q424" s="214"/>
      <c r="R424" s="214"/>
      <c r="S424" s="214"/>
      <c r="T424" s="215"/>
      <c r="AT424" s="216" t="s">
        <v>165</v>
      </c>
      <c r="AU424" s="216" t="s">
        <v>85</v>
      </c>
      <c r="AV424" s="14" t="s">
        <v>161</v>
      </c>
      <c r="AW424" s="14" t="s">
        <v>37</v>
      </c>
      <c r="AX424" s="14" t="s">
        <v>83</v>
      </c>
      <c r="AY424" s="216" t="s">
        <v>155</v>
      </c>
    </row>
    <row r="425" spans="1:65" s="2" customFormat="1" ht="24.15" customHeight="1">
      <c r="A425" s="36"/>
      <c r="B425" s="37"/>
      <c r="C425" s="217" t="s">
        <v>854</v>
      </c>
      <c r="D425" s="217" t="s">
        <v>227</v>
      </c>
      <c r="E425" s="218" t="s">
        <v>974</v>
      </c>
      <c r="F425" s="219" t="s">
        <v>975</v>
      </c>
      <c r="G425" s="220" t="s">
        <v>169</v>
      </c>
      <c r="H425" s="221">
        <v>8.51</v>
      </c>
      <c r="I425" s="222"/>
      <c r="J425" s="223">
        <f>ROUND(I425*H425,2)</f>
        <v>0</v>
      </c>
      <c r="K425" s="219" t="s">
        <v>170</v>
      </c>
      <c r="L425" s="224"/>
      <c r="M425" s="225" t="s">
        <v>19</v>
      </c>
      <c r="N425" s="226" t="s">
        <v>46</v>
      </c>
      <c r="O425" s="66"/>
      <c r="P425" s="184">
        <f>O425*H425</f>
        <v>0</v>
      </c>
      <c r="Q425" s="184">
        <v>6.4000000000000003E-3</v>
      </c>
      <c r="R425" s="184">
        <f>Q425*H425</f>
        <v>5.4463999999999999E-2</v>
      </c>
      <c r="S425" s="184">
        <v>0</v>
      </c>
      <c r="T425" s="185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86" t="s">
        <v>368</v>
      </c>
      <c r="AT425" s="186" t="s">
        <v>227</v>
      </c>
      <c r="AU425" s="186" t="s">
        <v>85</v>
      </c>
      <c r="AY425" s="19" t="s">
        <v>155</v>
      </c>
      <c r="BE425" s="187">
        <f>IF(N425="základní",J425,0)</f>
        <v>0</v>
      </c>
      <c r="BF425" s="187">
        <f>IF(N425="snížená",J425,0)</f>
        <v>0</v>
      </c>
      <c r="BG425" s="187">
        <f>IF(N425="zákl. přenesená",J425,0)</f>
        <v>0</v>
      </c>
      <c r="BH425" s="187">
        <f>IF(N425="sníž. přenesená",J425,0)</f>
        <v>0</v>
      </c>
      <c r="BI425" s="187">
        <f>IF(N425="nulová",J425,0)</f>
        <v>0</v>
      </c>
      <c r="BJ425" s="19" t="s">
        <v>83</v>
      </c>
      <c r="BK425" s="187">
        <f>ROUND(I425*H425,2)</f>
        <v>0</v>
      </c>
      <c r="BL425" s="19" t="s">
        <v>257</v>
      </c>
      <c r="BM425" s="186" t="s">
        <v>1422</v>
      </c>
    </row>
    <row r="426" spans="1:65" s="13" customFormat="1" ht="10.199999999999999">
      <c r="B426" s="193"/>
      <c r="C426" s="194"/>
      <c r="D426" s="188" t="s">
        <v>165</v>
      </c>
      <c r="E426" s="195" t="s">
        <v>19</v>
      </c>
      <c r="F426" s="196" t="s">
        <v>1423</v>
      </c>
      <c r="G426" s="194"/>
      <c r="H426" s="197">
        <v>7.4</v>
      </c>
      <c r="I426" s="198"/>
      <c r="J426" s="194"/>
      <c r="K426" s="194"/>
      <c r="L426" s="199"/>
      <c r="M426" s="200"/>
      <c r="N426" s="201"/>
      <c r="O426" s="201"/>
      <c r="P426" s="201"/>
      <c r="Q426" s="201"/>
      <c r="R426" s="201"/>
      <c r="S426" s="201"/>
      <c r="T426" s="202"/>
      <c r="AT426" s="203" t="s">
        <v>165</v>
      </c>
      <c r="AU426" s="203" t="s">
        <v>85</v>
      </c>
      <c r="AV426" s="13" t="s">
        <v>85</v>
      </c>
      <c r="AW426" s="13" t="s">
        <v>37</v>
      </c>
      <c r="AX426" s="13" t="s">
        <v>83</v>
      </c>
      <c r="AY426" s="203" t="s">
        <v>155</v>
      </c>
    </row>
    <row r="427" spans="1:65" s="13" customFormat="1" ht="10.199999999999999">
      <c r="B427" s="193"/>
      <c r="C427" s="194"/>
      <c r="D427" s="188" t="s">
        <v>165</v>
      </c>
      <c r="E427" s="194"/>
      <c r="F427" s="196" t="s">
        <v>1424</v>
      </c>
      <c r="G427" s="194"/>
      <c r="H427" s="197">
        <v>8.51</v>
      </c>
      <c r="I427" s="198"/>
      <c r="J427" s="194"/>
      <c r="K427" s="194"/>
      <c r="L427" s="199"/>
      <c r="M427" s="200"/>
      <c r="N427" s="201"/>
      <c r="O427" s="201"/>
      <c r="P427" s="201"/>
      <c r="Q427" s="201"/>
      <c r="R427" s="201"/>
      <c r="S427" s="201"/>
      <c r="T427" s="202"/>
      <c r="AT427" s="203" t="s">
        <v>165</v>
      </c>
      <c r="AU427" s="203" t="s">
        <v>85</v>
      </c>
      <c r="AV427" s="13" t="s">
        <v>85</v>
      </c>
      <c r="AW427" s="13" t="s">
        <v>4</v>
      </c>
      <c r="AX427" s="13" t="s">
        <v>83</v>
      </c>
      <c r="AY427" s="203" t="s">
        <v>155</v>
      </c>
    </row>
    <row r="428" spans="1:65" s="2" customFormat="1" ht="21.75" customHeight="1">
      <c r="A428" s="36"/>
      <c r="B428" s="37"/>
      <c r="C428" s="175" t="s">
        <v>860</v>
      </c>
      <c r="D428" s="175" t="s">
        <v>157</v>
      </c>
      <c r="E428" s="176" t="s">
        <v>985</v>
      </c>
      <c r="F428" s="177" t="s">
        <v>986</v>
      </c>
      <c r="G428" s="178" t="s">
        <v>169</v>
      </c>
      <c r="H428" s="179">
        <v>11.378</v>
      </c>
      <c r="I428" s="180"/>
      <c r="J428" s="181">
        <f>ROUND(I428*H428,2)</f>
        <v>0</v>
      </c>
      <c r="K428" s="177" t="s">
        <v>170</v>
      </c>
      <c r="L428" s="41"/>
      <c r="M428" s="182" t="s">
        <v>19</v>
      </c>
      <c r="N428" s="183" t="s">
        <v>46</v>
      </c>
      <c r="O428" s="66"/>
      <c r="P428" s="184">
        <f>O428*H428</f>
        <v>0</v>
      </c>
      <c r="Q428" s="184">
        <v>0</v>
      </c>
      <c r="R428" s="184">
        <f>Q428*H428</f>
        <v>0</v>
      </c>
      <c r="S428" s="184">
        <v>0</v>
      </c>
      <c r="T428" s="185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86" t="s">
        <v>257</v>
      </c>
      <c r="AT428" s="186" t="s">
        <v>157</v>
      </c>
      <c r="AU428" s="186" t="s">
        <v>85</v>
      </c>
      <c r="AY428" s="19" t="s">
        <v>155</v>
      </c>
      <c r="BE428" s="187">
        <f>IF(N428="základní",J428,0)</f>
        <v>0</v>
      </c>
      <c r="BF428" s="187">
        <f>IF(N428="snížená",J428,0)</f>
        <v>0</v>
      </c>
      <c r="BG428" s="187">
        <f>IF(N428="zákl. přenesená",J428,0)</f>
        <v>0</v>
      </c>
      <c r="BH428" s="187">
        <f>IF(N428="sníž. přenesená",J428,0)</f>
        <v>0</v>
      </c>
      <c r="BI428" s="187">
        <f>IF(N428="nulová",J428,0)</f>
        <v>0</v>
      </c>
      <c r="BJ428" s="19" t="s">
        <v>83</v>
      </c>
      <c r="BK428" s="187">
        <f>ROUND(I428*H428,2)</f>
        <v>0</v>
      </c>
      <c r="BL428" s="19" t="s">
        <v>257</v>
      </c>
      <c r="BM428" s="186" t="s">
        <v>1425</v>
      </c>
    </row>
    <row r="429" spans="1:65" s="2" customFormat="1" ht="10.199999999999999">
      <c r="A429" s="36"/>
      <c r="B429" s="37"/>
      <c r="C429" s="38"/>
      <c r="D429" s="204" t="s">
        <v>172</v>
      </c>
      <c r="E429" s="38"/>
      <c r="F429" s="205" t="s">
        <v>988</v>
      </c>
      <c r="G429" s="38"/>
      <c r="H429" s="38"/>
      <c r="I429" s="190"/>
      <c r="J429" s="38"/>
      <c r="K429" s="38"/>
      <c r="L429" s="41"/>
      <c r="M429" s="191"/>
      <c r="N429" s="192"/>
      <c r="O429" s="66"/>
      <c r="P429" s="66"/>
      <c r="Q429" s="66"/>
      <c r="R429" s="66"/>
      <c r="S429" s="66"/>
      <c r="T429" s="67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9" t="s">
        <v>172</v>
      </c>
      <c r="AU429" s="19" t="s">
        <v>85</v>
      </c>
    </row>
    <row r="430" spans="1:65" s="15" customFormat="1" ht="10.199999999999999">
      <c r="B430" s="227"/>
      <c r="C430" s="228"/>
      <c r="D430" s="188" t="s">
        <v>165</v>
      </c>
      <c r="E430" s="229" t="s">
        <v>19</v>
      </c>
      <c r="F430" s="230" t="s">
        <v>989</v>
      </c>
      <c r="G430" s="228"/>
      <c r="H430" s="229" t="s">
        <v>19</v>
      </c>
      <c r="I430" s="231"/>
      <c r="J430" s="228"/>
      <c r="K430" s="228"/>
      <c r="L430" s="232"/>
      <c r="M430" s="233"/>
      <c r="N430" s="234"/>
      <c r="O430" s="234"/>
      <c r="P430" s="234"/>
      <c r="Q430" s="234"/>
      <c r="R430" s="234"/>
      <c r="S430" s="234"/>
      <c r="T430" s="235"/>
      <c r="AT430" s="236" t="s">
        <v>165</v>
      </c>
      <c r="AU430" s="236" t="s">
        <v>85</v>
      </c>
      <c r="AV430" s="15" t="s">
        <v>83</v>
      </c>
      <c r="AW430" s="15" t="s">
        <v>37</v>
      </c>
      <c r="AX430" s="15" t="s">
        <v>75</v>
      </c>
      <c r="AY430" s="236" t="s">
        <v>155</v>
      </c>
    </row>
    <row r="431" spans="1:65" s="13" customFormat="1" ht="10.199999999999999">
      <c r="B431" s="193"/>
      <c r="C431" s="194"/>
      <c r="D431" s="188" t="s">
        <v>165</v>
      </c>
      <c r="E431" s="195" t="s">
        <v>19</v>
      </c>
      <c r="F431" s="196" t="s">
        <v>1426</v>
      </c>
      <c r="G431" s="194"/>
      <c r="H431" s="197">
        <v>3.145</v>
      </c>
      <c r="I431" s="198"/>
      <c r="J431" s="194"/>
      <c r="K431" s="194"/>
      <c r="L431" s="199"/>
      <c r="M431" s="200"/>
      <c r="N431" s="201"/>
      <c r="O431" s="201"/>
      <c r="P431" s="201"/>
      <c r="Q431" s="201"/>
      <c r="R431" s="201"/>
      <c r="S431" s="201"/>
      <c r="T431" s="202"/>
      <c r="AT431" s="203" t="s">
        <v>165</v>
      </c>
      <c r="AU431" s="203" t="s">
        <v>85</v>
      </c>
      <c r="AV431" s="13" t="s">
        <v>85</v>
      </c>
      <c r="AW431" s="13" t="s">
        <v>37</v>
      </c>
      <c r="AX431" s="13" t="s">
        <v>75</v>
      </c>
      <c r="AY431" s="203" t="s">
        <v>155</v>
      </c>
    </row>
    <row r="432" spans="1:65" s="13" customFormat="1" ht="10.199999999999999">
      <c r="B432" s="193"/>
      <c r="C432" s="194"/>
      <c r="D432" s="188" t="s">
        <v>165</v>
      </c>
      <c r="E432" s="195" t="s">
        <v>19</v>
      </c>
      <c r="F432" s="196" t="s">
        <v>1427</v>
      </c>
      <c r="G432" s="194"/>
      <c r="H432" s="197">
        <v>8.2330000000000005</v>
      </c>
      <c r="I432" s="198"/>
      <c r="J432" s="194"/>
      <c r="K432" s="194"/>
      <c r="L432" s="199"/>
      <c r="M432" s="200"/>
      <c r="N432" s="201"/>
      <c r="O432" s="201"/>
      <c r="P432" s="201"/>
      <c r="Q432" s="201"/>
      <c r="R432" s="201"/>
      <c r="S432" s="201"/>
      <c r="T432" s="202"/>
      <c r="AT432" s="203" t="s">
        <v>165</v>
      </c>
      <c r="AU432" s="203" t="s">
        <v>85</v>
      </c>
      <c r="AV432" s="13" t="s">
        <v>85</v>
      </c>
      <c r="AW432" s="13" t="s">
        <v>37</v>
      </c>
      <c r="AX432" s="13" t="s">
        <v>75</v>
      </c>
      <c r="AY432" s="203" t="s">
        <v>155</v>
      </c>
    </row>
    <row r="433" spans="1:65" s="14" customFormat="1" ht="10.199999999999999">
      <c r="B433" s="206"/>
      <c r="C433" s="207"/>
      <c r="D433" s="188" t="s">
        <v>165</v>
      </c>
      <c r="E433" s="208" t="s">
        <v>19</v>
      </c>
      <c r="F433" s="209" t="s">
        <v>206</v>
      </c>
      <c r="G433" s="207"/>
      <c r="H433" s="210">
        <v>11.378</v>
      </c>
      <c r="I433" s="211"/>
      <c r="J433" s="207"/>
      <c r="K433" s="207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165</v>
      </c>
      <c r="AU433" s="216" t="s">
        <v>85</v>
      </c>
      <c r="AV433" s="14" t="s">
        <v>161</v>
      </c>
      <c r="AW433" s="14" t="s">
        <v>37</v>
      </c>
      <c r="AX433" s="14" t="s">
        <v>83</v>
      </c>
      <c r="AY433" s="216" t="s">
        <v>155</v>
      </c>
    </row>
    <row r="434" spans="1:65" s="2" customFormat="1" ht="16.5" customHeight="1">
      <c r="A434" s="36"/>
      <c r="B434" s="37"/>
      <c r="C434" s="217" t="s">
        <v>869</v>
      </c>
      <c r="D434" s="217" t="s">
        <v>227</v>
      </c>
      <c r="E434" s="218" t="s">
        <v>993</v>
      </c>
      <c r="F434" s="219" t="s">
        <v>994</v>
      </c>
      <c r="G434" s="220" t="s">
        <v>169</v>
      </c>
      <c r="H434" s="221">
        <v>11.378</v>
      </c>
      <c r="I434" s="222"/>
      <c r="J434" s="223">
        <f>ROUND(I434*H434,2)</f>
        <v>0</v>
      </c>
      <c r="K434" s="219" t="s">
        <v>170</v>
      </c>
      <c r="L434" s="224"/>
      <c r="M434" s="225" t="s">
        <v>19</v>
      </c>
      <c r="N434" s="226" t="s">
        <v>46</v>
      </c>
      <c r="O434" s="66"/>
      <c r="P434" s="184">
        <f>O434*H434</f>
        <v>0</v>
      </c>
      <c r="Q434" s="184">
        <v>2.5400000000000002E-3</v>
      </c>
      <c r="R434" s="184">
        <f>Q434*H434</f>
        <v>2.8900120000000001E-2</v>
      </c>
      <c r="S434" s="184">
        <v>0</v>
      </c>
      <c r="T434" s="185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6" t="s">
        <v>368</v>
      </c>
      <c r="AT434" s="186" t="s">
        <v>227</v>
      </c>
      <c r="AU434" s="186" t="s">
        <v>85</v>
      </c>
      <c r="AY434" s="19" t="s">
        <v>155</v>
      </c>
      <c r="BE434" s="187">
        <f>IF(N434="základní",J434,0)</f>
        <v>0</v>
      </c>
      <c r="BF434" s="187">
        <f>IF(N434="snížená",J434,0)</f>
        <v>0</v>
      </c>
      <c r="BG434" s="187">
        <f>IF(N434="zákl. přenesená",J434,0)</f>
        <v>0</v>
      </c>
      <c r="BH434" s="187">
        <f>IF(N434="sníž. přenesená",J434,0)</f>
        <v>0</v>
      </c>
      <c r="BI434" s="187">
        <f>IF(N434="nulová",J434,0)</f>
        <v>0</v>
      </c>
      <c r="BJ434" s="19" t="s">
        <v>83</v>
      </c>
      <c r="BK434" s="187">
        <f>ROUND(I434*H434,2)</f>
        <v>0</v>
      </c>
      <c r="BL434" s="19" t="s">
        <v>257</v>
      </c>
      <c r="BM434" s="186" t="s">
        <v>1428</v>
      </c>
    </row>
    <row r="435" spans="1:65" s="2" customFormat="1" ht="24.15" customHeight="1">
      <c r="A435" s="36"/>
      <c r="B435" s="37"/>
      <c r="C435" s="175" t="s">
        <v>876</v>
      </c>
      <c r="D435" s="175" t="s">
        <v>157</v>
      </c>
      <c r="E435" s="176" t="s">
        <v>997</v>
      </c>
      <c r="F435" s="177" t="s">
        <v>998</v>
      </c>
      <c r="G435" s="178" t="s">
        <v>298</v>
      </c>
      <c r="H435" s="179">
        <v>9.9000000000000005E-2</v>
      </c>
      <c r="I435" s="180"/>
      <c r="J435" s="181">
        <f>ROUND(I435*H435,2)</f>
        <v>0</v>
      </c>
      <c r="K435" s="177" t="s">
        <v>170</v>
      </c>
      <c r="L435" s="41"/>
      <c r="M435" s="182" t="s">
        <v>19</v>
      </c>
      <c r="N435" s="183" t="s">
        <v>46</v>
      </c>
      <c r="O435" s="66"/>
      <c r="P435" s="184">
        <f>O435*H435</f>
        <v>0</v>
      </c>
      <c r="Q435" s="184">
        <v>0</v>
      </c>
      <c r="R435" s="184">
        <f>Q435*H435</f>
        <v>0</v>
      </c>
      <c r="S435" s="184">
        <v>0</v>
      </c>
      <c r="T435" s="185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86" t="s">
        <v>257</v>
      </c>
      <c r="AT435" s="186" t="s">
        <v>157</v>
      </c>
      <c r="AU435" s="186" t="s">
        <v>85</v>
      </c>
      <c r="AY435" s="19" t="s">
        <v>155</v>
      </c>
      <c r="BE435" s="187">
        <f>IF(N435="základní",J435,0)</f>
        <v>0</v>
      </c>
      <c r="BF435" s="187">
        <f>IF(N435="snížená",J435,0)</f>
        <v>0</v>
      </c>
      <c r="BG435" s="187">
        <f>IF(N435="zákl. přenesená",J435,0)</f>
        <v>0</v>
      </c>
      <c r="BH435" s="187">
        <f>IF(N435="sníž. přenesená",J435,0)</f>
        <v>0</v>
      </c>
      <c r="BI435" s="187">
        <f>IF(N435="nulová",J435,0)</f>
        <v>0</v>
      </c>
      <c r="BJ435" s="19" t="s">
        <v>83</v>
      </c>
      <c r="BK435" s="187">
        <f>ROUND(I435*H435,2)</f>
        <v>0</v>
      </c>
      <c r="BL435" s="19" t="s">
        <v>257</v>
      </c>
      <c r="BM435" s="186" t="s">
        <v>1429</v>
      </c>
    </row>
    <row r="436" spans="1:65" s="2" customFormat="1" ht="10.199999999999999">
      <c r="A436" s="36"/>
      <c r="B436" s="37"/>
      <c r="C436" s="38"/>
      <c r="D436" s="204" t="s">
        <v>172</v>
      </c>
      <c r="E436" s="38"/>
      <c r="F436" s="205" t="s">
        <v>1000</v>
      </c>
      <c r="G436" s="38"/>
      <c r="H436" s="38"/>
      <c r="I436" s="190"/>
      <c r="J436" s="38"/>
      <c r="K436" s="38"/>
      <c r="L436" s="41"/>
      <c r="M436" s="237"/>
      <c r="N436" s="238"/>
      <c r="O436" s="239"/>
      <c r="P436" s="239"/>
      <c r="Q436" s="239"/>
      <c r="R436" s="239"/>
      <c r="S436" s="239"/>
      <c r="T436" s="240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172</v>
      </c>
      <c r="AU436" s="19" t="s">
        <v>85</v>
      </c>
    </row>
    <row r="437" spans="1:65" s="2" customFormat="1" ht="6.9" customHeight="1">
      <c r="A437" s="36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41"/>
      <c r="M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</row>
  </sheetData>
  <sheetProtection algorithmName="SHA-512" hashValue="Sj1dme0teHzAROpoNrSrAzhWdZKiSrvj1Tme2+uiLhLoPBKOQ7cL2HWgttD9aCgfkVBw9xF6O21/nR9F42OV4g==" saltValue="kH8bzIq+pfa6jRA+pK02wBASaslCSuUxS0/AIMplrBJdS79By8aIf+EaadfVggT7VG8W9brSTMNB+jYfDnbK/Q==" spinCount="100000" sheet="1" objects="1" scenarios="1" formatColumns="0" formatRows="0" autoFilter="0"/>
  <autoFilter ref="C89:K436" xr:uid="{00000000-0009-0000-0000-000006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600-000000000000}"/>
    <hyperlink ref="F100" r:id="rId2" xr:uid="{00000000-0004-0000-0600-000001000000}"/>
    <hyperlink ref="F107" r:id="rId3" xr:uid="{00000000-0004-0000-0600-000002000000}"/>
    <hyperlink ref="F111" r:id="rId4" xr:uid="{00000000-0004-0000-0600-000003000000}"/>
    <hyperlink ref="F115" r:id="rId5" xr:uid="{00000000-0004-0000-0600-000004000000}"/>
    <hyperlink ref="F117" r:id="rId6" xr:uid="{00000000-0004-0000-0600-000005000000}"/>
    <hyperlink ref="F121" r:id="rId7" xr:uid="{00000000-0004-0000-0600-000006000000}"/>
    <hyperlink ref="F126" r:id="rId8" xr:uid="{00000000-0004-0000-0600-000007000000}"/>
    <hyperlink ref="F128" r:id="rId9" xr:uid="{00000000-0004-0000-0600-000008000000}"/>
    <hyperlink ref="F132" r:id="rId10" xr:uid="{00000000-0004-0000-0600-000009000000}"/>
    <hyperlink ref="F140" r:id="rId11" xr:uid="{00000000-0004-0000-0600-00000A000000}"/>
    <hyperlink ref="F144" r:id="rId12" xr:uid="{00000000-0004-0000-0600-00000B000000}"/>
    <hyperlink ref="F148" r:id="rId13" xr:uid="{00000000-0004-0000-0600-00000C000000}"/>
    <hyperlink ref="F154" r:id="rId14" xr:uid="{00000000-0004-0000-0600-00000D000000}"/>
    <hyperlink ref="F157" r:id="rId15" xr:uid="{00000000-0004-0000-0600-00000E000000}"/>
    <hyperlink ref="F167" r:id="rId16" xr:uid="{00000000-0004-0000-0600-00000F000000}"/>
    <hyperlink ref="F171" r:id="rId17" xr:uid="{00000000-0004-0000-0600-000010000000}"/>
    <hyperlink ref="F178" r:id="rId18" xr:uid="{00000000-0004-0000-0600-000011000000}"/>
    <hyperlink ref="F183" r:id="rId19" xr:uid="{00000000-0004-0000-0600-000012000000}"/>
    <hyperlink ref="F195" r:id="rId20" xr:uid="{00000000-0004-0000-0600-000013000000}"/>
    <hyperlink ref="F200" r:id="rId21" xr:uid="{00000000-0004-0000-0600-000014000000}"/>
    <hyperlink ref="F205" r:id="rId22" xr:uid="{00000000-0004-0000-0600-000015000000}"/>
    <hyperlink ref="F211" r:id="rId23" xr:uid="{00000000-0004-0000-0600-000016000000}"/>
    <hyperlink ref="F213" r:id="rId24" xr:uid="{00000000-0004-0000-0600-000017000000}"/>
    <hyperlink ref="F218" r:id="rId25" xr:uid="{00000000-0004-0000-0600-000018000000}"/>
    <hyperlink ref="F222" r:id="rId26" xr:uid="{00000000-0004-0000-0600-000019000000}"/>
    <hyperlink ref="F228" r:id="rId27" xr:uid="{00000000-0004-0000-0600-00001A000000}"/>
    <hyperlink ref="F230" r:id="rId28" xr:uid="{00000000-0004-0000-0600-00001B000000}"/>
    <hyperlink ref="F234" r:id="rId29" xr:uid="{00000000-0004-0000-0600-00001C000000}"/>
    <hyperlink ref="F239" r:id="rId30" xr:uid="{00000000-0004-0000-0600-00001D000000}"/>
    <hyperlink ref="F246" r:id="rId31" xr:uid="{00000000-0004-0000-0600-00001E000000}"/>
    <hyperlink ref="F248" r:id="rId32" xr:uid="{00000000-0004-0000-0600-00001F000000}"/>
    <hyperlink ref="F254" r:id="rId33" xr:uid="{00000000-0004-0000-0600-000020000000}"/>
    <hyperlink ref="F259" r:id="rId34" xr:uid="{00000000-0004-0000-0600-000021000000}"/>
    <hyperlink ref="F262" r:id="rId35" xr:uid="{00000000-0004-0000-0600-000022000000}"/>
    <hyperlink ref="F264" r:id="rId36" xr:uid="{00000000-0004-0000-0600-000023000000}"/>
    <hyperlink ref="F268" r:id="rId37" xr:uid="{00000000-0004-0000-0600-000024000000}"/>
    <hyperlink ref="F272" r:id="rId38" xr:uid="{00000000-0004-0000-0600-000025000000}"/>
    <hyperlink ref="F274" r:id="rId39" xr:uid="{00000000-0004-0000-0600-000026000000}"/>
    <hyperlink ref="F278" r:id="rId40" xr:uid="{00000000-0004-0000-0600-000027000000}"/>
    <hyperlink ref="F283" r:id="rId41" xr:uid="{00000000-0004-0000-0600-000028000000}"/>
    <hyperlink ref="F286" r:id="rId42" xr:uid="{00000000-0004-0000-0600-000029000000}"/>
    <hyperlink ref="F295" r:id="rId43" xr:uid="{00000000-0004-0000-0600-00002A000000}"/>
    <hyperlink ref="F301" r:id="rId44" xr:uid="{00000000-0004-0000-0600-00002B000000}"/>
    <hyperlink ref="F308" r:id="rId45" xr:uid="{00000000-0004-0000-0600-00002C000000}"/>
    <hyperlink ref="F315" r:id="rId46" xr:uid="{00000000-0004-0000-0600-00002D000000}"/>
    <hyperlink ref="F323" r:id="rId47" xr:uid="{00000000-0004-0000-0600-00002E000000}"/>
    <hyperlink ref="F331" r:id="rId48" xr:uid="{00000000-0004-0000-0600-00002F000000}"/>
    <hyperlink ref="F336" r:id="rId49" xr:uid="{00000000-0004-0000-0600-000030000000}"/>
    <hyperlink ref="F339" r:id="rId50" xr:uid="{00000000-0004-0000-0600-000031000000}"/>
    <hyperlink ref="F342" r:id="rId51" xr:uid="{00000000-0004-0000-0600-000032000000}"/>
    <hyperlink ref="F347" r:id="rId52" xr:uid="{00000000-0004-0000-0600-000033000000}"/>
    <hyperlink ref="F352" r:id="rId53" xr:uid="{00000000-0004-0000-0600-000034000000}"/>
    <hyperlink ref="F357" r:id="rId54" xr:uid="{00000000-0004-0000-0600-000035000000}"/>
    <hyperlink ref="F361" r:id="rId55" xr:uid="{00000000-0004-0000-0600-000036000000}"/>
    <hyperlink ref="F367" r:id="rId56" xr:uid="{00000000-0004-0000-0600-000037000000}"/>
    <hyperlink ref="F370" r:id="rId57" xr:uid="{00000000-0004-0000-0600-000038000000}"/>
    <hyperlink ref="F374" r:id="rId58" xr:uid="{00000000-0004-0000-0600-000039000000}"/>
    <hyperlink ref="F376" r:id="rId59" xr:uid="{00000000-0004-0000-0600-00003A000000}"/>
    <hyperlink ref="F380" r:id="rId60" xr:uid="{00000000-0004-0000-0600-00003B000000}"/>
    <hyperlink ref="F384" r:id="rId61" xr:uid="{00000000-0004-0000-0600-00003C000000}"/>
    <hyperlink ref="F387" r:id="rId62" xr:uid="{00000000-0004-0000-0600-00003D000000}"/>
    <hyperlink ref="F393" r:id="rId63" xr:uid="{00000000-0004-0000-0600-00003E000000}"/>
    <hyperlink ref="F397" r:id="rId64" xr:uid="{00000000-0004-0000-0600-00003F000000}"/>
    <hyperlink ref="F410" r:id="rId65" xr:uid="{00000000-0004-0000-0600-000040000000}"/>
    <hyperlink ref="F422" r:id="rId66" xr:uid="{00000000-0004-0000-0600-000041000000}"/>
    <hyperlink ref="F429" r:id="rId67" xr:uid="{00000000-0004-0000-0600-000042000000}"/>
    <hyperlink ref="F436" r:id="rId68" xr:uid="{00000000-0004-0000-0600-00004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9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103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1430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>00274101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Město Přelouč</v>
      </c>
      <c r="F15" s="36"/>
      <c r="G15" s="36"/>
      <c r="H15" s="36"/>
      <c r="I15" s="107" t="s">
        <v>29</v>
      </c>
      <c r="J15" s="109" t="str">
        <f>IF('Rekapitulace stavby'!AN11="","",'Rekapitulace stavby'!AN11)</f>
        <v>CZ00274101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29</v>
      </c>
      <c r="J24" s="109" t="s">
        <v>36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ROUND(J81,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ROUND((SUM(BE81:BE89)),  2)</f>
        <v>0</v>
      </c>
      <c r="G33" s="36"/>
      <c r="H33" s="36"/>
      <c r="I33" s="120">
        <v>0.21</v>
      </c>
      <c r="J33" s="119">
        <f>ROUND(((SUM(BE81:BE89))*I33),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ROUND((SUM(BF81:BF89)),  2)</f>
        <v>0</v>
      </c>
      <c r="G34" s="36"/>
      <c r="H34" s="36"/>
      <c r="I34" s="120">
        <v>0.15</v>
      </c>
      <c r="J34" s="119">
        <f>ROUND(((SUM(BF81:BF89))*I34),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ROUND((SUM(BG81:BG89)),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ROUND((SUM(BH81:BH89)),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ROUND((SUM(BI81:BI89)),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SO 02.3 - Vegetační úpravy, ř. km 0.668-0.723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Přelouč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Vodohospodářský rozvoj a výstavba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 a.s.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133</v>
      </c>
      <c r="E60" s="139"/>
      <c r="F60" s="139"/>
      <c r="G60" s="139"/>
      <c r="H60" s="139"/>
      <c r="I60" s="139"/>
      <c r="J60" s="140">
        <f>J82</f>
        <v>0</v>
      </c>
      <c r="K60" s="137"/>
      <c r="L60" s="141"/>
    </row>
    <row r="61" spans="1:47" s="10" customFormat="1" ht="19.95" customHeight="1">
      <c r="B61" s="142"/>
      <c r="C61" s="143"/>
      <c r="D61" s="144" t="s">
        <v>134</v>
      </c>
      <c r="E61" s="145"/>
      <c r="F61" s="145"/>
      <c r="G61" s="145"/>
      <c r="H61" s="145"/>
      <c r="I61" s="145"/>
      <c r="J61" s="146">
        <f>J83</f>
        <v>0</v>
      </c>
      <c r="K61" s="143"/>
      <c r="L61" s="147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" customHeight="1">
      <c r="A68" s="36"/>
      <c r="B68" s="37"/>
      <c r="C68" s="25" t="s">
        <v>140</v>
      </c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390" t="str">
        <f>E7</f>
        <v>006 - Revitalizace Švarcavy</v>
      </c>
      <c r="F71" s="391"/>
      <c r="G71" s="391"/>
      <c r="H71" s="391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127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47" t="str">
        <f>E9</f>
        <v>SO 02.3 - Vegetační úpravy, ř. km 0.668-0.723</v>
      </c>
      <c r="F73" s="392"/>
      <c r="G73" s="392"/>
      <c r="H73" s="392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21</v>
      </c>
      <c r="D75" s="38"/>
      <c r="E75" s="38"/>
      <c r="F75" s="29" t="str">
        <f>F12</f>
        <v>Přelouč</v>
      </c>
      <c r="G75" s="38"/>
      <c r="H75" s="38"/>
      <c r="I75" s="31" t="s">
        <v>23</v>
      </c>
      <c r="J75" s="61" t="str">
        <f>IF(J12="","",J12)</f>
        <v>1. 11. 2021</v>
      </c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5.65" customHeight="1">
      <c r="A77" s="36"/>
      <c r="B77" s="37"/>
      <c r="C77" s="31" t="s">
        <v>25</v>
      </c>
      <c r="D77" s="38"/>
      <c r="E77" s="38"/>
      <c r="F77" s="29" t="str">
        <f>E15</f>
        <v>Město Přelouč</v>
      </c>
      <c r="G77" s="38"/>
      <c r="H77" s="38"/>
      <c r="I77" s="31" t="s">
        <v>33</v>
      </c>
      <c r="J77" s="34" t="str">
        <f>E21</f>
        <v>Vodohospodářský rozvoj a výstavba a.s.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5.65" customHeight="1">
      <c r="A78" s="36"/>
      <c r="B78" s="37"/>
      <c r="C78" s="31" t="s">
        <v>31</v>
      </c>
      <c r="D78" s="38"/>
      <c r="E78" s="38"/>
      <c r="F78" s="29" t="str">
        <f>IF(E18="","",E18)</f>
        <v>Vyplň údaj</v>
      </c>
      <c r="G78" s="38"/>
      <c r="H78" s="38"/>
      <c r="I78" s="31" t="s">
        <v>38</v>
      </c>
      <c r="J78" s="34" t="str">
        <f>E24</f>
        <v>Vodohospodářský rozvoj a výstavba a.s.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8"/>
      <c r="B80" s="149"/>
      <c r="C80" s="150" t="s">
        <v>141</v>
      </c>
      <c r="D80" s="151" t="s">
        <v>60</v>
      </c>
      <c r="E80" s="151" t="s">
        <v>56</v>
      </c>
      <c r="F80" s="151" t="s">
        <v>57</v>
      </c>
      <c r="G80" s="151" t="s">
        <v>142</v>
      </c>
      <c r="H80" s="151" t="s">
        <v>143</v>
      </c>
      <c r="I80" s="151" t="s">
        <v>144</v>
      </c>
      <c r="J80" s="151" t="s">
        <v>131</v>
      </c>
      <c r="K80" s="152" t="s">
        <v>145</v>
      </c>
      <c r="L80" s="153"/>
      <c r="M80" s="70" t="s">
        <v>19</v>
      </c>
      <c r="N80" s="71" t="s">
        <v>45</v>
      </c>
      <c r="O80" s="71" t="s">
        <v>146</v>
      </c>
      <c r="P80" s="71" t="s">
        <v>147</v>
      </c>
      <c r="Q80" s="71" t="s">
        <v>148</v>
      </c>
      <c r="R80" s="71" t="s">
        <v>149</v>
      </c>
      <c r="S80" s="71" t="s">
        <v>150</v>
      </c>
      <c r="T80" s="72" t="s">
        <v>151</v>
      </c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</row>
    <row r="81" spans="1:65" s="2" customFormat="1" ht="22.8" customHeight="1">
      <c r="A81" s="36"/>
      <c r="B81" s="37"/>
      <c r="C81" s="77" t="s">
        <v>152</v>
      </c>
      <c r="D81" s="38"/>
      <c r="E81" s="38"/>
      <c r="F81" s="38"/>
      <c r="G81" s="38"/>
      <c r="H81" s="38"/>
      <c r="I81" s="38"/>
      <c r="J81" s="154">
        <f>BK81</f>
        <v>0</v>
      </c>
      <c r="K81" s="38"/>
      <c r="L81" s="41"/>
      <c r="M81" s="73"/>
      <c r="N81" s="155"/>
      <c r="O81" s="74"/>
      <c r="P81" s="156">
        <f>P82</f>
        <v>0</v>
      </c>
      <c r="Q81" s="74"/>
      <c r="R81" s="156">
        <f>R82</f>
        <v>0</v>
      </c>
      <c r="S81" s="74"/>
      <c r="T81" s="157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74</v>
      </c>
      <c r="AU81" s="19" t="s">
        <v>132</v>
      </c>
      <c r="BK81" s="158">
        <f>BK82</f>
        <v>0</v>
      </c>
    </row>
    <row r="82" spans="1:65" s="12" customFormat="1" ht="25.95" customHeight="1">
      <c r="B82" s="159"/>
      <c r="C82" s="160"/>
      <c r="D82" s="161" t="s">
        <v>74</v>
      </c>
      <c r="E82" s="162" t="s">
        <v>153</v>
      </c>
      <c r="F82" s="162" t="s">
        <v>154</v>
      </c>
      <c r="G82" s="160"/>
      <c r="H82" s="160"/>
      <c r="I82" s="163"/>
      <c r="J82" s="164">
        <f>BK82</f>
        <v>0</v>
      </c>
      <c r="K82" s="160"/>
      <c r="L82" s="165"/>
      <c r="M82" s="166"/>
      <c r="N82" s="167"/>
      <c r="O82" s="167"/>
      <c r="P82" s="168">
        <f>P83</f>
        <v>0</v>
      </c>
      <c r="Q82" s="167"/>
      <c r="R82" s="168">
        <f>R83</f>
        <v>0</v>
      </c>
      <c r="S82" s="167"/>
      <c r="T82" s="169">
        <f>T83</f>
        <v>0</v>
      </c>
      <c r="AR82" s="170" t="s">
        <v>83</v>
      </c>
      <c r="AT82" s="171" t="s">
        <v>74</v>
      </c>
      <c r="AU82" s="171" t="s">
        <v>75</v>
      </c>
      <c r="AY82" s="170" t="s">
        <v>155</v>
      </c>
      <c r="BK82" s="172">
        <f>BK83</f>
        <v>0</v>
      </c>
    </row>
    <row r="83" spans="1:65" s="12" customFormat="1" ht="22.8" customHeight="1">
      <c r="B83" s="159"/>
      <c r="C83" s="160"/>
      <c r="D83" s="161" t="s">
        <v>74</v>
      </c>
      <c r="E83" s="173" t="s">
        <v>83</v>
      </c>
      <c r="F83" s="173" t="s">
        <v>156</v>
      </c>
      <c r="G83" s="160"/>
      <c r="H83" s="160"/>
      <c r="I83" s="163"/>
      <c r="J83" s="174">
        <f>BK83</f>
        <v>0</v>
      </c>
      <c r="K83" s="160"/>
      <c r="L83" s="165"/>
      <c r="M83" s="166"/>
      <c r="N83" s="167"/>
      <c r="O83" s="167"/>
      <c r="P83" s="168">
        <f>SUM(P84:P89)</f>
        <v>0</v>
      </c>
      <c r="Q83" s="167"/>
      <c r="R83" s="168">
        <f>SUM(R84:R89)</f>
        <v>0</v>
      </c>
      <c r="S83" s="167"/>
      <c r="T83" s="169">
        <f>SUM(T84:T89)</f>
        <v>0</v>
      </c>
      <c r="AR83" s="170" t="s">
        <v>83</v>
      </c>
      <c r="AT83" s="171" t="s">
        <v>74</v>
      </c>
      <c r="AU83" s="171" t="s">
        <v>83</v>
      </c>
      <c r="AY83" s="170" t="s">
        <v>155</v>
      </c>
      <c r="BK83" s="172">
        <f>SUM(BK84:BK89)</f>
        <v>0</v>
      </c>
    </row>
    <row r="84" spans="1:65" s="2" customFormat="1" ht="24.15" customHeight="1">
      <c r="A84" s="36"/>
      <c r="B84" s="37"/>
      <c r="C84" s="175" t="s">
        <v>83</v>
      </c>
      <c r="D84" s="175" t="s">
        <v>157</v>
      </c>
      <c r="E84" s="176" t="s">
        <v>1071</v>
      </c>
      <c r="F84" s="177" t="s">
        <v>1072</v>
      </c>
      <c r="G84" s="178" t="s">
        <v>169</v>
      </c>
      <c r="H84" s="179">
        <v>500</v>
      </c>
      <c r="I84" s="180"/>
      <c r="J84" s="181">
        <f>ROUND(I84*H84,2)</f>
        <v>0</v>
      </c>
      <c r="K84" s="177" t="s">
        <v>170</v>
      </c>
      <c r="L84" s="41"/>
      <c r="M84" s="182" t="s">
        <v>19</v>
      </c>
      <c r="N84" s="183" t="s">
        <v>46</v>
      </c>
      <c r="O84" s="66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161</v>
      </c>
      <c r="AT84" s="186" t="s">
        <v>157</v>
      </c>
      <c r="AU84" s="186" t="s">
        <v>85</v>
      </c>
      <c r="AY84" s="19" t="s">
        <v>155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9" t="s">
        <v>83</v>
      </c>
      <c r="BK84" s="187">
        <f>ROUND(I84*H84,2)</f>
        <v>0</v>
      </c>
      <c r="BL84" s="19" t="s">
        <v>161</v>
      </c>
      <c r="BM84" s="186" t="s">
        <v>1431</v>
      </c>
    </row>
    <row r="85" spans="1:65" s="2" customFormat="1" ht="10.199999999999999">
      <c r="A85" s="36"/>
      <c r="B85" s="37"/>
      <c r="C85" s="38"/>
      <c r="D85" s="204" t="s">
        <v>172</v>
      </c>
      <c r="E85" s="38"/>
      <c r="F85" s="205" t="s">
        <v>1074</v>
      </c>
      <c r="G85" s="38"/>
      <c r="H85" s="38"/>
      <c r="I85" s="190"/>
      <c r="J85" s="38"/>
      <c r="K85" s="38"/>
      <c r="L85" s="41"/>
      <c r="M85" s="191"/>
      <c r="N85" s="192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172</v>
      </c>
      <c r="AU85" s="19" t="s">
        <v>85</v>
      </c>
    </row>
    <row r="86" spans="1:65" s="13" customFormat="1" ht="10.199999999999999">
      <c r="B86" s="193"/>
      <c r="C86" s="194"/>
      <c r="D86" s="188" t="s">
        <v>165</v>
      </c>
      <c r="E86" s="195" t="s">
        <v>19</v>
      </c>
      <c r="F86" s="196" t="s">
        <v>1432</v>
      </c>
      <c r="G86" s="194"/>
      <c r="H86" s="197">
        <v>500</v>
      </c>
      <c r="I86" s="198"/>
      <c r="J86" s="194"/>
      <c r="K86" s="194"/>
      <c r="L86" s="199"/>
      <c r="M86" s="200"/>
      <c r="N86" s="201"/>
      <c r="O86" s="201"/>
      <c r="P86" s="201"/>
      <c r="Q86" s="201"/>
      <c r="R86" s="201"/>
      <c r="S86" s="201"/>
      <c r="T86" s="202"/>
      <c r="AT86" s="203" t="s">
        <v>165</v>
      </c>
      <c r="AU86" s="203" t="s">
        <v>85</v>
      </c>
      <c r="AV86" s="13" t="s">
        <v>85</v>
      </c>
      <c r="AW86" s="13" t="s">
        <v>37</v>
      </c>
      <c r="AX86" s="13" t="s">
        <v>83</v>
      </c>
      <c r="AY86" s="203" t="s">
        <v>155</v>
      </c>
    </row>
    <row r="87" spans="1:65" s="2" customFormat="1" ht="21.75" customHeight="1">
      <c r="A87" s="36"/>
      <c r="B87" s="37"/>
      <c r="C87" s="175" t="s">
        <v>85</v>
      </c>
      <c r="D87" s="175" t="s">
        <v>157</v>
      </c>
      <c r="E87" s="176" t="s">
        <v>1059</v>
      </c>
      <c r="F87" s="177" t="s">
        <v>1060</v>
      </c>
      <c r="G87" s="178" t="s">
        <v>169</v>
      </c>
      <c r="H87" s="179">
        <v>500</v>
      </c>
      <c r="I87" s="180"/>
      <c r="J87" s="181">
        <f>ROUND(I87*H87,2)</f>
        <v>0</v>
      </c>
      <c r="K87" s="177" t="s">
        <v>170</v>
      </c>
      <c r="L87" s="41"/>
      <c r="M87" s="182" t="s">
        <v>19</v>
      </c>
      <c r="N87" s="183" t="s">
        <v>46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161</v>
      </c>
      <c r="AT87" s="186" t="s">
        <v>157</v>
      </c>
      <c r="AU87" s="186" t="s">
        <v>85</v>
      </c>
      <c r="AY87" s="19" t="s">
        <v>155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9" t="s">
        <v>83</v>
      </c>
      <c r="BK87" s="187">
        <f>ROUND(I87*H87,2)</f>
        <v>0</v>
      </c>
      <c r="BL87" s="19" t="s">
        <v>161</v>
      </c>
      <c r="BM87" s="186" t="s">
        <v>1433</v>
      </c>
    </row>
    <row r="88" spans="1:65" s="2" customFormat="1" ht="10.199999999999999">
      <c r="A88" s="36"/>
      <c r="B88" s="37"/>
      <c r="C88" s="38"/>
      <c r="D88" s="204" t="s">
        <v>172</v>
      </c>
      <c r="E88" s="38"/>
      <c r="F88" s="205" t="s">
        <v>1062</v>
      </c>
      <c r="G88" s="38"/>
      <c r="H88" s="38"/>
      <c r="I88" s="190"/>
      <c r="J88" s="38"/>
      <c r="K88" s="38"/>
      <c r="L88" s="41"/>
      <c r="M88" s="191"/>
      <c r="N88" s="192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172</v>
      </c>
      <c r="AU88" s="19" t="s">
        <v>85</v>
      </c>
    </row>
    <row r="89" spans="1:65" s="13" customFormat="1" ht="10.199999999999999">
      <c r="B89" s="193"/>
      <c r="C89" s="194"/>
      <c r="D89" s="188" t="s">
        <v>165</v>
      </c>
      <c r="E89" s="195" t="s">
        <v>19</v>
      </c>
      <c r="F89" s="196" t="s">
        <v>1434</v>
      </c>
      <c r="G89" s="194"/>
      <c r="H89" s="197">
        <v>500</v>
      </c>
      <c r="I89" s="198"/>
      <c r="J89" s="194"/>
      <c r="K89" s="194"/>
      <c r="L89" s="199"/>
      <c r="M89" s="255"/>
      <c r="N89" s="256"/>
      <c r="O89" s="256"/>
      <c r="P89" s="256"/>
      <c r="Q89" s="256"/>
      <c r="R89" s="256"/>
      <c r="S89" s="256"/>
      <c r="T89" s="257"/>
      <c r="AT89" s="203" t="s">
        <v>165</v>
      </c>
      <c r="AU89" s="203" t="s">
        <v>85</v>
      </c>
      <c r="AV89" s="13" t="s">
        <v>85</v>
      </c>
      <c r="AW89" s="13" t="s">
        <v>37</v>
      </c>
      <c r="AX89" s="13" t="s">
        <v>83</v>
      </c>
      <c r="AY89" s="203" t="s">
        <v>155</v>
      </c>
    </row>
    <row r="90" spans="1:65" s="2" customFormat="1" ht="6.9" customHeight="1">
      <c r="A90" s="36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41"/>
      <c r="M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</sheetData>
  <sheetProtection algorithmName="SHA-512" hashValue="5bfDzExbcHFZsOoaKCT5PhqfrjCjqNBxOGEiJzx9hZ+p8GIaLZGF4WDrNRXrTu3lYJcBPI9SYn/qQKW3BdKwmw==" saltValue="f13hWWQOa0PouQ2aaTG+p7np5PUIdE6wFsFa+XKe435mvBvFwBJXWS8VuWakAioEI9/pV/qgCT6x+Hg3m6RZoQ==" spinCount="100000" sheet="1" objects="1" scenarios="1" formatColumns="0" formatRows="0" autoFilter="0"/>
  <autoFilter ref="C80:K89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700-000000000000}"/>
    <hyperlink ref="F88" r:id="rId2" xr:uid="{00000000-0004-0000-07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4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9" t="s">
        <v>106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" customHeight="1">
      <c r="B4" s="22"/>
      <c r="D4" s="105" t="s">
        <v>126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3" t="str">
        <f>'Rekapitulace stavby'!K6</f>
        <v>006 - Revitalizace Švarcavy</v>
      </c>
      <c r="F7" s="384"/>
      <c r="G7" s="384"/>
      <c r="H7" s="384"/>
      <c r="L7" s="22"/>
    </row>
    <row r="8" spans="1:46" s="2" customFormat="1" ht="12" customHeight="1">
      <c r="A8" s="36"/>
      <c r="B8" s="41"/>
      <c r="C8" s="36"/>
      <c r="D8" s="107" t="s">
        <v>127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1435</v>
      </c>
      <c r="F9" s="386"/>
      <c r="G9" s="386"/>
      <c r="H9" s="38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1436</v>
      </c>
      <c r="G12" s="36"/>
      <c r="H12" s="36"/>
      <c r="I12" s="107" t="s">
        <v>23</v>
      </c>
      <c r="J12" s="110" t="str">
        <f>'Rekapitulace stavby'!AN8</f>
        <v>1. 11. 2021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>00274101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Město Přelouč</v>
      </c>
      <c r="F15" s="36"/>
      <c r="G15" s="36"/>
      <c r="H15" s="36"/>
      <c r="I15" s="107" t="s">
        <v>29</v>
      </c>
      <c r="J15" s="109" t="str">
        <f>IF('Rekapitulace stavby'!AN11="","",'Rekapitulace stavby'!AN11)</f>
        <v>CZ00274101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>47116901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Vodohospodářský rozvoj a výstavba a.s.</v>
      </c>
      <c r="F21" s="36"/>
      <c r="G21" s="36"/>
      <c r="H21" s="36"/>
      <c r="I21" s="107" t="s">
        <v>29</v>
      </c>
      <c r="J21" s="109" t="str">
        <f>IF('Rekapitulace stavby'!AN17="","",'Rekapitulace stavby'!AN17)</f>
        <v>CZ47116901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>47116901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>Vodohospodářský rozvoj a výstavba a.s.</v>
      </c>
      <c r="F24" s="36"/>
      <c r="G24" s="36"/>
      <c r="H24" s="36"/>
      <c r="I24" s="107" t="s">
        <v>29</v>
      </c>
      <c r="J24" s="109" t="str">
        <f>IF('Rekapitulace stavby'!AN20="","",'Rekapitulace stavby'!AN20)</f>
        <v>CZ47116901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9" t="s">
        <v>19</v>
      </c>
      <c r="F27" s="389"/>
      <c r="G27" s="389"/>
      <c r="H27" s="3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ROUND(J92,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45</v>
      </c>
      <c r="E33" s="107" t="s">
        <v>46</v>
      </c>
      <c r="F33" s="119">
        <f>ROUND((SUM(BE92:BE239)),  2)</f>
        <v>0</v>
      </c>
      <c r="G33" s="36"/>
      <c r="H33" s="36"/>
      <c r="I33" s="120">
        <v>0.21</v>
      </c>
      <c r="J33" s="119">
        <f>ROUND(((SUM(BE92:BE239))*I33),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47</v>
      </c>
      <c r="F34" s="119">
        <f>ROUND((SUM(BF92:BF239)),  2)</f>
        <v>0</v>
      </c>
      <c r="G34" s="36"/>
      <c r="H34" s="36"/>
      <c r="I34" s="120">
        <v>0.15</v>
      </c>
      <c r="J34" s="119">
        <f>ROUND(((SUM(BF92:BF239))*I34),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48</v>
      </c>
      <c r="F35" s="119">
        <f>ROUND((SUM(BG92:BG239)),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49</v>
      </c>
      <c r="F36" s="119">
        <f>ROUND((SUM(BH92:BH239)),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50</v>
      </c>
      <c r="F37" s="119">
        <f>ROUND((SUM(BI92:BI239)),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129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006 - Revitalizace Švarcavy</v>
      </c>
      <c r="F48" s="391"/>
      <c r="G48" s="391"/>
      <c r="H48" s="39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127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SO 03 - Betonový most do 3,5 t, ř. km 0,590</v>
      </c>
      <c r="F50" s="392"/>
      <c r="G50" s="392"/>
      <c r="H50" s="39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1. 11. 2021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25</v>
      </c>
      <c r="D54" s="38"/>
      <c r="E54" s="38"/>
      <c r="F54" s="29" t="str">
        <f>E15</f>
        <v>Město Přelouč</v>
      </c>
      <c r="G54" s="38"/>
      <c r="H54" s="38"/>
      <c r="I54" s="31" t="s">
        <v>33</v>
      </c>
      <c r="J54" s="34" t="str">
        <f>E21</f>
        <v>Vodohospodářský rozvoj a výstavba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Vodohospodářský rozvoj a výstavba a.s.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130</v>
      </c>
      <c r="D57" s="133"/>
      <c r="E57" s="133"/>
      <c r="F57" s="133"/>
      <c r="G57" s="133"/>
      <c r="H57" s="133"/>
      <c r="I57" s="133"/>
      <c r="J57" s="134" t="s">
        <v>131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J92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132</v>
      </c>
    </row>
    <row r="60" spans="1:47" s="9" customFormat="1" ht="24.9" customHeight="1">
      <c r="B60" s="136"/>
      <c r="C60" s="137"/>
      <c r="D60" s="138" t="s">
        <v>133</v>
      </c>
      <c r="E60" s="139"/>
      <c r="F60" s="139"/>
      <c r="G60" s="139"/>
      <c r="H60" s="139"/>
      <c r="I60" s="139"/>
      <c r="J60" s="140">
        <f>J93</f>
        <v>0</v>
      </c>
      <c r="K60" s="137"/>
      <c r="L60" s="141"/>
    </row>
    <row r="61" spans="1:47" s="10" customFormat="1" ht="19.95" customHeight="1">
      <c r="B61" s="142"/>
      <c r="C61" s="143"/>
      <c r="D61" s="144" t="s">
        <v>134</v>
      </c>
      <c r="E61" s="145"/>
      <c r="F61" s="145"/>
      <c r="G61" s="145"/>
      <c r="H61" s="145"/>
      <c r="I61" s="145"/>
      <c r="J61" s="146">
        <f>J94</f>
        <v>0</v>
      </c>
      <c r="K61" s="143"/>
      <c r="L61" s="147"/>
    </row>
    <row r="62" spans="1:47" s="10" customFormat="1" ht="19.95" customHeight="1">
      <c r="B62" s="142"/>
      <c r="C62" s="143"/>
      <c r="D62" s="144" t="s">
        <v>1437</v>
      </c>
      <c r="E62" s="145"/>
      <c r="F62" s="145"/>
      <c r="G62" s="145"/>
      <c r="H62" s="145"/>
      <c r="I62" s="145"/>
      <c r="J62" s="146">
        <f>J106</f>
        <v>0</v>
      </c>
      <c r="K62" s="143"/>
      <c r="L62" s="147"/>
    </row>
    <row r="63" spans="1:47" s="10" customFormat="1" ht="19.95" customHeight="1">
      <c r="B63" s="142"/>
      <c r="C63" s="143"/>
      <c r="D63" s="144" t="s">
        <v>411</v>
      </c>
      <c r="E63" s="145"/>
      <c r="F63" s="145"/>
      <c r="G63" s="145"/>
      <c r="H63" s="145"/>
      <c r="I63" s="145"/>
      <c r="J63" s="146">
        <f>J111</f>
        <v>0</v>
      </c>
      <c r="K63" s="143"/>
      <c r="L63" s="147"/>
    </row>
    <row r="64" spans="1:47" s="10" customFormat="1" ht="19.95" customHeight="1">
      <c r="B64" s="142"/>
      <c r="C64" s="143"/>
      <c r="D64" s="144" t="s">
        <v>137</v>
      </c>
      <c r="E64" s="145"/>
      <c r="F64" s="145"/>
      <c r="G64" s="145"/>
      <c r="H64" s="145"/>
      <c r="I64" s="145"/>
      <c r="J64" s="146">
        <f>J144</f>
        <v>0</v>
      </c>
      <c r="K64" s="143"/>
      <c r="L64" s="147"/>
    </row>
    <row r="65" spans="1:31" s="10" customFormat="1" ht="19.95" customHeight="1">
      <c r="B65" s="142"/>
      <c r="C65" s="143"/>
      <c r="D65" s="144" t="s">
        <v>138</v>
      </c>
      <c r="E65" s="145"/>
      <c r="F65" s="145"/>
      <c r="G65" s="145"/>
      <c r="H65" s="145"/>
      <c r="I65" s="145"/>
      <c r="J65" s="146">
        <f>J149</f>
        <v>0</v>
      </c>
      <c r="K65" s="143"/>
      <c r="L65" s="147"/>
    </row>
    <row r="66" spans="1:31" s="10" customFormat="1" ht="19.95" customHeight="1">
      <c r="B66" s="142"/>
      <c r="C66" s="143"/>
      <c r="D66" s="144" t="s">
        <v>1438</v>
      </c>
      <c r="E66" s="145"/>
      <c r="F66" s="145"/>
      <c r="G66" s="145"/>
      <c r="H66" s="145"/>
      <c r="I66" s="145"/>
      <c r="J66" s="146">
        <f>J156</f>
        <v>0</v>
      </c>
      <c r="K66" s="143"/>
      <c r="L66" s="147"/>
    </row>
    <row r="67" spans="1:31" s="10" customFormat="1" ht="19.95" customHeight="1">
      <c r="B67" s="142"/>
      <c r="C67" s="143"/>
      <c r="D67" s="144" t="s">
        <v>413</v>
      </c>
      <c r="E67" s="145"/>
      <c r="F67" s="145"/>
      <c r="G67" s="145"/>
      <c r="H67" s="145"/>
      <c r="I67" s="145"/>
      <c r="J67" s="146">
        <f>J194</f>
        <v>0</v>
      </c>
      <c r="K67" s="143"/>
      <c r="L67" s="147"/>
    </row>
    <row r="68" spans="1:31" s="10" customFormat="1" ht="19.95" customHeight="1">
      <c r="B68" s="142"/>
      <c r="C68" s="143"/>
      <c r="D68" s="144" t="s">
        <v>139</v>
      </c>
      <c r="E68" s="145"/>
      <c r="F68" s="145"/>
      <c r="G68" s="145"/>
      <c r="H68" s="145"/>
      <c r="I68" s="145"/>
      <c r="J68" s="146">
        <f>J206</f>
        <v>0</v>
      </c>
      <c r="K68" s="143"/>
      <c r="L68" s="147"/>
    </row>
    <row r="69" spans="1:31" s="9" customFormat="1" ht="24.9" customHeight="1">
      <c r="B69" s="136"/>
      <c r="C69" s="137"/>
      <c r="D69" s="138" t="s">
        <v>414</v>
      </c>
      <c r="E69" s="139"/>
      <c r="F69" s="139"/>
      <c r="G69" s="139"/>
      <c r="H69" s="139"/>
      <c r="I69" s="139"/>
      <c r="J69" s="140">
        <f>J211</f>
        <v>0</v>
      </c>
      <c r="K69" s="137"/>
      <c r="L69" s="141"/>
    </row>
    <row r="70" spans="1:31" s="10" customFormat="1" ht="19.95" customHeight="1">
      <c r="B70" s="142"/>
      <c r="C70" s="143"/>
      <c r="D70" s="144" t="s">
        <v>415</v>
      </c>
      <c r="E70" s="145"/>
      <c r="F70" s="145"/>
      <c r="G70" s="145"/>
      <c r="H70" s="145"/>
      <c r="I70" s="145"/>
      <c r="J70" s="146">
        <f>J212</f>
        <v>0</v>
      </c>
      <c r="K70" s="143"/>
      <c r="L70" s="147"/>
    </row>
    <row r="71" spans="1:31" s="10" customFormat="1" ht="19.95" customHeight="1">
      <c r="B71" s="142"/>
      <c r="C71" s="143"/>
      <c r="D71" s="144" t="s">
        <v>1439</v>
      </c>
      <c r="E71" s="145"/>
      <c r="F71" s="145"/>
      <c r="G71" s="145"/>
      <c r="H71" s="145"/>
      <c r="I71" s="145"/>
      <c r="J71" s="146">
        <f>J213</f>
        <v>0</v>
      </c>
      <c r="K71" s="143"/>
      <c r="L71" s="147"/>
    </row>
    <row r="72" spans="1:31" s="10" customFormat="1" ht="19.95" customHeight="1">
      <c r="B72" s="142"/>
      <c r="C72" s="143"/>
      <c r="D72" s="144" t="s">
        <v>1440</v>
      </c>
      <c r="E72" s="145"/>
      <c r="F72" s="145"/>
      <c r="G72" s="145"/>
      <c r="H72" s="145"/>
      <c r="I72" s="145"/>
      <c r="J72" s="146">
        <f>J225</f>
        <v>0</v>
      </c>
      <c r="K72" s="143"/>
      <c r="L72" s="147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" customHeight="1">
      <c r="A74" s="36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" customHeight="1">
      <c r="A78" s="36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" customHeight="1">
      <c r="A79" s="36"/>
      <c r="B79" s="37"/>
      <c r="C79" s="25" t="s">
        <v>140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90" t="str">
        <f>E7</f>
        <v>006 - Revitalizace Švarcavy</v>
      </c>
      <c r="F82" s="391"/>
      <c r="G82" s="391"/>
      <c r="H82" s="391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127</v>
      </c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47" t="str">
        <f>E9</f>
        <v>SO 03 - Betonový most do 3,5 t, ř. km 0,590</v>
      </c>
      <c r="F84" s="392"/>
      <c r="G84" s="392"/>
      <c r="H84" s="392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F12</f>
        <v xml:space="preserve"> </v>
      </c>
      <c r="G86" s="38"/>
      <c r="H86" s="38"/>
      <c r="I86" s="31" t="s">
        <v>23</v>
      </c>
      <c r="J86" s="61" t="str">
        <f>IF(J12="","",J12)</f>
        <v>1. 11. 2021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25.65" customHeight="1">
      <c r="A88" s="36"/>
      <c r="B88" s="37"/>
      <c r="C88" s="31" t="s">
        <v>25</v>
      </c>
      <c r="D88" s="38"/>
      <c r="E88" s="38"/>
      <c r="F88" s="29" t="str">
        <f>E15</f>
        <v>Město Přelouč</v>
      </c>
      <c r="G88" s="38"/>
      <c r="H88" s="38"/>
      <c r="I88" s="31" t="s">
        <v>33</v>
      </c>
      <c r="J88" s="34" t="str">
        <f>E21</f>
        <v>Vodohospodářský rozvoj a výstavba a.s.</v>
      </c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25.65" customHeight="1">
      <c r="A89" s="36"/>
      <c r="B89" s="37"/>
      <c r="C89" s="31" t="s">
        <v>31</v>
      </c>
      <c r="D89" s="38"/>
      <c r="E89" s="38"/>
      <c r="F89" s="29" t="str">
        <f>IF(E18="","",E18)</f>
        <v>Vyplň údaj</v>
      </c>
      <c r="G89" s="38"/>
      <c r="H89" s="38"/>
      <c r="I89" s="31" t="s">
        <v>38</v>
      </c>
      <c r="J89" s="34" t="str">
        <f>E24</f>
        <v>Vodohospodářský rozvoj a výstavba a.s.</v>
      </c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48"/>
      <c r="B91" s="149"/>
      <c r="C91" s="150" t="s">
        <v>141</v>
      </c>
      <c r="D91" s="151" t="s">
        <v>60</v>
      </c>
      <c r="E91" s="151" t="s">
        <v>56</v>
      </c>
      <c r="F91" s="151" t="s">
        <v>57</v>
      </c>
      <c r="G91" s="151" t="s">
        <v>142</v>
      </c>
      <c r="H91" s="151" t="s">
        <v>143</v>
      </c>
      <c r="I91" s="151" t="s">
        <v>144</v>
      </c>
      <c r="J91" s="151" t="s">
        <v>131</v>
      </c>
      <c r="K91" s="152" t="s">
        <v>145</v>
      </c>
      <c r="L91" s="153"/>
      <c r="M91" s="70" t="s">
        <v>19</v>
      </c>
      <c r="N91" s="71" t="s">
        <v>45</v>
      </c>
      <c r="O91" s="71" t="s">
        <v>146</v>
      </c>
      <c r="P91" s="71" t="s">
        <v>147</v>
      </c>
      <c r="Q91" s="71" t="s">
        <v>148</v>
      </c>
      <c r="R91" s="71" t="s">
        <v>149</v>
      </c>
      <c r="S91" s="71" t="s">
        <v>150</v>
      </c>
      <c r="T91" s="72" t="s">
        <v>151</v>
      </c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</row>
    <row r="92" spans="1:65" s="2" customFormat="1" ht="22.8" customHeight="1">
      <c r="A92" s="36"/>
      <c r="B92" s="37"/>
      <c r="C92" s="77" t="s">
        <v>152</v>
      </c>
      <c r="D92" s="38"/>
      <c r="E92" s="38"/>
      <c r="F92" s="38"/>
      <c r="G92" s="38"/>
      <c r="H92" s="38"/>
      <c r="I92" s="38"/>
      <c r="J92" s="154">
        <f>BK92</f>
        <v>0</v>
      </c>
      <c r="K92" s="38"/>
      <c r="L92" s="41"/>
      <c r="M92" s="73"/>
      <c r="N92" s="155"/>
      <c r="O92" s="74"/>
      <c r="P92" s="156">
        <f>P93+P211</f>
        <v>0</v>
      </c>
      <c r="Q92" s="74"/>
      <c r="R92" s="156">
        <f>R93+R211</f>
        <v>73.444232481302009</v>
      </c>
      <c r="S92" s="74"/>
      <c r="T92" s="157">
        <f>T93+T211</f>
        <v>80.411999999999992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74</v>
      </c>
      <c r="AU92" s="19" t="s">
        <v>132</v>
      </c>
      <c r="BK92" s="158">
        <f>BK93+BK211</f>
        <v>0</v>
      </c>
    </row>
    <row r="93" spans="1:65" s="12" customFormat="1" ht="25.95" customHeight="1">
      <c r="B93" s="159"/>
      <c r="C93" s="160"/>
      <c r="D93" s="161" t="s">
        <v>74</v>
      </c>
      <c r="E93" s="162" t="s">
        <v>153</v>
      </c>
      <c r="F93" s="162" t="s">
        <v>154</v>
      </c>
      <c r="G93" s="160"/>
      <c r="H93" s="160"/>
      <c r="I93" s="163"/>
      <c r="J93" s="164">
        <f>BK93</f>
        <v>0</v>
      </c>
      <c r="K93" s="160"/>
      <c r="L93" s="165"/>
      <c r="M93" s="166"/>
      <c r="N93" s="167"/>
      <c r="O93" s="167"/>
      <c r="P93" s="168">
        <f>P94+P106+P111+P144+P149+P156+P194+P206</f>
        <v>0</v>
      </c>
      <c r="Q93" s="167"/>
      <c r="R93" s="168">
        <f>R94+R106+R111+R144+R149+R156+R194+R206</f>
        <v>73.386543368100007</v>
      </c>
      <c r="S93" s="167"/>
      <c r="T93" s="169">
        <f>T94+T106+T111+T144+T149+T156+T194+T206</f>
        <v>80.411999999999992</v>
      </c>
      <c r="AR93" s="170" t="s">
        <v>83</v>
      </c>
      <c r="AT93" s="171" t="s">
        <v>74</v>
      </c>
      <c r="AU93" s="171" t="s">
        <v>75</v>
      </c>
      <c r="AY93" s="170" t="s">
        <v>155</v>
      </c>
      <c r="BK93" s="172">
        <f>BK94+BK106+BK111+BK144+BK149+BK156+BK194+BK206</f>
        <v>0</v>
      </c>
    </row>
    <row r="94" spans="1:65" s="12" customFormat="1" ht="22.8" customHeight="1">
      <c r="B94" s="159"/>
      <c r="C94" s="160"/>
      <c r="D94" s="161" t="s">
        <v>74</v>
      </c>
      <c r="E94" s="173" t="s">
        <v>83</v>
      </c>
      <c r="F94" s="173" t="s">
        <v>156</v>
      </c>
      <c r="G94" s="160"/>
      <c r="H94" s="160"/>
      <c r="I94" s="163"/>
      <c r="J94" s="174">
        <f>BK94</f>
        <v>0</v>
      </c>
      <c r="K94" s="160"/>
      <c r="L94" s="165"/>
      <c r="M94" s="166"/>
      <c r="N94" s="167"/>
      <c r="O94" s="167"/>
      <c r="P94" s="168">
        <f>SUM(P95:P105)</f>
        <v>0</v>
      </c>
      <c r="Q94" s="167"/>
      <c r="R94" s="168">
        <f>SUM(R95:R105)</f>
        <v>0</v>
      </c>
      <c r="S94" s="167"/>
      <c r="T94" s="169">
        <f>SUM(T95:T105)</f>
        <v>0</v>
      </c>
      <c r="AR94" s="170" t="s">
        <v>83</v>
      </c>
      <c r="AT94" s="171" t="s">
        <v>74</v>
      </c>
      <c r="AU94" s="171" t="s">
        <v>83</v>
      </c>
      <c r="AY94" s="170" t="s">
        <v>155</v>
      </c>
      <c r="BK94" s="172">
        <f>SUM(BK95:BK105)</f>
        <v>0</v>
      </c>
    </row>
    <row r="95" spans="1:65" s="2" customFormat="1" ht="16.5" customHeight="1">
      <c r="A95" s="36"/>
      <c r="B95" s="37"/>
      <c r="C95" s="175" t="s">
        <v>83</v>
      </c>
      <c r="D95" s="175" t="s">
        <v>157</v>
      </c>
      <c r="E95" s="176" t="s">
        <v>1441</v>
      </c>
      <c r="F95" s="177" t="s">
        <v>1442</v>
      </c>
      <c r="G95" s="178" t="s">
        <v>183</v>
      </c>
      <c r="H95" s="179">
        <v>42.488</v>
      </c>
      <c r="I95" s="180"/>
      <c r="J95" s="181">
        <f>ROUND(I95*H95,2)</f>
        <v>0</v>
      </c>
      <c r="K95" s="177" t="s">
        <v>1443</v>
      </c>
      <c r="L95" s="41"/>
      <c r="M95" s="182" t="s">
        <v>19</v>
      </c>
      <c r="N95" s="183" t="s">
        <v>46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161</v>
      </c>
      <c r="AT95" s="186" t="s">
        <v>157</v>
      </c>
      <c r="AU95" s="186" t="s">
        <v>85</v>
      </c>
      <c r="AY95" s="19" t="s">
        <v>155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83</v>
      </c>
      <c r="BK95" s="187">
        <f>ROUND(I95*H95,2)</f>
        <v>0</v>
      </c>
      <c r="BL95" s="19" t="s">
        <v>161</v>
      </c>
      <c r="BM95" s="186" t="s">
        <v>85</v>
      </c>
    </row>
    <row r="96" spans="1:65" s="13" customFormat="1" ht="10.199999999999999">
      <c r="B96" s="193"/>
      <c r="C96" s="194"/>
      <c r="D96" s="188" t="s">
        <v>165</v>
      </c>
      <c r="E96" s="195" t="s">
        <v>19</v>
      </c>
      <c r="F96" s="196" t="s">
        <v>1444</v>
      </c>
      <c r="G96" s="194"/>
      <c r="H96" s="197">
        <v>42.488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165</v>
      </c>
      <c r="AU96" s="203" t="s">
        <v>85</v>
      </c>
      <c r="AV96" s="13" t="s">
        <v>85</v>
      </c>
      <c r="AW96" s="13" t="s">
        <v>37</v>
      </c>
      <c r="AX96" s="13" t="s">
        <v>75</v>
      </c>
      <c r="AY96" s="203" t="s">
        <v>155</v>
      </c>
    </row>
    <row r="97" spans="1:65" s="14" customFormat="1" ht="10.199999999999999">
      <c r="B97" s="206"/>
      <c r="C97" s="207"/>
      <c r="D97" s="188" t="s">
        <v>165</v>
      </c>
      <c r="E97" s="208" t="s">
        <v>19</v>
      </c>
      <c r="F97" s="209" t="s">
        <v>206</v>
      </c>
      <c r="G97" s="207"/>
      <c r="H97" s="210">
        <v>42.488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165</v>
      </c>
      <c r="AU97" s="216" t="s">
        <v>85</v>
      </c>
      <c r="AV97" s="14" t="s">
        <v>161</v>
      </c>
      <c r="AW97" s="14" t="s">
        <v>37</v>
      </c>
      <c r="AX97" s="14" t="s">
        <v>83</v>
      </c>
      <c r="AY97" s="216" t="s">
        <v>155</v>
      </c>
    </row>
    <row r="98" spans="1:65" s="2" customFormat="1" ht="16.5" customHeight="1">
      <c r="A98" s="36"/>
      <c r="B98" s="37"/>
      <c r="C98" s="175" t="s">
        <v>85</v>
      </c>
      <c r="D98" s="175" t="s">
        <v>157</v>
      </c>
      <c r="E98" s="176" t="s">
        <v>1445</v>
      </c>
      <c r="F98" s="177" t="s">
        <v>1446</v>
      </c>
      <c r="G98" s="178" t="s">
        <v>183</v>
      </c>
      <c r="H98" s="179">
        <v>42.488</v>
      </c>
      <c r="I98" s="180"/>
      <c r="J98" s="181">
        <f>ROUND(I98*H98,2)</f>
        <v>0</v>
      </c>
      <c r="K98" s="177" t="s">
        <v>1443</v>
      </c>
      <c r="L98" s="41"/>
      <c r="M98" s="182" t="s">
        <v>19</v>
      </c>
      <c r="N98" s="183" t="s">
        <v>46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161</v>
      </c>
      <c r="AT98" s="186" t="s">
        <v>157</v>
      </c>
      <c r="AU98" s="186" t="s">
        <v>85</v>
      </c>
      <c r="AY98" s="19" t="s">
        <v>155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83</v>
      </c>
      <c r="BK98" s="187">
        <f>ROUND(I98*H98,2)</f>
        <v>0</v>
      </c>
      <c r="BL98" s="19" t="s">
        <v>161</v>
      </c>
      <c r="BM98" s="186" t="s">
        <v>161</v>
      </c>
    </row>
    <row r="99" spans="1:65" s="2" customFormat="1" ht="16.5" customHeight="1">
      <c r="A99" s="36"/>
      <c r="B99" s="37"/>
      <c r="C99" s="175" t="s">
        <v>175</v>
      </c>
      <c r="D99" s="175" t="s">
        <v>157</v>
      </c>
      <c r="E99" s="176" t="s">
        <v>1447</v>
      </c>
      <c r="F99" s="177" t="s">
        <v>1448</v>
      </c>
      <c r="G99" s="178" t="s">
        <v>183</v>
      </c>
      <c r="H99" s="179">
        <v>21.594000000000001</v>
      </c>
      <c r="I99" s="180"/>
      <c r="J99" s="181">
        <f>ROUND(I99*H99,2)</f>
        <v>0</v>
      </c>
      <c r="K99" s="177" t="s">
        <v>1443</v>
      </c>
      <c r="L99" s="41"/>
      <c r="M99" s="182" t="s">
        <v>19</v>
      </c>
      <c r="N99" s="183" t="s">
        <v>46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161</v>
      </c>
      <c r="AT99" s="186" t="s">
        <v>157</v>
      </c>
      <c r="AU99" s="186" t="s">
        <v>85</v>
      </c>
      <c r="AY99" s="19" t="s">
        <v>155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83</v>
      </c>
      <c r="BK99" s="187">
        <f>ROUND(I99*H99,2)</f>
        <v>0</v>
      </c>
      <c r="BL99" s="19" t="s">
        <v>161</v>
      </c>
      <c r="BM99" s="186" t="s">
        <v>193</v>
      </c>
    </row>
    <row r="100" spans="1:65" s="13" customFormat="1" ht="10.199999999999999">
      <c r="B100" s="193"/>
      <c r="C100" s="194"/>
      <c r="D100" s="188" t="s">
        <v>165</v>
      </c>
      <c r="E100" s="195" t="s">
        <v>19</v>
      </c>
      <c r="F100" s="196" t="s">
        <v>1449</v>
      </c>
      <c r="G100" s="194"/>
      <c r="H100" s="197">
        <v>21.594000000000001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165</v>
      </c>
      <c r="AU100" s="203" t="s">
        <v>85</v>
      </c>
      <c r="AV100" s="13" t="s">
        <v>85</v>
      </c>
      <c r="AW100" s="13" t="s">
        <v>37</v>
      </c>
      <c r="AX100" s="13" t="s">
        <v>75</v>
      </c>
      <c r="AY100" s="203" t="s">
        <v>155</v>
      </c>
    </row>
    <row r="101" spans="1:65" s="14" customFormat="1" ht="10.199999999999999">
      <c r="B101" s="206"/>
      <c r="C101" s="207"/>
      <c r="D101" s="188" t="s">
        <v>165</v>
      </c>
      <c r="E101" s="208" t="s">
        <v>19</v>
      </c>
      <c r="F101" s="209" t="s">
        <v>206</v>
      </c>
      <c r="G101" s="207"/>
      <c r="H101" s="210">
        <v>21.594000000000001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165</v>
      </c>
      <c r="AU101" s="216" t="s">
        <v>85</v>
      </c>
      <c r="AV101" s="14" t="s">
        <v>161</v>
      </c>
      <c r="AW101" s="14" t="s">
        <v>37</v>
      </c>
      <c r="AX101" s="14" t="s">
        <v>83</v>
      </c>
      <c r="AY101" s="216" t="s">
        <v>155</v>
      </c>
    </row>
    <row r="102" spans="1:65" s="2" customFormat="1" ht="24.15" customHeight="1">
      <c r="A102" s="36"/>
      <c r="B102" s="37"/>
      <c r="C102" s="175" t="s">
        <v>161</v>
      </c>
      <c r="D102" s="175" t="s">
        <v>157</v>
      </c>
      <c r="E102" s="176" t="s">
        <v>1450</v>
      </c>
      <c r="F102" s="177" t="s">
        <v>523</v>
      </c>
      <c r="G102" s="178" t="s">
        <v>183</v>
      </c>
      <c r="H102" s="179">
        <v>20.893999999999998</v>
      </c>
      <c r="I102" s="180"/>
      <c r="J102" s="181">
        <f>ROUND(I102*H102,2)</f>
        <v>0</v>
      </c>
      <c r="K102" s="177" t="s">
        <v>170</v>
      </c>
      <c r="L102" s="41"/>
      <c r="M102" s="182" t="s">
        <v>19</v>
      </c>
      <c r="N102" s="183" t="s">
        <v>46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161</v>
      </c>
      <c r="AT102" s="186" t="s">
        <v>157</v>
      </c>
      <c r="AU102" s="186" t="s">
        <v>85</v>
      </c>
      <c r="AY102" s="19" t="s">
        <v>155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83</v>
      </c>
      <c r="BK102" s="187">
        <f>ROUND(I102*H102,2)</f>
        <v>0</v>
      </c>
      <c r="BL102" s="19" t="s">
        <v>161</v>
      </c>
      <c r="BM102" s="186" t="s">
        <v>207</v>
      </c>
    </row>
    <row r="103" spans="1:65" s="2" customFormat="1" ht="10.199999999999999">
      <c r="A103" s="36"/>
      <c r="B103" s="37"/>
      <c r="C103" s="38"/>
      <c r="D103" s="204" t="s">
        <v>172</v>
      </c>
      <c r="E103" s="38"/>
      <c r="F103" s="205" t="s">
        <v>1451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172</v>
      </c>
      <c r="AU103" s="19" t="s">
        <v>85</v>
      </c>
    </row>
    <row r="104" spans="1:65" s="13" customFormat="1" ht="10.199999999999999">
      <c r="B104" s="193"/>
      <c r="C104" s="194"/>
      <c r="D104" s="188" t="s">
        <v>165</v>
      </c>
      <c r="E104" s="195" t="s">
        <v>19</v>
      </c>
      <c r="F104" s="196" t="s">
        <v>1452</v>
      </c>
      <c r="G104" s="194"/>
      <c r="H104" s="197">
        <v>20.893999999999998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165</v>
      </c>
      <c r="AU104" s="203" t="s">
        <v>85</v>
      </c>
      <c r="AV104" s="13" t="s">
        <v>85</v>
      </c>
      <c r="AW104" s="13" t="s">
        <v>37</v>
      </c>
      <c r="AX104" s="13" t="s">
        <v>75</v>
      </c>
      <c r="AY104" s="203" t="s">
        <v>155</v>
      </c>
    </row>
    <row r="105" spans="1:65" s="14" customFormat="1" ht="10.199999999999999">
      <c r="B105" s="206"/>
      <c r="C105" s="207"/>
      <c r="D105" s="188" t="s">
        <v>165</v>
      </c>
      <c r="E105" s="208" t="s">
        <v>19</v>
      </c>
      <c r="F105" s="209" t="s">
        <v>206</v>
      </c>
      <c r="G105" s="207"/>
      <c r="H105" s="210">
        <v>20.893999999999998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165</v>
      </c>
      <c r="AU105" s="216" t="s">
        <v>85</v>
      </c>
      <c r="AV105" s="14" t="s">
        <v>161</v>
      </c>
      <c r="AW105" s="14" t="s">
        <v>37</v>
      </c>
      <c r="AX105" s="14" t="s">
        <v>83</v>
      </c>
      <c r="AY105" s="216" t="s">
        <v>155</v>
      </c>
    </row>
    <row r="106" spans="1:65" s="12" customFormat="1" ht="22.8" customHeight="1">
      <c r="B106" s="159"/>
      <c r="C106" s="160"/>
      <c r="D106" s="161" t="s">
        <v>74</v>
      </c>
      <c r="E106" s="173" t="s">
        <v>85</v>
      </c>
      <c r="F106" s="173" t="s">
        <v>1453</v>
      </c>
      <c r="G106" s="160"/>
      <c r="H106" s="160"/>
      <c r="I106" s="163"/>
      <c r="J106" s="174">
        <f>BK106</f>
        <v>0</v>
      </c>
      <c r="K106" s="160"/>
      <c r="L106" s="165"/>
      <c r="M106" s="166"/>
      <c r="N106" s="167"/>
      <c r="O106" s="167"/>
      <c r="P106" s="168">
        <f>SUM(P107:P110)</f>
        <v>0</v>
      </c>
      <c r="Q106" s="167"/>
      <c r="R106" s="168">
        <f>SUM(R107:R110)</f>
        <v>7.2496000000000005E-2</v>
      </c>
      <c r="S106" s="167"/>
      <c r="T106" s="169">
        <f>SUM(T107:T110)</f>
        <v>0</v>
      </c>
      <c r="AR106" s="170" t="s">
        <v>83</v>
      </c>
      <c r="AT106" s="171" t="s">
        <v>74</v>
      </c>
      <c r="AU106" s="171" t="s">
        <v>83</v>
      </c>
      <c r="AY106" s="170" t="s">
        <v>155</v>
      </c>
      <c r="BK106" s="172">
        <f>SUM(BK107:BK110)</f>
        <v>0</v>
      </c>
    </row>
    <row r="107" spans="1:65" s="2" customFormat="1" ht="21.75" customHeight="1">
      <c r="A107" s="36"/>
      <c r="B107" s="37"/>
      <c r="C107" s="175" t="s">
        <v>187</v>
      </c>
      <c r="D107" s="175" t="s">
        <v>157</v>
      </c>
      <c r="E107" s="176" t="s">
        <v>1454</v>
      </c>
      <c r="F107" s="177" t="s">
        <v>1455</v>
      </c>
      <c r="G107" s="178" t="s">
        <v>169</v>
      </c>
      <c r="H107" s="179">
        <v>3.2</v>
      </c>
      <c r="I107" s="180"/>
      <c r="J107" s="181">
        <f>ROUND(I107*H107,2)</f>
        <v>0</v>
      </c>
      <c r="K107" s="177" t="s">
        <v>170</v>
      </c>
      <c r="L107" s="41"/>
      <c r="M107" s="182" t="s">
        <v>19</v>
      </c>
      <c r="N107" s="183" t="s">
        <v>46</v>
      </c>
      <c r="O107" s="66"/>
      <c r="P107" s="184">
        <f>O107*H107</f>
        <v>0</v>
      </c>
      <c r="Q107" s="184">
        <v>2.2655000000000002E-2</v>
      </c>
      <c r="R107" s="184">
        <f>Q107*H107</f>
        <v>7.2496000000000005E-2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161</v>
      </c>
      <c r="AT107" s="186" t="s">
        <v>157</v>
      </c>
      <c r="AU107" s="186" t="s">
        <v>85</v>
      </c>
      <c r="AY107" s="19" t="s">
        <v>155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83</v>
      </c>
      <c r="BK107" s="187">
        <f>ROUND(I107*H107,2)</f>
        <v>0</v>
      </c>
      <c r="BL107" s="19" t="s">
        <v>161</v>
      </c>
      <c r="BM107" s="186" t="s">
        <v>220</v>
      </c>
    </row>
    <row r="108" spans="1:65" s="2" customFormat="1" ht="10.199999999999999">
      <c r="A108" s="36"/>
      <c r="B108" s="37"/>
      <c r="C108" s="38"/>
      <c r="D108" s="204" t="s">
        <v>172</v>
      </c>
      <c r="E108" s="38"/>
      <c r="F108" s="205" t="s">
        <v>1456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172</v>
      </c>
      <c r="AU108" s="19" t="s">
        <v>85</v>
      </c>
    </row>
    <row r="109" spans="1:65" s="13" customFormat="1" ht="10.199999999999999">
      <c r="B109" s="193"/>
      <c r="C109" s="194"/>
      <c r="D109" s="188" t="s">
        <v>165</v>
      </c>
      <c r="E109" s="195" t="s">
        <v>19</v>
      </c>
      <c r="F109" s="196" t="s">
        <v>1457</v>
      </c>
      <c r="G109" s="194"/>
      <c r="H109" s="197">
        <v>3.2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165</v>
      </c>
      <c r="AU109" s="203" t="s">
        <v>85</v>
      </c>
      <c r="AV109" s="13" t="s">
        <v>85</v>
      </c>
      <c r="AW109" s="13" t="s">
        <v>37</v>
      </c>
      <c r="AX109" s="13" t="s">
        <v>75</v>
      </c>
      <c r="AY109" s="203" t="s">
        <v>155</v>
      </c>
    </row>
    <row r="110" spans="1:65" s="14" customFormat="1" ht="10.199999999999999">
      <c r="B110" s="206"/>
      <c r="C110" s="207"/>
      <c r="D110" s="188" t="s">
        <v>165</v>
      </c>
      <c r="E110" s="208" t="s">
        <v>19</v>
      </c>
      <c r="F110" s="209" t="s">
        <v>206</v>
      </c>
      <c r="G110" s="207"/>
      <c r="H110" s="210">
        <v>3.2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165</v>
      </c>
      <c r="AU110" s="216" t="s">
        <v>85</v>
      </c>
      <c r="AV110" s="14" t="s">
        <v>161</v>
      </c>
      <c r="AW110" s="14" t="s">
        <v>37</v>
      </c>
      <c r="AX110" s="14" t="s">
        <v>83</v>
      </c>
      <c r="AY110" s="216" t="s">
        <v>155</v>
      </c>
    </row>
    <row r="111" spans="1:65" s="12" customFormat="1" ht="22.8" customHeight="1">
      <c r="B111" s="159"/>
      <c r="C111" s="160"/>
      <c r="D111" s="161" t="s">
        <v>74</v>
      </c>
      <c r="E111" s="173" t="s">
        <v>187</v>
      </c>
      <c r="F111" s="173" t="s">
        <v>766</v>
      </c>
      <c r="G111" s="160"/>
      <c r="H111" s="160"/>
      <c r="I111" s="163"/>
      <c r="J111" s="174">
        <f>BK111</f>
        <v>0</v>
      </c>
      <c r="K111" s="160"/>
      <c r="L111" s="165"/>
      <c r="M111" s="166"/>
      <c r="N111" s="167"/>
      <c r="O111" s="167"/>
      <c r="P111" s="168">
        <f>SUM(P112:P143)</f>
        <v>0</v>
      </c>
      <c r="Q111" s="167"/>
      <c r="R111" s="168">
        <f>SUM(R112:R143)</f>
        <v>69.072003097299998</v>
      </c>
      <c r="S111" s="167"/>
      <c r="T111" s="169">
        <f>SUM(T112:T143)</f>
        <v>0</v>
      </c>
      <c r="AR111" s="170" t="s">
        <v>83</v>
      </c>
      <c r="AT111" s="171" t="s">
        <v>74</v>
      </c>
      <c r="AU111" s="171" t="s">
        <v>83</v>
      </c>
      <c r="AY111" s="170" t="s">
        <v>155</v>
      </c>
      <c r="BK111" s="172">
        <f>SUM(BK112:BK143)</f>
        <v>0</v>
      </c>
    </row>
    <row r="112" spans="1:65" s="2" customFormat="1" ht="16.5" customHeight="1">
      <c r="A112" s="36"/>
      <c r="B112" s="37"/>
      <c r="C112" s="175" t="s">
        <v>193</v>
      </c>
      <c r="D112" s="175" t="s">
        <v>157</v>
      </c>
      <c r="E112" s="176" t="s">
        <v>1458</v>
      </c>
      <c r="F112" s="177" t="s">
        <v>1459</v>
      </c>
      <c r="G112" s="178" t="s">
        <v>169</v>
      </c>
      <c r="H112" s="179">
        <v>19.62</v>
      </c>
      <c r="I112" s="180"/>
      <c r="J112" s="181">
        <f>ROUND(I112*H112,2)</f>
        <v>0</v>
      </c>
      <c r="K112" s="177" t="s">
        <v>170</v>
      </c>
      <c r="L112" s="41"/>
      <c r="M112" s="182" t="s">
        <v>19</v>
      </c>
      <c r="N112" s="183" t="s">
        <v>46</v>
      </c>
      <c r="O112" s="66"/>
      <c r="P112" s="184">
        <f>O112*H112</f>
        <v>0</v>
      </c>
      <c r="Q112" s="184">
        <v>0.22797600000000001</v>
      </c>
      <c r="R112" s="184">
        <f>Q112*H112</f>
        <v>4.4728891200000005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161</v>
      </c>
      <c r="AT112" s="186" t="s">
        <v>157</v>
      </c>
      <c r="AU112" s="186" t="s">
        <v>85</v>
      </c>
      <c r="AY112" s="19" t="s">
        <v>155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83</v>
      </c>
      <c r="BK112" s="187">
        <f>ROUND(I112*H112,2)</f>
        <v>0</v>
      </c>
      <c r="BL112" s="19" t="s">
        <v>161</v>
      </c>
      <c r="BM112" s="186" t="s">
        <v>234</v>
      </c>
    </row>
    <row r="113" spans="1:65" s="2" customFormat="1" ht="10.199999999999999">
      <c r="A113" s="36"/>
      <c r="B113" s="37"/>
      <c r="C113" s="38"/>
      <c r="D113" s="204" t="s">
        <v>172</v>
      </c>
      <c r="E113" s="38"/>
      <c r="F113" s="205" t="s">
        <v>1460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172</v>
      </c>
      <c r="AU113" s="19" t="s">
        <v>85</v>
      </c>
    </row>
    <row r="114" spans="1:65" s="13" customFormat="1" ht="10.199999999999999">
      <c r="B114" s="193"/>
      <c r="C114" s="194"/>
      <c r="D114" s="188" t="s">
        <v>165</v>
      </c>
      <c r="E114" s="195" t="s">
        <v>19</v>
      </c>
      <c r="F114" s="196" t="s">
        <v>1461</v>
      </c>
      <c r="G114" s="194"/>
      <c r="H114" s="197">
        <v>16.739999999999998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165</v>
      </c>
      <c r="AU114" s="203" t="s">
        <v>85</v>
      </c>
      <c r="AV114" s="13" t="s">
        <v>85</v>
      </c>
      <c r="AW114" s="13" t="s">
        <v>37</v>
      </c>
      <c r="AX114" s="13" t="s">
        <v>75</v>
      </c>
      <c r="AY114" s="203" t="s">
        <v>155</v>
      </c>
    </row>
    <row r="115" spans="1:65" s="13" customFormat="1" ht="10.199999999999999">
      <c r="B115" s="193"/>
      <c r="C115" s="194"/>
      <c r="D115" s="188" t="s">
        <v>165</v>
      </c>
      <c r="E115" s="195" t="s">
        <v>19</v>
      </c>
      <c r="F115" s="196" t="s">
        <v>1462</v>
      </c>
      <c r="G115" s="194"/>
      <c r="H115" s="197">
        <v>2.88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165</v>
      </c>
      <c r="AU115" s="203" t="s">
        <v>85</v>
      </c>
      <c r="AV115" s="13" t="s">
        <v>85</v>
      </c>
      <c r="AW115" s="13" t="s">
        <v>37</v>
      </c>
      <c r="AX115" s="13" t="s">
        <v>75</v>
      </c>
      <c r="AY115" s="203" t="s">
        <v>155</v>
      </c>
    </row>
    <row r="116" spans="1:65" s="14" customFormat="1" ht="10.199999999999999">
      <c r="B116" s="206"/>
      <c r="C116" s="207"/>
      <c r="D116" s="188" t="s">
        <v>165</v>
      </c>
      <c r="E116" s="208" t="s">
        <v>19</v>
      </c>
      <c r="F116" s="209" t="s">
        <v>206</v>
      </c>
      <c r="G116" s="207"/>
      <c r="H116" s="210">
        <v>19.619999999999997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165</v>
      </c>
      <c r="AU116" s="216" t="s">
        <v>85</v>
      </c>
      <c r="AV116" s="14" t="s">
        <v>161</v>
      </c>
      <c r="AW116" s="14" t="s">
        <v>37</v>
      </c>
      <c r="AX116" s="14" t="s">
        <v>83</v>
      </c>
      <c r="AY116" s="216" t="s">
        <v>155</v>
      </c>
    </row>
    <row r="117" spans="1:65" s="2" customFormat="1" ht="24.15" customHeight="1">
      <c r="A117" s="36"/>
      <c r="B117" s="37"/>
      <c r="C117" s="175" t="s">
        <v>199</v>
      </c>
      <c r="D117" s="175" t="s">
        <v>157</v>
      </c>
      <c r="E117" s="176" t="s">
        <v>571</v>
      </c>
      <c r="F117" s="177" t="s">
        <v>572</v>
      </c>
      <c r="G117" s="178" t="s">
        <v>183</v>
      </c>
      <c r="H117" s="179">
        <v>24.994</v>
      </c>
      <c r="I117" s="180"/>
      <c r="J117" s="181">
        <f>ROUND(I117*H117,2)</f>
        <v>0</v>
      </c>
      <c r="K117" s="177" t="s">
        <v>170</v>
      </c>
      <c r="L117" s="41"/>
      <c r="M117" s="182" t="s">
        <v>19</v>
      </c>
      <c r="N117" s="183" t="s">
        <v>46</v>
      </c>
      <c r="O117" s="66"/>
      <c r="P117" s="184">
        <f>O117*H117</f>
        <v>0</v>
      </c>
      <c r="Q117" s="184">
        <v>2.5262479999999998</v>
      </c>
      <c r="R117" s="184">
        <f>Q117*H117</f>
        <v>63.141042511999999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161</v>
      </c>
      <c r="AT117" s="186" t="s">
        <v>157</v>
      </c>
      <c r="AU117" s="186" t="s">
        <v>85</v>
      </c>
      <c r="AY117" s="19" t="s">
        <v>155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83</v>
      </c>
      <c r="BK117" s="187">
        <f>ROUND(I117*H117,2)</f>
        <v>0</v>
      </c>
      <c r="BL117" s="19" t="s">
        <v>161</v>
      </c>
      <c r="BM117" s="186" t="s">
        <v>248</v>
      </c>
    </row>
    <row r="118" spans="1:65" s="2" customFormat="1" ht="10.199999999999999">
      <c r="A118" s="36"/>
      <c r="B118" s="37"/>
      <c r="C118" s="38"/>
      <c r="D118" s="204" t="s">
        <v>172</v>
      </c>
      <c r="E118" s="38"/>
      <c r="F118" s="205" t="s">
        <v>574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172</v>
      </c>
      <c r="AU118" s="19" t="s">
        <v>85</v>
      </c>
    </row>
    <row r="119" spans="1:65" s="13" customFormat="1" ht="10.199999999999999">
      <c r="B119" s="193"/>
      <c r="C119" s="194"/>
      <c r="D119" s="188" t="s">
        <v>165</v>
      </c>
      <c r="E119" s="195" t="s">
        <v>19</v>
      </c>
      <c r="F119" s="196" t="s">
        <v>1463</v>
      </c>
      <c r="G119" s="194"/>
      <c r="H119" s="197">
        <v>23.806000000000001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165</v>
      </c>
      <c r="AU119" s="203" t="s">
        <v>85</v>
      </c>
      <c r="AV119" s="13" t="s">
        <v>85</v>
      </c>
      <c r="AW119" s="13" t="s">
        <v>37</v>
      </c>
      <c r="AX119" s="13" t="s">
        <v>75</v>
      </c>
      <c r="AY119" s="203" t="s">
        <v>155</v>
      </c>
    </row>
    <row r="120" spans="1:65" s="13" customFormat="1" ht="10.199999999999999">
      <c r="B120" s="193"/>
      <c r="C120" s="194"/>
      <c r="D120" s="188" t="s">
        <v>165</v>
      </c>
      <c r="E120" s="195" t="s">
        <v>19</v>
      </c>
      <c r="F120" s="196" t="s">
        <v>1464</v>
      </c>
      <c r="G120" s="194"/>
      <c r="H120" s="197">
        <v>1.1879999999999999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165</v>
      </c>
      <c r="AU120" s="203" t="s">
        <v>85</v>
      </c>
      <c r="AV120" s="13" t="s">
        <v>85</v>
      </c>
      <c r="AW120" s="13" t="s">
        <v>37</v>
      </c>
      <c r="AX120" s="13" t="s">
        <v>75</v>
      </c>
      <c r="AY120" s="203" t="s">
        <v>155</v>
      </c>
    </row>
    <row r="121" spans="1:65" s="14" customFormat="1" ht="10.199999999999999">
      <c r="B121" s="206"/>
      <c r="C121" s="207"/>
      <c r="D121" s="188" t="s">
        <v>165</v>
      </c>
      <c r="E121" s="208" t="s">
        <v>19</v>
      </c>
      <c r="F121" s="209" t="s">
        <v>206</v>
      </c>
      <c r="G121" s="207"/>
      <c r="H121" s="210">
        <v>24.994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165</v>
      </c>
      <c r="AU121" s="216" t="s">
        <v>85</v>
      </c>
      <c r="AV121" s="14" t="s">
        <v>161</v>
      </c>
      <c r="AW121" s="14" t="s">
        <v>37</v>
      </c>
      <c r="AX121" s="14" t="s">
        <v>83</v>
      </c>
      <c r="AY121" s="216" t="s">
        <v>155</v>
      </c>
    </row>
    <row r="122" spans="1:65" s="2" customFormat="1" ht="16.5" customHeight="1">
      <c r="A122" s="36"/>
      <c r="B122" s="37"/>
      <c r="C122" s="175" t="s">
        <v>207</v>
      </c>
      <c r="D122" s="175" t="s">
        <v>157</v>
      </c>
      <c r="E122" s="176" t="s">
        <v>577</v>
      </c>
      <c r="F122" s="177" t="s">
        <v>578</v>
      </c>
      <c r="G122" s="178" t="s">
        <v>169</v>
      </c>
      <c r="H122" s="179">
        <v>39.689</v>
      </c>
      <c r="I122" s="180"/>
      <c r="J122" s="181">
        <f>ROUND(I122*H122,2)</f>
        <v>0</v>
      </c>
      <c r="K122" s="177" t="s">
        <v>170</v>
      </c>
      <c r="L122" s="41"/>
      <c r="M122" s="182" t="s">
        <v>19</v>
      </c>
      <c r="N122" s="183" t="s">
        <v>46</v>
      </c>
      <c r="O122" s="66"/>
      <c r="P122" s="184">
        <f>O122*H122</f>
        <v>0</v>
      </c>
      <c r="Q122" s="184">
        <v>1.4357E-3</v>
      </c>
      <c r="R122" s="184">
        <f>Q122*H122</f>
        <v>5.6981497300000003E-2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161</v>
      </c>
      <c r="AT122" s="186" t="s">
        <v>157</v>
      </c>
      <c r="AU122" s="186" t="s">
        <v>85</v>
      </c>
      <c r="AY122" s="19" t="s">
        <v>155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83</v>
      </c>
      <c r="BK122" s="187">
        <f>ROUND(I122*H122,2)</f>
        <v>0</v>
      </c>
      <c r="BL122" s="19" t="s">
        <v>161</v>
      </c>
      <c r="BM122" s="186" t="s">
        <v>257</v>
      </c>
    </row>
    <row r="123" spans="1:65" s="2" customFormat="1" ht="10.199999999999999">
      <c r="A123" s="36"/>
      <c r="B123" s="37"/>
      <c r="C123" s="38"/>
      <c r="D123" s="204" t="s">
        <v>172</v>
      </c>
      <c r="E123" s="38"/>
      <c r="F123" s="205" t="s">
        <v>580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172</v>
      </c>
      <c r="AU123" s="19" t="s">
        <v>85</v>
      </c>
    </row>
    <row r="124" spans="1:65" s="13" customFormat="1" ht="10.199999999999999">
      <c r="B124" s="193"/>
      <c r="C124" s="194"/>
      <c r="D124" s="188" t="s">
        <v>165</v>
      </c>
      <c r="E124" s="195" t="s">
        <v>19</v>
      </c>
      <c r="F124" s="196" t="s">
        <v>1465</v>
      </c>
      <c r="G124" s="194"/>
      <c r="H124" s="197">
        <v>21.285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165</v>
      </c>
      <c r="AU124" s="203" t="s">
        <v>85</v>
      </c>
      <c r="AV124" s="13" t="s">
        <v>85</v>
      </c>
      <c r="AW124" s="13" t="s">
        <v>37</v>
      </c>
      <c r="AX124" s="13" t="s">
        <v>75</v>
      </c>
      <c r="AY124" s="203" t="s">
        <v>155</v>
      </c>
    </row>
    <row r="125" spans="1:65" s="13" customFormat="1" ht="10.199999999999999">
      <c r="B125" s="193"/>
      <c r="C125" s="194"/>
      <c r="D125" s="188" t="s">
        <v>165</v>
      </c>
      <c r="E125" s="195" t="s">
        <v>19</v>
      </c>
      <c r="F125" s="196" t="s">
        <v>1466</v>
      </c>
      <c r="G125" s="194"/>
      <c r="H125" s="197">
        <v>5.8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165</v>
      </c>
      <c r="AU125" s="203" t="s">
        <v>85</v>
      </c>
      <c r="AV125" s="13" t="s">
        <v>85</v>
      </c>
      <c r="AW125" s="13" t="s">
        <v>37</v>
      </c>
      <c r="AX125" s="13" t="s">
        <v>75</v>
      </c>
      <c r="AY125" s="203" t="s">
        <v>155</v>
      </c>
    </row>
    <row r="126" spans="1:65" s="13" customFormat="1" ht="10.199999999999999">
      <c r="B126" s="193"/>
      <c r="C126" s="194"/>
      <c r="D126" s="188" t="s">
        <v>165</v>
      </c>
      <c r="E126" s="195" t="s">
        <v>19</v>
      </c>
      <c r="F126" s="196" t="s">
        <v>1467</v>
      </c>
      <c r="G126" s="194"/>
      <c r="H126" s="197">
        <v>12.603999999999999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165</v>
      </c>
      <c r="AU126" s="203" t="s">
        <v>85</v>
      </c>
      <c r="AV126" s="13" t="s">
        <v>85</v>
      </c>
      <c r="AW126" s="13" t="s">
        <v>37</v>
      </c>
      <c r="AX126" s="13" t="s">
        <v>75</v>
      </c>
      <c r="AY126" s="203" t="s">
        <v>155</v>
      </c>
    </row>
    <row r="127" spans="1:65" s="14" customFormat="1" ht="10.199999999999999">
      <c r="B127" s="206"/>
      <c r="C127" s="207"/>
      <c r="D127" s="188" t="s">
        <v>165</v>
      </c>
      <c r="E127" s="208" t="s">
        <v>19</v>
      </c>
      <c r="F127" s="209" t="s">
        <v>206</v>
      </c>
      <c r="G127" s="207"/>
      <c r="H127" s="210">
        <v>39.689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165</v>
      </c>
      <c r="AU127" s="216" t="s">
        <v>85</v>
      </c>
      <c r="AV127" s="14" t="s">
        <v>161</v>
      </c>
      <c r="AW127" s="14" t="s">
        <v>37</v>
      </c>
      <c r="AX127" s="14" t="s">
        <v>83</v>
      </c>
      <c r="AY127" s="216" t="s">
        <v>155</v>
      </c>
    </row>
    <row r="128" spans="1:65" s="2" customFormat="1" ht="16.5" customHeight="1">
      <c r="A128" s="36"/>
      <c r="B128" s="37"/>
      <c r="C128" s="175" t="s">
        <v>214</v>
      </c>
      <c r="D128" s="175" t="s">
        <v>157</v>
      </c>
      <c r="E128" s="176" t="s">
        <v>584</v>
      </c>
      <c r="F128" s="177" t="s">
        <v>585</v>
      </c>
      <c r="G128" s="178" t="s">
        <v>169</v>
      </c>
      <c r="H128" s="179">
        <v>39.689</v>
      </c>
      <c r="I128" s="180"/>
      <c r="J128" s="181">
        <f>ROUND(I128*H128,2)</f>
        <v>0</v>
      </c>
      <c r="K128" s="177" t="s">
        <v>170</v>
      </c>
      <c r="L128" s="41"/>
      <c r="M128" s="182" t="s">
        <v>19</v>
      </c>
      <c r="N128" s="183" t="s">
        <v>46</v>
      </c>
      <c r="O128" s="66"/>
      <c r="P128" s="184">
        <f>O128*H128</f>
        <v>0</v>
      </c>
      <c r="Q128" s="184">
        <v>3.6000000000000001E-5</v>
      </c>
      <c r="R128" s="184">
        <f>Q128*H128</f>
        <v>1.4288040000000001E-3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161</v>
      </c>
      <c r="AT128" s="186" t="s">
        <v>157</v>
      </c>
      <c r="AU128" s="186" t="s">
        <v>85</v>
      </c>
      <c r="AY128" s="19" t="s">
        <v>155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83</v>
      </c>
      <c r="BK128" s="187">
        <f>ROUND(I128*H128,2)</f>
        <v>0</v>
      </c>
      <c r="BL128" s="19" t="s">
        <v>161</v>
      </c>
      <c r="BM128" s="186" t="s">
        <v>267</v>
      </c>
    </row>
    <row r="129" spans="1:65" s="2" customFormat="1" ht="10.199999999999999">
      <c r="A129" s="36"/>
      <c r="B129" s="37"/>
      <c r="C129" s="38"/>
      <c r="D129" s="204" t="s">
        <v>172</v>
      </c>
      <c r="E129" s="38"/>
      <c r="F129" s="205" t="s">
        <v>587</v>
      </c>
      <c r="G129" s="38"/>
      <c r="H129" s="38"/>
      <c r="I129" s="190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172</v>
      </c>
      <c r="AU129" s="19" t="s">
        <v>85</v>
      </c>
    </row>
    <row r="130" spans="1:65" s="2" customFormat="1" ht="16.5" customHeight="1">
      <c r="A130" s="36"/>
      <c r="B130" s="37"/>
      <c r="C130" s="175" t="s">
        <v>220</v>
      </c>
      <c r="D130" s="175" t="s">
        <v>157</v>
      </c>
      <c r="E130" s="176" t="s">
        <v>1468</v>
      </c>
      <c r="F130" s="177" t="s">
        <v>1469</v>
      </c>
      <c r="G130" s="178" t="s">
        <v>169</v>
      </c>
      <c r="H130" s="179">
        <v>23.449000000000002</v>
      </c>
      <c r="I130" s="180"/>
      <c r="J130" s="181">
        <f>ROUND(I130*H130,2)</f>
        <v>0</v>
      </c>
      <c r="K130" s="177" t="s">
        <v>170</v>
      </c>
      <c r="L130" s="41"/>
      <c r="M130" s="182" t="s">
        <v>19</v>
      </c>
      <c r="N130" s="183" t="s">
        <v>46</v>
      </c>
      <c r="O130" s="66"/>
      <c r="P130" s="184">
        <f>O130*H130</f>
        <v>0</v>
      </c>
      <c r="Q130" s="184">
        <v>2.5000000000000001E-3</v>
      </c>
      <c r="R130" s="184">
        <f>Q130*H130</f>
        <v>5.8622500000000008E-2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161</v>
      </c>
      <c r="AT130" s="186" t="s">
        <v>157</v>
      </c>
      <c r="AU130" s="186" t="s">
        <v>85</v>
      </c>
      <c r="AY130" s="19" t="s">
        <v>155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83</v>
      </c>
      <c r="BK130" s="187">
        <f>ROUND(I130*H130,2)</f>
        <v>0</v>
      </c>
      <c r="BL130" s="19" t="s">
        <v>161</v>
      </c>
      <c r="BM130" s="186" t="s">
        <v>278</v>
      </c>
    </row>
    <row r="131" spans="1:65" s="2" customFormat="1" ht="10.199999999999999">
      <c r="A131" s="36"/>
      <c r="B131" s="37"/>
      <c r="C131" s="38"/>
      <c r="D131" s="204" t="s">
        <v>172</v>
      </c>
      <c r="E131" s="38"/>
      <c r="F131" s="205" t="s">
        <v>1470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172</v>
      </c>
      <c r="AU131" s="19" t="s">
        <v>85</v>
      </c>
    </row>
    <row r="132" spans="1:65" s="13" customFormat="1" ht="10.199999999999999">
      <c r="B132" s="193"/>
      <c r="C132" s="194"/>
      <c r="D132" s="188" t="s">
        <v>165</v>
      </c>
      <c r="E132" s="195" t="s">
        <v>19</v>
      </c>
      <c r="F132" s="196" t="s">
        <v>1471</v>
      </c>
      <c r="G132" s="194"/>
      <c r="H132" s="197">
        <v>12.169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165</v>
      </c>
      <c r="AU132" s="203" t="s">
        <v>85</v>
      </c>
      <c r="AV132" s="13" t="s">
        <v>85</v>
      </c>
      <c r="AW132" s="13" t="s">
        <v>37</v>
      </c>
      <c r="AX132" s="13" t="s">
        <v>75</v>
      </c>
      <c r="AY132" s="203" t="s">
        <v>155</v>
      </c>
    </row>
    <row r="133" spans="1:65" s="13" customFormat="1" ht="10.199999999999999">
      <c r="B133" s="193"/>
      <c r="C133" s="194"/>
      <c r="D133" s="188" t="s">
        <v>165</v>
      </c>
      <c r="E133" s="195" t="s">
        <v>19</v>
      </c>
      <c r="F133" s="196" t="s">
        <v>1466</v>
      </c>
      <c r="G133" s="194"/>
      <c r="H133" s="197">
        <v>5.8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165</v>
      </c>
      <c r="AU133" s="203" t="s">
        <v>85</v>
      </c>
      <c r="AV133" s="13" t="s">
        <v>85</v>
      </c>
      <c r="AW133" s="13" t="s">
        <v>37</v>
      </c>
      <c r="AX133" s="13" t="s">
        <v>75</v>
      </c>
      <c r="AY133" s="203" t="s">
        <v>155</v>
      </c>
    </row>
    <row r="134" spans="1:65" s="13" customFormat="1" ht="10.199999999999999">
      <c r="B134" s="193"/>
      <c r="C134" s="194"/>
      <c r="D134" s="188" t="s">
        <v>165</v>
      </c>
      <c r="E134" s="195" t="s">
        <v>19</v>
      </c>
      <c r="F134" s="196" t="s">
        <v>1472</v>
      </c>
      <c r="G134" s="194"/>
      <c r="H134" s="197">
        <v>5.48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165</v>
      </c>
      <c r="AU134" s="203" t="s">
        <v>85</v>
      </c>
      <c r="AV134" s="13" t="s">
        <v>85</v>
      </c>
      <c r="AW134" s="13" t="s">
        <v>37</v>
      </c>
      <c r="AX134" s="13" t="s">
        <v>75</v>
      </c>
      <c r="AY134" s="203" t="s">
        <v>155</v>
      </c>
    </row>
    <row r="135" spans="1:65" s="14" customFormat="1" ht="10.199999999999999">
      <c r="B135" s="206"/>
      <c r="C135" s="207"/>
      <c r="D135" s="188" t="s">
        <v>165</v>
      </c>
      <c r="E135" s="208" t="s">
        <v>19</v>
      </c>
      <c r="F135" s="209" t="s">
        <v>206</v>
      </c>
      <c r="G135" s="207"/>
      <c r="H135" s="210">
        <v>23.449000000000002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165</v>
      </c>
      <c r="AU135" s="216" t="s">
        <v>85</v>
      </c>
      <c r="AV135" s="14" t="s">
        <v>161</v>
      </c>
      <c r="AW135" s="14" t="s">
        <v>37</v>
      </c>
      <c r="AX135" s="14" t="s">
        <v>83</v>
      </c>
      <c r="AY135" s="216" t="s">
        <v>155</v>
      </c>
    </row>
    <row r="136" spans="1:65" s="2" customFormat="1" ht="21.75" customHeight="1">
      <c r="A136" s="36"/>
      <c r="B136" s="37"/>
      <c r="C136" s="175" t="s">
        <v>226</v>
      </c>
      <c r="D136" s="175" t="s">
        <v>157</v>
      </c>
      <c r="E136" s="176" t="s">
        <v>588</v>
      </c>
      <c r="F136" s="177" t="s">
        <v>589</v>
      </c>
      <c r="G136" s="178" t="s">
        <v>298</v>
      </c>
      <c r="H136" s="179">
        <v>0.64800000000000002</v>
      </c>
      <c r="I136" s="180"/>
      <c r="J136" s="181">
        <f>ROUND(I136*H136,2)</f>
        <v>0</v>
      </c>
      <c r="K136" s="177" t="s">
        <v>170</v>
      </c>
      <c r="L136" s="41"/>
      <c r="M136" s="182" t="s">
        <v>19</v>
      </c>
      <c r="N136" s="183" t="s">
        <v>46</v>
      </c>
      <c r="O136" s="66"/>
      <c r="P136" s="184">
        <f>O136*H136</f>
        <v>0</v>
      </c>
      <c r="Q136" s="184">
        <v>1.038303</v>
      </c>
      <c r="R136" s="184">
        <f>Q136*H136</f>
        <v>0.67282034400000001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161</v>
      </c>
      <c r="AT136" s="186" t="s">
        <v>157</v>
      </c>
      <c r="AU136" s="186" t="s">
        <v>85</v>
      </c>
      <c r="AY136" s="19" t="s">
        <v>155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83</v>
      </c>
      <c r="BK136" s="187">
        <f>ROUND(I136*H136,2)</f>
        <v>0</v>
      </c>
      <c r="BL136" s="19" t="s">
        <v>161</v>
      </c>
      <c r="BM136" s="186" t="s">
        <v>289</v>
      </c>
    </row>
    <row r="137" spans="1:65" s="2" customFormat="1" ht="10.199999999999999">
      <c r="A137" s="36"/>
      <c r="B137" s="37"/>
      <c r="C137" s="38"/>
      <c r="D137" s="204" t="s">
        <v>172</v>
      </c>
      <c r="E137" s="38"/>
      <c r="F137" s="205" t="s">
        <v>591</v>
      </c>
      <c r="G137" s="38"/>
      <c r="H137" s="38"/>
      <c r="I137" s="190"/>
      <c r="J137" s="38"/>
      <c r="K137" s="38"/>
      <c r="L137" s="41"/>
      <c r="M137" s="191"/>
      <c r="N137" s="192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172</v>
      </c>
      <c r="AU137" s="19" t="s">
        <v>85</v>
      </c>
    </row>
    <row r="138" spans="1:65" s="13" customFormat="1" ht="10.199999999999999">
      <c r="B138" s="193"/>
      <c r="C138" s="194"/>
      <c r="D138" s="188" t="s">
        <v>165</v>
      </c>
      <c r="E138" s="195" t="s">
        <v>19</v>
      </c>
      <c r="F138" s="196" t="s">
        <v>1473</v>
      </c>
      <c r="G138" s="194"/>
      <c r="H138" s="197">
        <v>0.64800000000000002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165</v>
      </c>
      <c r="AU138" s="203" t="s">
        <v>85</v>
      </c>
      <c r="AV138" s="13" t="s">
        <v>85</v>
      </c>
      <c r="AW138" s="13" t="s">
        <v>37</v>
      </c>
      <c r="AX138" s="13" t="s">
        <v>75</v>
      </c>
      <c r="AY138" s="203" t="s">
        <v>155</v>
      </c>
    </row>
    <row r="139" spans="1:65" s="14" customFormat="1" ht="10.199999999999999">
      <c r="B139" s="206"/>
      <c r="C139" s="207"/>
      <c r="D139" s="188" t="s">
        <v>165</v>
      </c>
      <c r="E139" s="208" t="s">
        <v>19</v>
      </c>
      <c r="F139" s="209" t="s">
        <v>206</v>
      </c>
      <c r="G139" s="207"/>
      <c r="H139" s="210">
        <v>0.64800000000000002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165</v>
      </c>
      <c r="AU139" s="216" t="s">
        <v>85</v>
      </c>
      <c r="AV139" s="14" t="s">
        <v>161</v>
      </c>
      <c r="AW139" s="14" t="s">
        <v>37</v>
      </c>
      <c r="AX139" s="14" t="s">
        <v>83</v>
      </c>
      <c r="AY139" s="216" t="s">
        <v>155</v>
      </c>
    </row>
    <row r="140" spans="1:65" s="2" customFormat="1" ht="21.75" customHeight="1">
      <c r="A140" s="36"/>
      <c r="B140" s="37"/>
      <c r="C140" s="175" t="s">
        <v>234</v>
      </c>
      <c r="D140" s="175" t="s">
        <v>157</v>
      </c>
      <c r="E140" s="176" t="s">
        <v>1474</v>
      </c>
      <c r="F140" s="177" t="s">
        <v>1475</v>
      </c>
      <c r="G140" s="178" t="s">
        <v>298</v>
      </c>
      <c r="H140" s="179">
        <v>0.63</v>
      </c>
      <c r="I140" s="180"/>
      <c r="J140" s="181">
        <f>ROUND(I140*H140,2)</f>
        <v>0</v>
      </c>
      <c r="K140" s="177" t="s">
        <v>170</v>
      </c>
      <c r="L140" s="41"/>
      <c r="M140" s="182" t="s">
        <v>19</v>
      </c>
      <c r="N140" s="183" t="s">
        <v>46</v>
      </c>
      <c r="O140" s="66"/>
      <c r="P140" s="184">
        <f>O140*H140</f>
        <v>0</v>
      </c>
      <c r="Q140" s="184">
        <v>1.0606640000000001</v>
      </c>
      <c r="R140" s="184">
        <f>Q140*H140</f>
        <v>0.66821832000000003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161</v>
      </c>
      <c r="AT140" s="186" t="s">
        <v>157</v>
      </c>
      <c r="AU140" s="186" t="s">
        <v>85</v>
      </c>
      <c r="AY140" s="19" t="s">
        <v>155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9" t="s">
        <v>83</v>
      </c>
      <c r="BK140" s="187">
        <f>ROUND(I140*H140,2)</f>
        <v>0</v>
      </c>
      <c r="BL140" s="19" t="s">
        <v>161</v>
      </c>
      <c r="BM140" s="186" t="s">
        <v>302</v>
      </c>
    </row>
    <row r="141" spans="1:65" s="2" customFormat="1" ht="10.199999999999999">
      <c r="A141" s="36"/>
      <c r="B141" s="37"/>
      <c r="C141" s="38"/>
      <c r="D141" s="204" t="s">
        <v>172</v>
      </c>
      <c r="E141" s="38"/>
      <c r="F141" s="205" t="s">
        <v>1476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172</v>
      </c>
      <c r="AU141" s="19" t="s">
        <v>85</v>
      </c>
    </row>
    <row r="142" spans="1:65" s="13" customFormat="1" ht="10.199999999999999">
      <c r="B142" s="193"/>
      <c r="C142" s="194"/>
      <c r="D142" s="188" t="s">
        <v>165</v>
      </c>
      <c r="E142" s="195" t="s">
        <v>19</v>
      </c>
      <c r="F142" s="196" t="s">
        <v>1477</v>
      </c>
      <c r="G142" s="194"/>
      <c r="H142" s="197">
        <v>0.63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165</v>
      </c>
      <c r="AU142" s="203" t="s">
        <v>85</v>
      </c>
      <c r="AV142" s="13" t="s">
        <v>85</v>
      </c>
      <c r="AW142" s="13" t="s">
        <v>37</v>
      </c>
      <c r="AX142" s="13" t="s">
        <v>75</v>
      </c>
      <c r="AY142" s="203" t="s">
        <v>155</v>
      </c>
    </row>
    <row r="143" spans="1:65" s="14" customFormat="1" ht="10.199999999999999">
      <c r="B143" s="206"/>
      <c r="C143" s="207"/>
      <c r="D143" s="188" t="s">
        <v>165</v>
      </c>
      <c r="E143" s="208" t="s">
        <v>19</v>
      </c>
      <c r="F143" s="209" t="s">
        <v>206</v>
      </c>
      <c r="G143" s="207"/>
      <c r="H143" s="210">
        <v>0.63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165</v>
      </c>
      <c r="AU143" s="216" t="s">
        <v>85</v>
      </c>
      <c r="AV143" s="14" t="s">
        <v>161</v>
      </c>
      <c r="AW143" s="14" t="s">
        <v>37</v>
      </c>
      <c r="AX143" s="14" t="s">
        <v>83</v>
      </c>
      <c r="AY143" s="216" t="s">
        <v>155</v>
      </c>
    </row>
    <row r="144" spans="1:65" s="12" customFormat="1" ht="22.8" customHeight="1">
      <c r="B144" s="159"/>
      <c r="C144" s="160"/>
      <c r="D144" s="161" t="s">
        <v>74</v>
      </c>
      <c r="E144" s="173" t="s">
        <v>175</v>
      </c>
      <c r="F144" s="173" t="s">
        <v>327</v>
      </c>
      <c r="G144" s="160"/>
      <c r="H144" s="160"/>
      <c r="I144" s="163"/>
      <c r="J144" s="174">
        <f>BK144</f>
        <v>0</v>
      </c>
      <c r="K144" s="160"/>
      <c r="L144" s="165"/>
      <c r="M144" s="166"/>
      <c r="N144" s="167"/>
      <c r="O144" s="167"/>
      <c r="P144" s="168">
        <f>SUM(P145:P148)</f>
        <v>0</v>
      </c>
      <c r="Q144" s="167"/>
      <c r="R144" s="168">
        <f>SUM(R145:R148)</f>
        <v>0.10451469000000001</v>
      </c>
      <c r="S144" s="167"/>
      <c r="T144" s="169">
        <f>SUM(T145:T148)</f>
        <v>0</v>
      </c>
      <c r="AR144" s="170" t="s">
        <v>83</v>
      </c>
      <c r="AT144" s="171" t="s">
        <v>74</v>
      </c>
      <c r="AU144" s="171" t="s">
        <v>83</v>
      </c>
      <c r="AY144" s="170" t="s">
        <v>155</v>
      </c>
      <c r="BK144" s="172">
        <f>SUM(BK145:BK148)</f>
        <v>0</v>
      </c>
    </row>
    <row r="145" spans="1:65" s="2" customFormat="1" ht="24.15" customHeight="1">
      <c r="A145" s="36"/>
      <c r="B145" s="37"/>
      <c r="C145" s="175" t="s">
        <v>241</v>
      </c>
      <c r="D145" s="175" t="s">
        <v>157</v>
      </c>
      <c r="E145" s="176" t="s">
        <v>1478</v>
      </c>
      <c r="F145" s="177" t="s">
        <v>1479</v>
      </c>
      <c r="G145" s="178" t="s">
        <v>183</v>
      </c>
      <c r="H145" s="179">
        <v>4.2000000000000003E-2</v>
      </c>
      <c r="I145" s="180"/>
      <c r="J145" s="181">
        <f>ROUND(I145*H145,2)</f>
        <v>0</v>
      </c>
      <c r="K145" s="177" t="s">
        <v>170</v>
      </c>
      <c r="L145" s="41"/>
      <c r="M145" s="182" t="s">
        <v>19</v>
      </c>
      <c r="N145" s="183" t="s">
        <v>46</v>
      </c>
      <c r="O145" s="66"/>
      <c r="P145" s="184">
        <f>O145*H145</f>
        <v>0</v>
      </c>
      <c r="Q145" s="184">
        <v>2.488445</v>
      </c>
      <c r="R145" s="184">
        <f>Q145*H145</f>
        <v>0.10451469000000001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161</v>
      </c>
      <c r="AT145" s="186" t="s">
        <v>157</v>
      </c>
      <c r="AU145" s="186" t="s">
        <v>85</v>
      </c>
      <c r="AY145" s="19" t="s">
        <v>155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83</v>
      </c>
      <c r="BK145" s="187">
        <f>ROUND(I145*H145,2)</f>
        <v>0</v>
      </c>
      <c r="BL145" s="19" t="s">
        <v>161</v>
      </c>
      <c r="BM145" s="186" t="s">
        <v>314</v>
      </c>
    </row>
    <row r="146" spans="1:65" s="2" customFormat="1" ht="10.199999999999999">
      <c r="A146" s="36"/>
      <c r="B146" s="37"/>
      <c r="C146" s="38"/>
      <c r="D146" s="204" t="s">
        <v>172</v>
      </c>
      <c r="E146" s="38"/>
      <c r="F146" s="205" t="s">
        <v>1480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172</v>
      </c>
      <c r="AU146" s="19" t="s">
        <v>85</v>
      </c>
    </row>
    <row r="147" spans="1:65" s="13" customFormat="1" ht="10.199999999999999">
      <c r="B147" s="193"/>
      <c r="C147" s="194"/>
      <c r="D147" s="188" t="s">
        <v>165</v>
      </c>
      <c r="E147" s="195" t="s">
        <v>19</v>
      </c>
      <c r="F147" s="196" t="s">
        <v>1481</v>
      </c>
      <c r="G147" s="194"/>
      <c r="H147" s="197">
        <v>4.2000000000000003E-2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165</v>
      </c>
      <c r="AU147" s="203" t="s">
        <v>85</v>
      </c>
      <c r="AV147" s="13" t="s">
        <v>85</v>
      </c>
      <c r="AW147" s="13" t="s">
        <v>37</v>
      </c>
      <c r="AX147" s="13" t="s">
        <v>75</v>
      </c>
      <c r="AY147" s="203" t="s">
        <v>155</v>
      </c>
    </row>
    <row r="148" spans="1:65" s="14" customFormat="1" ht="10.199999999999999">
      <c r="B148" s="206"/>
      <c r="C148" s="207"/>
      <c r="D148" s="188" t="s">
        <v>165</v>
      </c>
      <c r="E148" s="208" t="s">
        <v>19</v>
      </c>
      <c r="F148" s="209" t="s">
        <v>206</v>
      </c>
      <c r="G148" s="207"/>
      <c r="H148" s="210">
        <v>4.2000000000000003E-2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165</v>
      </c>
      <c r="AU148" s="216" t="s">
        <v>85</v>
      </c>
      <c r="AV148" s="14" t="s">
        <v>161</v>
      </c>
      <c r="AW148" s="14" t="s">
        <v>37</v>
      </c>
      <c r="AX148" s="14" t="s">
        <v>83</v>
      </c>
      <c r="AY148" s="216" t="s">
        <v>155</v>
      </c>
    </row>
    <row r="149" spans="1:65" s="12" customFormat="1" ht="22.8" customHeight="1">
      <c r="B149" s="159"/>
      <c r="C149" s="160"/>
      <c r="D149" s="161" t="s">
        <v>74</v>
      </c>
      <c r="E149" s="173" t="s">
        <v>161</v>
      </c>
      <c r="F149" s="173" t="s">
        <v>341</v>
      </c>
      <c r="G149" s="160"/>
      <c r="H149" s="160"/>
      <c r="I149" s="163"/>
      <c r="J149" s="174">
        <f>BK149</f>
        <v>0</v>
      </c>
      <c r="K149" s="160"/>
      <c r="L149" s="165"/>
      <c r="M149" s="166"/>
      <c r="N149" s="167"/>
      <c r="O149" s="167"/>
      <c r="P149" s="168">
        <f>SUM(P150:P155)</f>
        <v>0</v>
      </c>
      <c r="Q149" s="167"/>
      <c r="R149" s="168">
        <f>SUM(R150:R155)</f>
        <v>1.43E-2</v>
      </c>
      <c r="S149" s="167"/>
      <c r="T149" s="169">
        <f>SUM(T150:T155)</f>
        <v>0</v>
      </c>
      <c r="AR149" s="170" t="s">
        <v>83</v>
      </c>
      <c r="AT149" s="171" t="s">
        <v>74</v>
      </c>
      <c r="AU149" s="171" t="s">
        <v>83</v>
      </c>
      <c r="AY149" s="170" t="s">
        <v>155</v>
      </c>
      <c r="BK149" s="172">
        <f>SUM(BK150:BK155)</f>
        <v>0</v>
      </c>
    </row>
    <row r="150" spans="1:65" s="2" customFormat="1" ht="16.5" customHeight="1">
      <c r="A150" s="36"/>
      <c r="B150" s="37"/>
      <c r="C150" s="175" t="s">
        <v>248</v>
      </c>
      <c r="D150" s="175" t="s">
        <v>157</v>
      </c>
      <c r="E150" s="176" t="s">
        <v>1482</v>
      </c>
      <c r="F150" s="177" t="s">
        <v>1483</v>
      </c>
      <c r="G150" s="178" t="s">
        <v>1484</v>
      </c>
      <c r="H150" s="179">
        <v>17</v>
      </c>
      <c r="I150" s="180"/>
      <c r="J150" s="181">
        <f>ROUND(I150*H150,2)</f>
        <v>0</v>
      </c>
      <c r="K150" s="177" t="s">
        <v>19</v>
      </c>
      <c r="L150" s="41"/>
      <c r="M150" s="182" t="s">
        <v>19</v>
      </c>
      <c r="N150" s="183" t="s">
        <v>46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161</v>
      </c>
      <c r="AT150" s="186" t="s">
        <v>157</v>
      </c>
      <c r="AU150" s="186" t="s">
        <v>85</v>
      </c>
      <c r="AY150" s="19" t="s">
        <v>155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83</v>
      </c>
      <c r="BK150" s="187">
        <f>ROUND(I150*H150,2)</f>
        <v>0</v>
      </c>
      <c r="BL150" s="19" t="s">
        <v>161</v>
      </c>
      <c r="BM150" s="186" t="s">
        <v>336</v>
      </c>
    </row>
    <row r="151" spans="1:65" s="2" customFormat="1" ht="21.75" customHeight="1">
      <c r="A151" s="36"/>
      <c r="B151" s="37"/>
      <c r="C151" s="175" t="s">
        <v>8</v>
      </c>
      <c r="D151" s="175" t="s">
        <v>157</v>
      </c>
      <c r="E151" s="176" t="s">
        <v>1485</v>
      </c>
      <c r="F151" s="177" t="s">
        <v>1486</v>
      </c>
      <c r="G151" s="178" t="s">
        <v>178</v>
      </c>
      <c r="H151" s="179">
        <v>2</v>
      </c>
      <c r="I151" s="180"/>
      <c r="J151" s="181">
        <f>ROUND(I151*H151,2)</f>
        <v>0</v>
      </c>
      <c r="K151" s="177" t="s">
        <v>170</v>
      </c>
      <c r="L151" s="41"/>
      <c r="M151" s="182" t="s">
        <v>19</v>
      </c>
      <c r="N151" s="183" t="s">
        <v>46</v>
      </c>
      <c r="O151" s="66"/>
      <c r="P151" s="184">
        <f>O151*H151</f>
        <v>0</v>
      </c>
      <c r="Q151" s="184">
        <v>7.1500000000000001E-3</v>
      </c>
      <c r="R151" s="184">
        <f>Q151*H151</f>
        <v>1.43E-2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161</v>
      </c>
      <c r="AT151" s="186" t="s">
        <v>157</v>
      </c>
      <c r="AU151" s="186" t="s">
        <v>85</v>
      </c>
      <c r="AY151" s="19" t="s">
        <v>155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83</v>
      </c>
      <c r="BK151" s="187">
        <f>ROUND(I151*H151,2)</f>
        <v>0</v>
      </c>
      <c r="BL151" s="19" t="s">
        <v>161</v>
      </c>
      <c r="BM151" s="186" t="s">
        <v>355</v>
      </c>
    </row>
    <row r="152" spans="1:65" s="2" customFormat="1" ht="10.199999999999999">
      <c r="A152" s="36"/>
      <c r="B152" s="37"/>
      <c r="C152" s="38"/>
      <c r="D152" s="204" t="s">
        <v>172</v>
      </c>
      <c r="E152" s="38"/>
      <c r="F152" s="205" t="s">
        <v>1487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172</v>
      </c>
      <c r="AU152" s="19" t="s">
        <v>85</v>
      </c>
    </row>
    <row r="153" spans="1:65" s="2" customFormat="1" ht="16.5" customHeight="1">
      <c r="A153" s="36"/>
      <c r="B153" s="37"/>
      <c r="C153" s="175" t="s">
        <v>257</v>
      </c>
      <c r="D153" s="175" t="s">
        <v>157</v>
      </c>
      <c r="E153" s="176" t="s">
        <v>1488</v>
      </c>
      <c r="F153" s="177" t="s">
        <v>1489</v>
      </c>
      <c r="G153" s="178" t="s">
        <v>178</v>
      </c>
      <c r="H153" s="179">
        <v>2</v>
      </c>
      <c r="I153" s="180"/>
      <c r="J153" s="181">
        <f>ROUND(I153*H153,2)</f>
        <v>0</v>
      </c>
      <c r="K153" s="177" t="s">
        <v>170</v>
      </c>
      <c r="L153" s="41"/>
      <c r="M153" s="182" t="s">
        <v>19</v>
      </c>
      <c r="N153" s="183" t="s">
        <v>46</v>
      </c>
      <c r="O153" s="66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6" t="s">
        <v>161</v>
      </c>
      <c r="AT153" s="186" t="s">
        <v>157</v>
      </c>
      <c r="AU153" s="186" t="s">
        <v>85</v>
      </c>
      <c r="AY153" s="19" t="s">
        <v>155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83</v>
      </c>
      <c r="BK153" s="187">
        <f>ROUND(I153*H153,2)</f>
        <v>0</v>
      </c>
      <c r="BL153" s="19" t="s">
        <v>161</v>
      </c>
      <c r="BM153" s="186" t="s">
        <v>368</v>
      </c>
    </row>
    <row r="154" spans="1:65" s="2" customFormat="1" ht="10.199999999999999">
      <c r="A154" s="36"/>
      <c r="B154" s="37"/>
      <c r="C154" s="38"/>
      <c r="D154" s="204" t="s">
        <v>172</v>
      </c>
      <c r="E154" s="38"/>
      <c r="F154" s="205" t="s">
        <v>1490</v>
      </c>
      <c r="G154" s="38"/>
      <c r="H154" s="38"/>
      <c r="I154" s="190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172</v>
      </c>
      <c r="AU154" s="19" t="s">
        <v>85</v>
      </c>
    </row>
    <row r="155" spans="1:65" s="2" customFormat="1" ht="16.5" customHeight="1">
      <c r="A155" s="36"/>
      <c r="B155" s="37"/>
      <c r="C155" s="217" t="s">
        <v>262</v>
      </c>
      <c r="D155" s="217" t="s">
        <v>227</v>
      </c>
      <c r="E155" s="218" t="s">
        <v>1491</v>
      </c>
      <c r="F155" s="219" t="s">
        <v>1492</v>
      </c>
      <c r="G155" s="220" t="s">
        <v>1484</v>
      </c>
      <c r="H155" s="221">
        <v>2</v>
      </c>
      <c r="I155" s="222"/>
      <c r="J155" s="223">
        <f>ROUND(I155*H155,2)</f>
        <v>0</v>
      </c>
      <c r="K155" s="219" t="s">
        <v>19</v>
      </c>
      <c r="L155" s="224"/>
      <c r="M155" s="225" t="s">
        <v>19</v>
      </c>
      <c r="N155" s="226" t="s">
        <v>46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207</v>
      </c>
      <c r="AT155" s="186" t="s">
        <v>227</v>
      </c>
      <c r="AU155" s="186" t="s">
        <v>85</v>
      </c>
      <c r="AY155" s="19" t="s">
        <v>155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83</v>
      </c>
      <c r="BK155" s="187">
        <f>ROUND(I155*H155,2)</f>
        <v>0</v>
      </c>
      <c r="BL155" s="19" t="s">
        <v>161</v>
      </c>
      <c r="BM155" s="186" t="s">
        <v>379</v>
      </c>
    </row>
    <row r="156" spans="1:65" s="12" customFormat="1" ht="22.8" customHeight="1">
      <c r="B156" s="159"/>
      <c r="C156" s="160"/>
      <c r="D156" s="161" t="s">
        <v>74</v>
      </c>
      <c r="E156" s="173" t="s">
        <v>214</v>
      </c>
      <c r="F156" s="173" t="s">
        <v>1493</v>
      </c>
      <c r="G156" s="160"/>
      <c r="H156" s="160"/>
      <c r="I156" s="163"/>
      <c r="J156" s="174">
        <f>BK156</f>
        <v>0</v>
      </c>
      <c r="K156" s="160"/>
      <c r="L156" s="165"/>
      <c r="M156" s="166"/>
      <c r="N156" s="167"/>
      <c r="O156" s="167"/>
      <c r="P156" s="168">
        <f>SUM(P157:P193)</f>
        <v>0</v>
      </c>
      <c r="Q156" s="167"/>
      <c r="R156" s="168">
        <f>SUM(R157:R193)</f>
        <v>4.1232295808000003</v>
      </c>
      <c r="S156" s="167"/>
      <c r="T156" s="169">
        <f>SUM(T157:T193)</f>
        <v>80.411999999999992</v>
      </c>
      <c r="AR156" s="170" t="s">
        <v>83</v>
      </c>
      <c r="AT156" s="171" t="s">
        <v>74</v>
      </c>
      <c r="AU156" s="171" t="s">
        <v>83</v>
      </c>
      <c r="AY156" s="170" t="s">
        <v>155</v>
      </c>
      <c r="BK156" s="172">
        <f>SUM(BK157:BK193)</f>
        <v>0</v>
      </c>
    </row>
    <row r="157" spans="1:65" s="2" customFormat="1" ht="16.5" customHeight="1">
      <c r="A157" s="36"/>
      <c r="B157" s="37"/>
      <c r="C157" s="175" t="s">
        <v>267</v>
      </c>
      <c r="D157" s="175" t="s">
        <v>157</v>
      </c>
      <c r="E157" s="176" t="s">
        <v>1494</v>
      </c>
      <c r="F157" s="177" t="s">
        <v>1495</v>
      </c>
      <c r="G157" s="178" t="s">
        <v>178</v>
      </c>
      <c r="H157" s="179">
        <v>1</v>
      </c>
      <c r="I157" s="180"/>
      <c r="J157" s="181">
        <f>ROUND(I157*H157,2)</f>
        <v>0</v>
      </c>
      <c r="K157" s="177" t="s">
        <v>170</v>
      </c>
      <c r="L157" s="41"/>
      <c r="M157" s="182" t="s">
        <v>19</v>
      </c>
      <c r="N157" s="183" t="s">
        <v>46</v>
      </c>
      <c r="O157" s="66"/>
      <c r="P157" s="184">
        <f>O157*H157</f>
        <v>0</v>
      </c>
      <c r="Q157" s="184">
        <v>6.8499999999999995E-4</v>
      </c>
      <c r="R157" s="184">
        <f>Q157*H157</f>
        <v>6.8499999999999995E-4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161</v>
      </c>
      <c r="AT157" s="186" t="s">
        <v>157</v>
      </c>
      <c r="AU157" s="186" t="s">
        <v>85</v>
      </c>
      <c r="AY157" s="19" t="s">
        <v>155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83</v>
      </c>
      <c r="BK157" s="187">
        <f>ROUND(I157*H157,2)</f>
        <v>0</v>
      </c>
      <c r="BL157" s="19" t="s">
        <v>161</v>
      </c>
      <c r="BM157" s="186" t="s">
        <v>397</v>
      </c>
    </row>
    <row r="158" spans="1:65" s="2" customFormat="1" ht="10.199999999999999">
      <c r="A158" s="36"/>
      <c r="B158" s="37"/>
      <c r="C158" s="38"/>
      <c r="D158" s="204" t="s">
        <v>172</v>
      </c>
      <c r="E158" s="38"/>
      <c r="F158" s="205" t="s">
        <v>1496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172</v>
      </c>
      <c r="AU158" s="19" t="s">
        <v>85</v>
      </c>
    </row>
    <row r="159" spans="1:65" s="2" customFormat="1" ht="16.5" customHeight="1">
      <c r="A159" s="36"/>
      <c r="B159" s="37"/>
      <c r="C159" s="217" t="s">
        <v>272</v>
      </c>
      <c r="D159" s="217" t="s">
        <v>227</v>
      </c>
      <c r="E159" s="218" t="s">
        <v>1497</v>
      </c>
      <c r="F159" s="219" t="s">
        <v>1498</v>
      </c>
      <c r="G159" s="220" t="s">
        <v>1120</v>
      </c>
      <c r="H159" s="221">
        <v>1</v>
      </c>
      <c r="I159" s="222"/>
      <c r="J159" s="223">
        <f>ROUND(I159*H159,2)</f>
        <v>0</v>
      </c>
      <c r="K159" s="219" t="s">
        <v>19</v>
      </c>
      <c r="L159" s="224"/>
      <c r="M159" s="225" t="s">
        <v>19</v>
      </c>
      <c r="N159" s="226" t="s">
        <v>46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207</v>
      </c>
      <c r="AT159" s="186" t="s">
        <v>227</v>
      </c>
      <c r="AU159" s="186" t="s">
        <v>85</v>
      </c>
      <c r="AY159" s="19" t="s">
        <v>155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83</v>
      </c>
      <c r="BK159" s="187">
        <f>ROUND(I159*H159,2)</f>
        <v>0</v>
      </c>
      <c r="BL159" s="19" t="s">
        <v>161</v>
      </c>
      <c r="BM159" s="186" t="s">
        <v>321</v>
      </c>
    </row>
    <row r="160" spans="1:65" s="2" customFormat="1" ht="24.15" customHeight="1">
      <c r="A160" s="36"/>
      <c r="B160" s="37"/>
      <c r="C160" s="175" t="s">
        <v>278</v>
      </c>
      <c r="D160" s="175" t="s">
        <v>157</v>
      </c>
      <c r="E160" s="176" t="s">
        <v>1499</v>
      </c>
      <c r="F160" s="177" t="s">
        <v>1500</v>
      </c>
      <c r="G160" s="178" t="s">
        <v>178</v>
      </c>
      <c r="H160" s="179">
        <v>48</v>
      </c>
      <c r="I160" s="180"/>
      <c r="J160" s="181">
        <f>ROUND(I160*H160,2)</f>
        <v>0</v>
      </c>
      <c r="K160" s="177" t="s">
        <v>170</v>
      </c>
      <c r="L160" s="41"/>
      <c r="M160" s="182" t="s">
        <v>19</v>
      </c>
      <c r="N160" s="183" t="s">
        <v>46</v>
      </c>
      <c r="O160" s="66"/>
      <c r="P160" s="184">
        <f>O160*H160</f>
        <v>0</v>
      </c>
      <c r="Q160" s="184">
        <v>6.8787000000000004E-5</v>
      </c>
      <c r="R160" s="184">
        <f>Q160*H160</f>
        <v>3.3017760000000002E-3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161</v>
      </c>
      <c r="AT160" s="186" t="s">
        <v>157</v>
      </c>
      <c r="AU160" s="186" t="s">
        <v>85</v>
      </c>
      <c r="AY160" s="19" t="s">
        <v>155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83</v>
      </c>
      <c r="BK160" s="187">
        <f>ROUND(I160*H160,2)</f>
        <v>0</v>
      </c>
      <c r="BL160" s="19" t="s">
        <v>161</v>
      </c>
      <c r="BM160" s="186" t="s">
        <v>623</v>
      </c>
    </row>
    <row r="161" spans="1:65" s="2" customFormat="1" ht="10.199999999999999">
      <c r="A161" s="36"/>
      <c r="B161" s="37"/>
      <c r="C161" s="38"/>
      <c r="D161" s="204" t="s">
        <v>172</v>
      </c>
      <c r="E161" s="38"/>
      <c r="F161" s="205" t="s">
        <v>1501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172</v>
      </c>
      <c r="AU161" s="19" t="s">
        <v>85</v>
      </c>
    </row>
    <row r="162" spans="1:65" s="13" customFormat="1" ht="10.199999999999999">
      <c r="B162" s="193"/>
      <c r="C162" s="194"/>
      <c r="D162" s="188" t="s">
        <v>165</v>
      </c>
      <c r="E162" s="195" t="s">
        <v>19</v>
      </c>
      <c r="F162" s="196" t="s">
        <v>1502</v>
      </c>
      <c r="G162" s="194"/>
      <c r="H162" s="197">
        <v>48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165</v>
      </c>
      <c r="AU162" s="203" t="s">
        <v>85</v>
      </c>
      <c r="AV162" s="13" t="s">
        <v>85</v>
      </c>
      <c r="AW162" s="13" t="s">
        <v>37</v>
      </c>
      <c r="AX162" s="13" t="s">
        <v>75</v>
      </c>
      <c r="AY162" s="203" t="s">
        <v>155</v>
      </c>
    </row>
    <row r="163" spans="1:65" s="14" customFormat="1" ht="10.199999999999999">
      <c r="B163" s="206"/>
      <c r="C163" s="207"/>
      <c r="D163" s="188" t="s">
        <v>165</v>
      </c>
      <c r="E163" s="208" t="s">
        <v>19</v>
      </c>
      <c r="F163" s="209" t="s">
        <v>206</v>
      </c>
      <c r="G163" s="207"/>
      <c r="H163" s="210">
        <v>48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165</v>
      </c>
      <c r="AU163" s="216" t="s">
        <v>85</v>
      </c>
      <c r="AV163" s="14" t="s">
        <v>161</v>
      </c>
      <c r="AW163" s="14" t="s">
        <v>37</v>
      </c>
      <c r="AX163" s="14" t="s">
        <v>83</v>
      </c>
      <c r="AY163" s="216" t="s">
        <v>155</v>
      </c>
    </row>
    <row r="164" spans="1:65" s="2" customFormat="1" ht="24.15" customHeight="1">
      <c r="A164" s="36"/>
      <c r="B164" s="37"/>
      <c r="C164" s="175" t="s">
        <v>7</v>
      </c>
      <c r="D164" s="175" t="s">
        <v>157</v>
      </c>
      <c r="E164" s="176" t="s">
        <v>1503</v>
      </c>
      <c r="F164" s="177" t="s">
        <v>1504</v>
      </c>
      <c r="G164" s="178" t="s">
        <v>178</v>
      </c>
      <c r="H164" s="179">
        <v>16</v>
      </c>
      <c r="I164" s="180"/>
      <c r="J164" s="181">
        <f>ROUND(I164*H164,2)</f>
        <v>0</v>
      </c>
      <c r="K164" s="177" t="s">
        <v>170</v>
      </c>
      <c r="L164" s="41"/>
      <c r="M164" s="182" t="s">
        <v>19</v>
      </c>
      <c r="N164" s="183" t="s">
        <v>46</v>
      </c>
      <c r="O164" s="66"/>
      <c r="P164" s="184">
        <f>O164*H164</f>
        <v>0</v>
      </c>
      <c r="Q164" s="184">
        <v>3.611E-4</v>
      </c>
      <c r="R164" s="184">
        <f>Q164*H164</f>
        <v>5.7775999999999999E-3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161</v>
      </c>
      <c r="AT164" s="186" t="s">
        <v>157</v>
      </c>
      <c r="AU164" s="186" t="s">
        <v>85</v>
      </c>
      <c r="AY164" s="19" t="s">
        <v>155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83</v>
      </c>
      <c r="BK164" s="187">
        <f>ROUND(I164*H164,2)</f>
        <v>0</v>
      </c>
      <c r="BL164" s="19" t="s">
        <v>161</v>
      </c>
      <c r="BM164" s="186" t="s">
        <v>638</v>
      </c>
    </row>
    <row r="165" spans="1:65" s="2" customFormat="1" ht="10.199999999999999">
      <c r="A165" s="36"/>
      <c r="B165" s="37"/>
      <c r="C165" s="38"/>
      <c r="D165" s="204" t="s">
        <v>172</v>
      </c>
      <c r="E165" s="38"/>
      <c r="F165" s="205" t="s">
        <v>1505</v>
      </c>
      <c r="G165" s="38"/>
      <c r="H165" s="38"/>
      <c r="I165" s="190"/>
      <c r="J165" s="38"/>
      <c r="K165" s="38"/>
      <c r="L165" s="41"/>
      <c r="M165" s="191"/>
      <c r="N165" s="192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172</v>
      </c>
      <c r="AU165" s="19" t="s">
        <v>85</v>
      </c>
    </row>
    <row r="166" spans="1:65" s="13" customFormat="1" ht="10.199999999999999">
      <c r="B166" s="193"/>
      <c r="C166" s="194"/>
      <c r="D166" s="188" t="s">
        <v>165</v>
      </c>
      <c r="E166" s="195" t="s">
        <v>19</v>
      </c>
      <c r="F166" s="196" t="s">
        <v>257</v>
      </c>
      <c r="G166" s="194"/>
      <c r="H166" s="197">
        <v>16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165</v>
      </c>
      <c r="AU166" s="203" t="s">
        <v>85</v>
      </c>
      <c r="AV166" s="13" t="s">
        <v>85</v>
      </c>
      <c r="AW166" s="13" t="s">
        <v>37</v>
      </c>
      <c r="AX166" s="13" t="s">
        <v>75</v>
      </c>
      <c r="AY166" s="203" t="s">
        <v>155</v>
      </c>
    </row>
    <row r="167" spans="1:65" s="14" customFormat="1" ht="10.199999999999999">
      <c r="B167" s="206"/>
      <c r="C167" s="207"/>
      <c r="D167" s="188" t="s">
        <v>165</v>
      </c>
      <c r="E167" s="208" t="s">
        <v>19</v>
      </c>
      <c r="F167" s="209" t="s">
        <v>206</v>
      </c>
      <c r="G167" s="207"/>
      <c r="H167" s="210">
        <v>16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165</v>
      </c>
      <c r="AU167" s="216" t="s">
        <v>85</v>
      </c>
      <c r="AV167" s="14" t="s">
        <v>161</v>
      </c>
      <c r="AW167" s="14" t="s">
        <v>37</v>
      </c>
      <c r="AX167" s="14" t="s">
        <v>83</v>
      </c>
      <c r="AY167" s="216" t="s">
        <v>155</v>
      </c>
    </row>
    <row r="168" spans="1:65" s="2" customFormat="1" ht="16.5" customHeight="1">
      <c r="A168" s="36"/>
      <c r="B168" s="37"/>
      <c r="C168" s="217" t="s">
        <v>289</v>
      </c>
      <c r="D168" s="217" t="s">
        <v>227</v>
      </c>
      <c r="E168" s="218" t="s">
        <v>1506</v>
      </c>
      <c r="F168" s="219" t="s">
        <v>1507</v>
      </c>
      <c r="G168" s="220" t="s">
        <v>230</v>
      </c>
      <c r="H168" s="221">
        <v>82.84</v>
      </c>
      <c r="I168" s="222"/>
      <c r="J168" s="223">
        <f>ROUND(I168*H168,2)</f>
        <v>0</v>
      </c>
      <c r="K168" s="219" t="s">
        <v>19</v>
      </c>
      <c r="L168" s="224"/>
      <c r="M168" s="225" t="s">
        <v>19</v>
      </c>
      <c r="N168" s="226" t="s">
        <v>46</v>
      </c>
      <c r="O168" s="66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6" t="s">
        <v>207</v>
      </c>
      <c r="AT168" s="186" t="s">
        <v>227</v>
      </c>
      <c r="AU168" s="186" t="s">
        <v>85</v>
      </c>
      <c r="AY168" s="19" t="s">
        <v>155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9" t="s">
        <v>83</v>
      </c>
      <c r="BK168" s="187">
        <f>ROUND(I168*H168,2)</f>
        <v>0</v>
      </c>
      <c r="BL168" s="19" t="s">
        <v>161</v>
      </c>
      <c r="BM168" s="186" t="s">
        <v>650</v>
      </c>
    </row>
    <row r="169" spans="1:65" s="13" customFormat="1" ht="10.199999999999999">
      <c r="B169" s="193"/>
      <c r="C169" s="194"/>
      <c r="D169" s="188" t="s">
        <v>165</v>
      </c>
      <c r="E169" s="195" t="s">
        <v>19</v>
      </c>
      <c r="F169" s="196" t="s">
        <v>1508</v>
      </c>
      <c r="G169" s="194"/>
      <c r="H169" s="197">
        <v>82.84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165</v>
      </c>
      <c r="AU169" s="203" t="s">
        <v>85</v>
      </c>
      <c r="AV169" s="13" t="s">
        <v>85</v>
      </c>
      <c r="AW169" s="13" t="s">
        <v>37</v>
      </c>
      <c r="AX169" s="13" t="s">
        <v>75</v>
      </c>
      <c r="AY169" s="203" t="s">
        <v>155</v>
      </c>
    </row>
    <row r="170" spans="1:65" s="14" customFormat="1" ht="10.199999999999999">
      <c r="B170" s="206"/>
      <c r="C170" s="207"/>
      <c r="D170" s="188" t="s">
        <v>165</v>
      </c>
      <c r="E170" s="208" t="s">
        <v>19</v>
      </c>
      <c r="F170" s="209" t="s">
        <v>206</v>
      </c>
      <c r="G170" s="207"/>
      <c r="H170" s="210">
        <v>82.84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165</v>
      </c>
      <c r="AU170" s="216" t="s">
        <v>85</v>
      </c>
      <c r="AV170" s="14" t="s">
        <v>161</v>
      </c>
      <c r="AW170" s="14" t="s">
        <v>37</v>
      </c>
      <c r="AX170" s="14" t="s">
        <v>83</v>
      </c>
      <c r="AY170" s="216" t="s">
        <v>155</v>
      </c>
    </row>
    <row r="171" spans="1:65" s="2" customFormat="1" ht="16.5" customHeight="1">
      <c r="A171" s="36"/>
      <c r="B171" s="37"/>
      <c r="C171" s="175" t="s">
        <v>295</v>
      </c>
      <c r="D171" s="175" t="s">
        <v>157</v>
      </c>
      <c r="E171" s="176" t="s">
        <v>1509</v>
      </c>
      <c r="F171" s="177" t="s">
        <v>1510</v>
      </c>
      <c r="G171" s="178" t="s">
        <v>1484</v>
      </c>
      <c r="H171" s="179">
        <v>16</v>
      </c>
      <c r="I171" s="180"/>
      <c r="J171" s="181">
        <f>ROUND(I171*H171,2)</f>
        <v>0</v>
      </c>
      <c r="K171" s="177" t="s">
        <v>19</v>
      </c>
      <c r="L171" s="41"/>
      <c r="M171" s="182" t="s">
        <v>19</v>
      </c>
      <c r="N171" s="183" t="s">
        <v>46</v>
      </c>
      <c r="O171" s="66"/>
      <c r="P171" s="184">
        <f>O171*H171</f>
        <v>0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6" t="s">
        <v>161</v>
      </c>
      <c r="AT171" s="186" t="s">
        <v>157</v>
      </c>
      <c r="AU171" s="186" t="s">
        <v>85</v>
      </c>
      <c r="AY171" s="19" t="s">
        <v>155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9" t="s">
        <v>83</v>
      </c>
      <c r="BK171" s="187">
        <f>ROUND(I171*H171,2)</f>
        <v>0</v>
      </c>
      <c r="BL171" s="19" t="s">
        <v>161</v>
      </c>
      <c r="BM171" s="186" t="s">
        <v>662</v>
      </c>
    </row>
    <row r="172" spans="1:65" s="2" customFormat="1" ht="21.75" customHeight="1">
      <c r="A172" s="36"/>
      <c r="B172" s="37"/>
      <c r="C172" s="175" t="s">
        <v>302</v>
      </c>
      <c r="D172" s="175" t="s">
        <v>157</v>
      </c>
      <c r="E172" s="176" t="s">
        <v>1511</v>
      </c>
      <c r="F172" s="177" t="s">
        <v>1512</v>
      </c>
      <c r="G172" s="178" t="s">
        <v>178</v>
      </c>
      <c r="H172" s="179">
        <v>48</v>
      </c>
      <c r="I172" s="180"/>
      <c r="J172" s="181">
        <f>ROUND(I172*H172,2)</f>
        <v>0</v>
      </c>
      <c r="K172" s="177" t="s">
        <v>170</v>
      </c>
      <c r="L172" s="41"/>
      <c r="M172" s="182" t="s">
        <v>19</v>
      </c>
      <c r="N172" s="183" t="s">
        <v>46</v>
      </c>
      <c r="O172" s="66"/>
      <c r="P172" s="184">
        <f>O172*H172</f>
        <v>0</v>
      </c>
      <c r="Q172" s="184">
        <v>5.5999999999999995E-4</v>
      </c>
      <c r="R172" s="184">
        <f>Q172*H172</f>
        <v>2.6879999999999998E-2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161</v>
      </c>
      <c r="AT172" s="186" t="s">
        <v>157</v>
      </c>
      <c r="AU172" s="186" t="s">
        <v>85</v>
      </c>
      <c r="AY172" s="19" t="s">
        <v>155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83</v>
      </c>
      <c r="BK172" s="187">
        <f>ROUND(I172*H172,2)</f>
        <v>0</v>
      </c>
      <c r="BL172" s="19" t="s">
        <v>161</v>
      </c>
      <c r="BM172" s="186" t="s">
        <v>681</v>
      </c>
    </row>
    <row r="173" spans="1:65" s="2" customFormat="1" ht="10.199999999999999">
      <c r="A173" s="36"/>
      <c r="B173" s="37"/>
      <c r="C173" s="38"/>
      <c r="D173" s="204" t="s">
        <v>172</v>
      </c>
      <c r="E173" s="38"/>
      <c r="F173" s="205" t="s">
        <v>1513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172</v>
      </c>
      <c r="AU173" s="19" t="s">
        <v>85</v>
      </c>
    </row>
    <row r="174" spans="1:65" s="2" customFormat="1" ht="24.15" customHeight="1">
      <c r="A174" s="36"/>
      <c r="B174" s="37"/>
      <c r="C174" s="175" t="s">
        <v>308</v>
      </c>
      <c r="D174" s="175" t="s">
        <v>157</v>
      </c>
      <c r="E174" s="176" t="s">
        <v>1514</v>
      </c>
      <c r="F174" s="177" t="s">
        <v>1515</v>
      </c>
      <c r="G174" s="178" t="s">
        <v>169</v>
      </c>
      <c r="H174" s="179">
        <v>52.5</v>
      </c>
      <c r="I174" s="180"/>
      <c r="J174" s="181">
        <f>ROUND(I174*H174,2)</f>
        <v>0</v>
      </c>
      <c r="K174" s="177" t="s">
        <v>170</v>
      </c>
      <c r="L174" s="41"/>
      <c r="M174" s="182" t="s">
        <v>19</v>
      </c>
      <c r="N174" s="183" t="s">
        <v>46</v>
      </c>
      <c r="O174" s="66"/>
      <c r="P174" s="184">
        <f>O174*H174</f>
        <v>0</v>
      </c>
      <c r="Q174" s="184">
        <v>2.1000000000000001E-4</v>
      </c>
      <c r="R174" s="184">
        <f>Q174*H174</f>
        <v>1.1025E-2</v>
      </c>
      <c r="S174" s="184">
        <v>0</v>
      </c>
      <c r="T174" s="18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6" t="s">
        <v>161</v>
      </c>
      <c r="AT174" s="186" t="s">
        <v>157</v>
      </c>
      <c r="AU174" s="186" t="s">
        <v>85</v>
      </c>
      <c r="AY174" s="19" t="s">
        <v>155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9" t="s">
        <v>83</v>
      </c>
      <c r="BK174" s="187">
        <f>ROUND(I174*H174,2)</f>
        <v>0</v>
      </c>
      <c r="BL174" s="19" t="s">
        <v>161</v>
      </c>
      <c r="BM174" s="186" t="s">
        <v>694</v>
      </c>
    </row>
    <row r="175" spans="1:65" s="2" customFormat="1" ht="10.199999999999999">
      <c r="A175" s="36"/>
      <c r="B175" s="37"/>
      <c r="C175" s="38"/>
      <c r="D175" s="204" t="s">
        <v>172</v>
      </c>
      <c r="E175" s="38"/>
      <c r="F175" s="205" t="s">
        <v>1516</v>
      </c>
      <c r="G175" s="38"/>
      <c r="H175" s="38"/>
      <c r="I175" s="190"/>
      <c r="J175" s="38"/>
      <c r="K175" s="38"/>
      <c r="L175" s="41"/>
      <c r="M175" s="191"/>
      <c r="N175" s="192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172</v>
      </c>
      <c r="AU175" s="19" t="s">
        <v>85</v>
      </c>
    </row>
    <row r="176" spans="1:65" s="13" customFormat="1" ht="10.199999999999999">
      <c r="B176" s="193"/>
      <c r="C176" s="194"/>
      <c r="D176" s="188" t="s">
        <v>165</v>
      </c>
      <c r="E176" s="195" t="s">
        <v>19</v>
      </c>
      <c r="F176" s="196" t="s">
        <v>1517</v>
      </c>
      <c r="G176" s="194"/>
      <c r="H176" s="197">
        <v>52.5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165</v>
      </c>
      <c r="AU176" s="203" t="s">
        <v>85</v>
      </c>
      <c r="AV176" s="13" t="s">
        <v>85</v>
      </c>
      <c r="AW176" s="13" t="s">
        <v>37</v>
      </c>
      <c r="AX176" s="13" t="s">
        <v>75</v>
      </c>
      <c r="AY176" s="203" t="s">
        <v>155</v>
      </c>
    </row>
    <row r="177" spans="1:65" s="14" customFormat="1" ht="10.199999999999999">
      <c r="B177" s="206"/>
      <c r="C177" s="207"/>
      <c r="D177" s="188" t="s">
        <v>165</v>
      </c>
      <c r="E177" s="208" t="s">
        <v>19</v>
      </c>
      <c r="F177" s="209" t="s">
        <v>206</v>
      </c>
      <c r="G177" s="207"/>
      <c r="H177" s="210">
        <v>52.5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165</v>
      </c>
      <c r="AU177" s="216" t="s">
        <v>85</v>
      </c>
      <c r="AV177" s="14" t="s">
        <v>161</v>
      </c>
      <c r="AW177" s="14" t="s">
        <v>37</v>
      </c>
      <c r="AX177" s="14" t="s">
        <v>83</v>
      </c>
      <c r="AY177" s="216" t="s">
        <v>155</v>
      </c>
    </row>
    <row r="178" spans="1:65" s="2" customFormat="1" ht="16.5" customHeight="1">
      <c r="A178" s="36"/>
      <c r="B178" s="37"/>
      <c r="C178" s="175" t="s">
        <v>314</v>
      </c>
      <c r="D178" s="175" t="s">
        <v>157</v>
      </c>
      <c r="E178" s="176" t="s">
        <v>877</v>
      </c>
      <c r="F178" s="177" t="s">
        <v>878</v>
      </c>
      <c r="G178" s="178" t="s">
        <v>183</v>
      </c>
      <c r="H178" s="179">
        <v>33.4</v>
      </c>
      <c r="I178" s="180"/>
      <c r="J178" s="181">
        <f>ROUND(I178*H178,2)</f>
        <v>0</v>
      </c>
      <c r="K178" s="177" t="s">
        <v>170</v>
      </c>
      <c r="L178" s="41"/>
      <c r="M178" s="182" t="s">
        <v>19</v>
      </c>
      <c r="N178" s="183" t="s">
        <v>46</v>
      </c>
      <c r="O178" s="66"/>
      <c r="P178" s="184">
        <f>O178*H178</f>
        <v>0</v>
      </c>
      <c r="Q178" s="184">
        <v>0.121711072</v>
      </c>
      <c r="R178" s="184">
        <f>Q178*H178</f>
        <v>4.0651498047999999</v>
      </c>
      <c r="S178" s="184">
        <v>2.4</v>
      </c>
      <c r="T178" s="185">
        <f>S178*H178</f>
        <v>80.16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161</v>
      </c>
      <c r="AT178" s="186" t="s">
        <v>157</v>
      </c>
      <c r="AU178" s="186" t="s">
        <v>85</v>
      </c>
      <c r="AY178" s="19" t="s">
        <v>155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83</v>
      </c>
      <c r="BK178" s="187">
        <f>ROUND(I178*H178,2)</f>
        <v>0</v>
      </c>
      <c r="BL178" s="19" t="s">
        <v>161</v>
      </c>
      <c r="BM178" s="186" t="s">
        <v>1518</v>
      </c>
    </row>
    <row r="179" spans="1:65" s="2" customFormat="1" ht="10.199999999999999">
      <c r="A179" s="36"/>
      <c r="B179" s="37"/>
      <c r="C179" s="38"/>
      <c r="D179" s="204" t="s">
        <v>172</v>
      </c>
      <c r="E179" s="38"/>
      <c r="F179" s="205" t="s">
        <v>880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172</v>
      </c>
      <c r="AU179" s="19" t="s">
        <v>85</v>
      </c>
    </row>
    <row r="180" spans="1:65" s="15" customFormat="1" ht="10.199999999999999">
      <c r="B180" s="227"/>
      <c r="C180" s="228"/>
      <c r="D180" s="188" t="s">
        <v>165</v>
      </c>
      <c r="E180" s="229" t="s">
        <v>19</v>
      </c>
      <c r="F180" s="230" t="s">
        <v>1519</v>
      </c>
      <c r="G180" s="228"/>
      <c r="H180" s="229" t="s">
        <v>19</v>
      </c>
      <c r="I180" s="231"/>
      <c r="J180" s="228"/>
      <c r="K180" s="228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165</v>
      </c>
      <c r="AU180" s="236" t="s">
        <v>85</v>
      </c>
      <c r="AV180" s="15" t="s">
        <v>83</v>
      </c>
      <c r="AW180" s="15" t="s">
        <v>37</v>
      </c>
      <c r="AX180" s="15" t="s">
        <v>75</v>
      </c>
      <c r="AY180" s="236" t="s">
        <v>155</v>
      </c>
    </row>
    <row r="181" spans="1:65" s="13" customFormat="1" ht="10.199999999999999">
      <c r="B181" s="193"/>
      <c r="C181" s="194"/>
      <c r="D181" s="188" t="s">
        <v>165</v>
      </c>
      <c r="E181" s="195" t="s">
        <v>19</v>
      </c>
      <c r="F181" s="196" t="s">
        <v>1520</v>
      </c>
      <c r="G181" s="194"/>
      <c r="H181" s="197">
        <v>8.4</v>
      </c>
      <c r="I181" s="198"/>
      <c r="J181" s="194"/>
      <c r="K181" s="194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165</v>
      </c>
      <c r="AU181" s="203" t="s">
        <v>85</v>
      </c>
      <c r="AV181" s="13" t="s">
        <v>85</v>
      </c>
      <c r="AW181" s="13" t="s">
        <v>37</v>
      </c>
      <c r="AX181" s="13" t="s">
        <v>75</v>
      </c>
      <c r="AY181" s="203" t="s">
        <v>155</v>
      </c>
    </row>
    <row r="182" spans="1:65" s="13" customFormat="1" ht="10.199999999999999">
      <c r="B182" s="193"/>
      <c r="C182" s="194"/>
      <c r="D182" s="188" t="s">
        <v>165</v>
      </c>
      <c r="E182" s="195" t="s">
        <v>19</v>
      </c>
      <c r="F182" s="196" t="s">
        <v>1521</v>
      </c>
      <c r="G182" s="194"/>
      <c r="H182" s="197">
        <v>25</v>
      </c>
      <c r="I182" s="198"/>
      <c r="J182" s="194"/>
      <c r="K182" s="194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165</v>
      </c>
      <c r="AU182" s="203" t="s">
        <v>85</v>
      </c>
      <c r="AV182" s="13" t="s">
        <v>85</v>
      </c>
      <c r="AW182" s="13" t="s">
        <v>37</v>
      </c>
      <c r="AX182" s="13" t="s">
        <v>75</v>
      </c>
      <c r="AY182" s="203" t="s">
        <v>155</v>
      </c>
    </row>
    <row r="183" spans="1:65" s="14" customFormat="1" ht="10.199999999999999">
      <c r="B183" s="206"/>
      <c r="C183" s="207"/>
      <c r="D183" s="188" t="s">
        <v>165</v>
      </c>
      <c r="E183" s="208" t="s">
        <v>19</v>
      </c>
      <c r="F183" s="209" t="s">
        <v>206</v>
      </c>
      <c r="G183" s="207"/>
      <c r="H183" s="210">
        <v>33.4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165</v>
      </c>
      <c r="AU183" s="216" t="s">
        <v>85</v>
      </c>
      <c r="AV183" s="14" t="s">
        <v>161</v>
      </c>
      <c r="AW183" s="14" t="s">
        <v>37</v>
      </c>
      <c r="AX183" s="14" t="s">
        <v>83</v>
      </c>
      <c r="AY183" s="216" t="s">
        <v>155</v>
      </c>
    </row>
    <row r="184" spans="1:65" s="2" customFormat="1" ht="16.5" customHeight="1">
      <c r="A184" s="36"/>
      <c r="B184" s="37"/>
      <c r="C184" s="175" t="s">
        <v>328</v>
      </c>
      <c r="D184" s="175" t="s">
        <v>157</v>
      </c>
      <c r="E184" s="176" t="s">
        <v>883</v>
      </c>
      <c r="F184" s="177" t="s">
        <v>884</v>
      </c>
      <c r="G184" s="178" t="s">
        <v>160</v>
      </c>
      <c r="H184" s="179">
        <v>14</v>
      </c>
      <c r="I184" s="180"/>
      <c r="J184" s="181">
        <f>ROUND(I184*H184,2)</f>
        <v>0</v>
      </c>
      <c r="K184" s="177" t="s">
        <v>170</v>
      </c>
      <c r="L184" s="41"/>
      <c r="M184" s="182" t="s">
        <v>19</v>
      </c>
      <c r="N184" s="183" t="s">
        <v>46</v>
      </c>
      <c r="O184" s="66"/>
      <c r="P184" s="184">
        <f>O184*H184</f>
        <v>0</v>
      </c>
      <c r="Q184" s="184">
        <v>8.3599999999999999E-5</v>
      </c>
      <c r="R184" s="184">
        <f>Q184*H184</f>
        <v>1.1704E-3</v>
      </c>
      <c r="S184" s="184">
        <v>1.7999999999999999E-2</v>
      </c>
      <c r="T184" s="185">
        <f>S184*H184</f>
        <v>0.252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6" t="s">
        <v>161</v>
      </c>
      <c r="AT184" s="186" t="s">
        <v>157</v>
      </c>
      <c r="AU184" s="186" t="s">
        <v>85</v>
      </c>
      <c r="AY184" s="19" t="s">
        <v>155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9" t="s">
        <v>83</v>
      </c>
      <c r="BK184" s="187">
        <f>ROUND(I184*H184,2)</f>
        <v>0</v>
      </c>
      <c r="BL184" s="19" t="s">
        <v>161</v>
      </c>
      <c r="BM184" s="186" t="s">
        <v>1522</v>
      </c>
    </row>
    <row r="185" spans="1:65" s="2" customFormat="1" ht="10.199999999999999">
      <c r="A185" s="36"/>
      <c r="B185" s="37"/>
      <c r="C185" s="38"/>
      <c r="D185" s="204" t="s">
        <v>172</v>
      </c>
      <c r="E185" s="38"/>
      <c r="F185" s="205" t="s">
        <v>886</v>
      </c>
      <c r="G185" s="38"/>
      <c r="H185" s="38"/>
      <c r="I185" s="190"/>
      <c r="J185" s="38"/>
      <c r="K185" s="38"/>
      <c r="L185" s="41"/>
      <c r="M185" s="191"/>
      <c r="N185" s="192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172</v>
      </c>
      <c r="AU185" s="19" t="s">
        <v>85</v>
      </c>
    </row>
    <row r="186" spans="1:65" s="13" customFormat="1" ht="10.199999999999999">
      <c r="B186" s="193"/>
      <c r="C186" s="194"/>
      <c r="D186" s="188" t="s">
        <v>165</v>
      </c>
      <c r="E186" s="195" t="s">
        <v>19</v>
      </c>
      <c r="F186" s="196" t="s">
        <v>1523</v>
      </c>
      <c r="G186" s="194"/>
      <c r="H186" s="197">
        <v>14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165</v>
      </c>
      <c r="AU186" s="203" t="s">
        <v>85</v>
      </c>
      <c r="AV186" s="13" t="s">
        <v>85</v>
      </c>
      <c r="AW186" s="13" t="s">
        <v>37</v>
      </c>
      <c r="AX186" s="13" t="s">
        <v>75</v>
      </c>
      <c r="AY186" s="203" t="s">
        <v>155</v>
      </c>
    </row>
    <row r="187" spans="1:65" s="14" customFormat="1" ht="10.199999999999999">
      <c r="B187" s="206"/>
      <c r="C187" s="207"/>
      <c r="D187" s="188" t="s">
        <v>165</v>
      </c>
      <c r="E187" s="208" t="s">
        <v>19</v>
      </c>
      <c r="F187" s="209" t="s">
        <v>206</v>
      </c>
      <c r="G187" s="207"/>
      <c r="H187" s="210">
        <v>14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165</v>
      </c>
      <c r="AU187" s="216" t="s">
        <v>85</v>
      </c>
      <c r="AV187" s="14" t="s">
        <v>161</v>
      </c>
      <c r="AW187" s="14" t="s">
        <v>37</v>
      </c>
      <c r="AX187" s="14" t="s">
        <v>83</v>
      </c>
      <c r="AY187" s="216" t="s">
        <v>155</v>
      </c>
    </row>
    <row r="188" spans="1:65" s="2" customFormat="1" ht="16.5" customHeight="1">
      <c r="A188" s="36"/>
      <c r="B188" s="37"/>
      <c r="C188" s="175" t="s">
        <v>336</v>
      </c>
      <c r="D188" s="175" t="s">
        <v>157</v>
      </c>
      <c r="E188" s="176" t="s">
        <v>1524</v>
      </c>
      <c r="F188" s="177" t="s">
        <v>1525</v>
      </c>
      <c r="G188" s="178" t="s">
        <v>178</v>
      </c>
      <c r="H188" s="179">
        <v>2</v>
      </c>
      <c r="I188" s="180"/>
      <c r="J188" s="181">
        <f>ROUND(I188*H188,2)</f>
        <v>0</v>
      </c>
      <c r="K188" s="177" t="s">
        <v>170</v>
      </c>
      <c r="L188" s="41"/>
      <c r="M188" s="182" t="s">
        <v>19</v>
      </c>
      <c r="N188" s="183" t="s">
        <v>46</v>
      </c>
      <c r="O188" s="66"/>
      <c r="P188" s="184">
        <f>O188*H188</f>
        <v>0</v>
      </c>
      <c r="Q188" s="184">
        <v>4.62E-3</v>
      </c>
      <c r="R188" s="184">
        <f>Q188*H188</f>
        <v>9.2399999999999999E-3</v>
      </c>
      <c r="S188" s="184">
        <v>0</v>
      </c>
      <c r="T188" s="18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6" t="s">
        <v>161</v>
      </c>
      <c r="AT188" s="186" t="s">
        <v>157</v>
      </c>
      <c r="AU188" s="186" t="s">
        <v>85</v>
      </c>
      <c r="AY188" s="19" t="s">
        <v>155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9" t="s">
        <v>83</v>
      </c>
      <c r="BK188" s="187">
        <f>ROUND(I188*H188,2)</f>
        <v>0</v>
      </c>
      <c r="BL188" s="19" t="s">
        <v>161</v>
      </c>
      <c r="BM188" s="186" t="s">
        <v>705</v>
      </c>
    </row>
    <row r="189" spans="1:65" s="2" customFormat="1" ht="10.199999999999999">
      <c r="A189" s="36"/>
      <c r="B189" s="37"/>
      <c r="C189" s="38"/>
      <c r="D189" s="204" t="s">
        <v>172</v>
      </c>
      <c r="E189" s="38"/>
      <c r="F189" s="205" t="s">
        <v>1526</v>
      </c>
      <c r="G189" s="38"/>
      <c r="H189" s="38"/>
      <c r="I189" s="190"/>
      <c r="J189" s="38"/>
      <c r="K189" s="38"/>
      <c r="L189" s="41"/>
      <c r="M189" s="191"/>
      <c r="N189" s="192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172</v>
      </c>
      <c r="AU189" s="19" t="s">
        <v>85</v>
      </c>
    </row>
    <row r="190" spans="1:65" s="2" customFormat="1" ht="24.15" customHeight="1">
      <c r="A190" s="36"/>
      <c r="B190" s="37"/>
      <c r="C190" s="175" t="s">
        <v>348</v>
      </c>
      <c r="D190" s="175" t="s">
        <v>157</v>
      </c>
      <c r="E190" s="176" t="s">
        <v>1527</v>
      </c>
      <c r="F190" s="177" t="s">
        <v>1528</v>
      </c>
      <c r="G190" s="178" t="s">
        <v>178</v>
      </c>
      <c r="H190" s="179">
        <v>10</v>
      </c>
      <c r="I190" s="180"/>
      <c r="J190" s="181">
        <f>ROUND(I190*H190,2)</f>
        <v>0</v>
      </c>
      <c r="K190" s="177" t="s">
        <v>170</v>
      </c>
      <c r="L190" s="41"/>
      <c r="M190" s="182" t="s">
        <v>19</v>
      </c>
      <c r="N190" s="183" t="s">
        <v>46</v>
      </c>
      <c r="O190" s="66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161</v>
      </c>
      <c r="AT190" s="186" t="s">
        <v>157</v>
      </c>
      <c r="AU190" s="186" t="s">
        <v>85</v>
      </c>
      <c r="AY190" s="19" t="s">
        <v>155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83</v>
      </c>
      <c r="BK190" s="187">
        <f>ROUND(I190*H190,2)</f>
        <v>0</v>
      </c>
      <c r="BL190" s="19" t="s">
        <v>161</v>
      </c>
      <c r="BM190" s="186" t="s">
        <v>716</v>
      </c>
    </row>
    <row r="191" spans="1:65" s="2" customFormat="1" ht="10.199999999999999">
      <c r="A191" s="36"/>
      <c r="B191" s="37"/>
      <c r="C191" s="38"/>
      <c r="D191" s="204" t="s">
        <v>172</v>
      </c>
      <c r="E191" s="38"/>
      <c r="F191" s="205" t="s">
        <v>1529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172</v>
      </c>
      <c r="AU191" s="19" t="s">
        <v>85</v>
      </c>
    </row>
    <row r="192" spans="1:65" s="13" customFormat="1" ht="10.199999999999999">
      <c r="B192" s="193"/>
      <c r="C192" s="194"/>
      <c r="D192" s="188" t="s">
        <v>165</v>
      </c>
      <c r="E192" s="195" t="s">
        <v>19</v>
      </c>
      <c r="F192" s="196" t="s">
        <v>1530</v>
      </c>
      <c r="G192" s="194"/>
      <c r="H192" s="197">
        <v>10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165</v>
      </c>
      <c r="AU192" s="203" t="s">
        <v>85</v>
      </c>
      <c r="AV192" s="13" t="s">
        <v>85</v>
      </c>
      <c r="AW192" s="13" t="s">
        <v>37</v>
      </c>
      <c r="AX192" s="13" t="s">
        <v>75</v>
      </c>
      <c r="AY192" s="203" t="s">
        <v>155</v>
      </c>
    </row>
    <row r="193" spans="1:65" s="14" customFormat="1" ht="10.199999999999999">
      <c r="B193" s="206"/>
      <c r="C193" s="207"/>
      <c r="D193" s="188" t="s">
        <v>165</v>
      </c>
      <c r="E193" s="208" t="s">
        <v>19</v>
      </c>
      <c r="F193" s="209" t="s">
        <v>206</v>
      </c>
      <c r="G193" s="207"/>
      <c r="H193" s="210">
        <v>10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165</v>
      </c>
      <c r="AU193" s="216" t="s">
        <v>85</v>
      </c>
      <c r="AV193" s="14" t="s">
        <v>161</v>
      </c>
      <c r="AW193" s="14" t="s">
        <v>37</v>
      </c>
      <c r="AX193" s="14" t="s">
        <v>83</v>
      </c>
      <c r="AY193" s="216" t="s">
        <v>155</v>
      </c>
    </row>
    <row r="194" spans="1:65" s="12" customFormat="1" ht="22.8" customHeight="1">
      <c r="B194" s="159"/>
      <c r="C194" s="160"/>
      <c r="D194" s="161" t="s">
        <v>74</v>
      </c>
      <c r="E194" s="173" t="s">
        <v>893</v>
      </c>
      <c r="F194" s="173" t="s">
        <v>894</v>
      </c>
      <c r="G194" s="160"/>
      <c r="H194" s="160"/>
      <c r="I194" s="163"/>
      <c r="J194" s="174">
        <f>BK194</f>
        <v>0</v>
      </c>
      <c r="K194" s="160"/>
      <c r="L194" s="165"/>
      <c r="M194" s="166"/>
      <c r="N194" s="167"/>
      <c r="O194" s="167"/>
      <c r="P194" s="168">
        <f>SUM(P195:P205)</f>
        <v>0</v>
      </c>
      <c r="Q194" s="167"/>
      <c r="R194" s="168">
        <f>SUM(R195:R205)</f>
        <v>0</v>
      </c>
      <c r="S194" s="167"/>
      <c r="T194" s="169">
        <f>SUM(T195:T205)</f>
        <v>0</v>
      </c>
      <c r="AR194" s="170" t="s">
        <v>83</v>
      </c>
      <c r="AT194" s="171" t="s">
        <v>74</v>
      </c>
      <c r="AU194" s="171" t="s">
        <v>83</v>
      </c>
      <c r="AY194" s="170" t="s">
        <v>155</v>
      </c>
      <c r="BK194" s="172">
        <f>SUM(BK195:BK205)</f>
        <v>0</v>
      </c>
    </row>
    <row r="195" spans="1:65" s="2" customFormat="1" ht="21.75" customHeight="1">
      <c r="A195" s="36"/>
      <c r="B195" s="37"/>
      <c r="C195" s="175" t="s">
        <v>355</v>
      </c>
      <c r="D195" s="175" t="s">
        <v>157</v>
      </c>
      <c r="E195" s="176" t="s">
        <v>1531</v>
      </c>
      <c r="F195" s="177" t="s">
        <v>1532</v>
      </c>
      <c r="G195" s="178" t="s">
        <v>298</v>
      </c>
      <c r="H195" s="179">
        <v>80.412000000000006</v>
      </c>
      <c r="I195" s="180"/>
      <c r="J195" s="181">
        <f>ROUND(I195*H195,2)</f>
        <v>0</v>
      </c>
      <c r="K195" s="177" t="s">
        <v>19</v>
      </c>
      <c r="L195" s="41"/>
      <c r="M195" s="182" t="s">
        <v>19</v>
      </c>
      <c r="N195" s="183" t="s">
        <v>46</v>
      </c>
      <c r="O195" s="66"/>
      <c r="P195" s="184">
        <f>O195*H195</f>
        <v>0</v>
      </c>
      <c r="Q195" s="184">
        <v>0</v>
      </c>
      <c r="R195" s="184">
        <f>Q195*H195</f>
        <v>0</v>
      </c>
      <c r="S195" s="184">
        <v>0</v>
      </c>
      <c r="T195" s="18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161</v>
      </c>
      <c r="AT195" s="186" t="s">
        <v>157</v>
      </c>
      <c r="AU195" s="186" t="s">
        <v>85</v>
      </c>
      <c r="AY195" s="19" t="s">
        <v>155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83</v>
      </c>
      <c r="BK195" s="187">
        <f>ROUND(I195*H195,2)</f>
        <v>0</v>
      </c>
      <c r="BL195" s="19" t="s">
        <v>161</v>
      </c>
      <c r="BM195" s="186" t="s">
        <v>1533</v>
      </c>
    </row>
    <row r="196" spans="1:65" s="2" customFormat="1" ht="33" customHeight="1">
      <c r="A196" s="36"/>
      <c r="B196" s="37"/>
      <c r="C196" s="175" t="s">
        <v>361</v>
      </c>
      <c r="D196" s="175" t="s">
        <v>157</v>
      </c>
      <c r="E196" s="176" t="s">
        <v>1534</v>
      </c>
      <c r="F196" s="177" t="s">
        <v>1535</v>
      </c>
      <c r="G196" s="178" t="s">
        <v>298</v>
      </c>
      <c r="H196" s="179">
        <v>80.412000000000006</v>
      </c>
      <c r="I196" s="180"/>
      <c r="J196" s="181">
        <f>ROUND(I196*H196,2)</f>
        <v>0</v>
      </c>
      <c r="K196" s="177" t="s">
        <v>170</v>
      </c>
      <c r="L196" s="41"/>
      <c r="M196" s="182" t="s">
        <v>19</v>
      </c>
      <c r="N196" s="183" t="s">
        <v>46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161</v>
      </c>
      <c r="AT196" s="186" t="s">
        <v>157</v>
      </c>
      <c r="AU196" s="186" t="s">
        <v>85</v>
      </c>
      <c r="AY196" s="19" t="s">
        <v>155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83</v>
      </c>
      <c r="BK196" s="187">
        <f>ROUND(I196*H196,2)</f>
        <v>0</v>
      </c>
      <c r="BL196" s="19" t="s">
        <v>161</v>
      </c>
      <c r="BM196" s="186" t="s">
        <v>1536</v>
      </c>
    </row>
    <row r="197" spans="1:65" s="2" customFormat="1" ht="10.199999999999999">
      <c r="A197" s="36"/>
      <c r="B197" s="37"/>
      <c r="C197" s="38"/>
      <c r="D197" s="204" t="s">
        <v>172</v>
      </c>
      <c r="E197" s="38"/>
      <c r="F197" s="205" t="s">
        <v>1537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172</v>
      </c>
      <c r="AU197" s="19" t="s">
        <v>85</v>
      </c>
    </row>
    <row r="198" spans="1:65" s="2" customFormat="1" ht="21.75" customHeight="1">
      <c r="A198" s="36"/>
      <c r="B198" s="37"/>
      <c r="C198" s="175" t="s">
        <v>368</v>
      </c>
      <c r="D198" s="175" t="s">
        <v>157</v>
      </c>
      <c r="E198" s="176" t="s">
        <v>913</v>
      </c>
      <c r="F198" s="177" t="s">
        <v>914</v>
      </c>
      <c r="G198" s="178" t="s">
        <v>298</v>
      </c>
      <c r="H198" s="179">
        <v>80.412000000000006</v>
      </c>
      <c r="I198" s="180"/>
      <c r="J198" s="181">
        <f>ROUND(I198*H198,2)</f>
        <v>0</v>
      </c>
      <c r="K198" s="177" t="s">
        <v>170</v>
      </c>
      <c r="L198" s="41"/>
      <c r="M198" s="182" t="s">
        <v>19</v>
      </c>
      <c r="N198" s="183" t="s">
        <v>46</v>
      </c>
      <c r="O198" s="66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161</v>
      </c>
      <c r="AT198" s="186" t="s">
        <v>157</v>
      </c>
      <c r="AU198" s="186" t="s">
        <v>85</v>
      </c>
      <c r="AY198" s="19" t="s">
        <v>155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9" t="s">
        <v>83</v>
      </c>
      <c r="BK198" s="187">
        <f>ROUND(I198*H198,2)</f>
        <v>0</v>
      </c>
      <c r="BL198" s="19" t="s">
        <v>161</v>
      </c>
      <c r="BM198" s="186" t="s">
        <v>1538</v>
      </c>
    </row>
    <row r="199" spans="1:65" s="2" customFormat="1" ht="10.199999999999999">
      <c r="A199" s="36"/>
      <c r="B199" s="37"/>
      <c r="C199" s="38"/>
      <c r="D199" s="204" t="s">
        <v>172</v>
      </c>
      <c r="E199" s="38"/>
      <c r="F199" s="205" t="s">
        <v>916</v>
      </c>
      <c r="G199" s="38"/>
      <c r="H199" s="38"/>
      <c r="I199" s="190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172</v>
      </c>
      <c r="AU199" s="19" t="s">
        <v>85</v>
      </c>
    </row>
    <row r="200" spans="1:65" s="2" customFormat="1" ht="24.15" customHeight="1">
      <c r="A200" s="36"/>
      <c r="B200" s="37"/>
      <c r="C200" s="175" t="s">
        <v>373</v>
      </c>
      <c r="D200" s="175" t="s">
        <v>157</v>
      </c>
      <c r="E200" s="176" t="s">
        <v>918</v>
      </c>
      <c r="F200" s="177" t="s">
        <v>919</v>
      </c>
      <c r="G200" s="178" t="s">
        <v>298</v>
      </c>
      <c r="H200" s="179">
        <v>1527.828</v>
      </c>
      <c r="I200" s="180"/>
      <c r="J200" s="181">
        <f>ROUND(I200*H200,2)</f>
        <v>0</v>
      </c>
      <c r="K200" s="177" t="s">
        <v>170</v>
      </c>
      <c r="L200" s="41"/>
      <c r="M200" s="182" t="s">
        <v>19</v>
      </c>
      <c r="N200" s="183" t="s">
        <v>46</v>
      </c>
      <c r="O200" s="66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6" t="s">
        <v>161</v>
      </c>
      <c r="AT200" s="186" t="s">
        <v>157</v>
      </c>
      <c r="AU200" s="186" t="s">
        <v>85</v>
      </c>
      <c r="AY200" s="19" t="s">
        <v>155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9" t="s">
        <v>83</v>
      </c>
      <c r="BK200" s="187">
        <f>ROUND(I200*H200,2)</f>
        <v>0</v>
      </c>
      <c r="BL200" s="19" t="s">
        <v>161</v>
      </c>
      <c r="BM200" s="186" t="s">
        <v>1539</v>
      </c>
    </row>
    <row r="201" spans="1:65" s="2" customFormat="1" ht="10.199999999999999">
      <c r="A201" s="36"/>
      <c r="B201" s="37"/>
      <c r="C201" s="38"/>
      <c r="D201" s="204" t="s">
        <v>172</v>
      </c>
      <c r="E201" s="38"/>
      <c r="F201" s="205" t="s">
        <v>921</v>
      </c>
      <c r="G201" s="38"/>
      <c r="H201" s="38"/>
      <c r="I201" s="190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172</v>
      </c>
      <c r="AU201" s="19" t="s">
        <v>85</v>
      </c>
    </row>
    <row r="202" spans="1:65" s="13" customFormat="1" ht="10.199999999999999">
      <c r="B202" s="193"/>
      <c r="C202" s="194"/>
      <c r="D202" s="188" t="s">
        <v>165</v>
      </c>
      <c r="E202" s="195" t="s">
        <v>19</v>
      </c>
      <c r="F202" s="196" t="s">
        <v>1540</v>
      </c>
      <c r="G202" s="194"/>
      <c r="H202" s="197">
        <v>1527.828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165</v>
      </c>
      <c r="AU202" s="203" t="s">
        <v>85</v>
      </c>
      <c r="AV202" s="13" t="s">
        <v>85</v>
      </c>
      <c r="AW202" s="13" t="s">
        <v>37</v>
      </c>
      <c r="AX202" s="13" t="s">
        <v>75</v>
      </c>
      <c r="AY202" s="203" t="s">
        <v>155</v>
      </c>
    </row>
    <row r="203" spans="1:65" s="14" customFormat="1" ht="10.199999999999999">
      <c r="B203" s="206"/>
      <c r="C203" s="207"/>
      <c r="D203" s="188" t="s">
        <v>165</v>
      </c>
      <c r="E203" s="208" t="s">
        <v>19</v>
      </c>
      <c r="F203" s="209" t="s">
        <v>206</v>
      </c>
      <c r="G203" s="207"/>
      <c r="H203" s="210">
        <v>1527.828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165</v>
      </c>
      <c r="AU203" s="216" t="s">
        <v>85</v>
      </c>
      <c r="AV203" s="14" t="s">
        <v>161</v>
      </c>
      <c r="AW203" s="14" t="s">
        <v>37</v>
      </c>
      <c r="AX203" s="14" t="s">
        <v>83</v>
      </c>
      <c r="AY203" s="216" t="s">
        <v>155</v>
      </c>
    </row>
    <row r="204" spans="1:65" s="2" customFormat="1" ht="16.5" customHeight="1">
      <c r="A204" s="36"/>
      <c r="B204" s="37"/>
      <c r="C204" s="175" t="s">
        <v>379</v>
      </c>
      <c r="D204" s="175" t="s">
        <v>157</v>
      </c>
      <c r="E204" s="176" t="s">
        <v>924</v>
      </c>
      <c r="F204" s="177" t="s">
        <v>925</v>
      </c>
      <c r="G204" s="178" t="s">
        <v>298</v>
      </c>
      <c r="H204" s="179">
        <v>80.412000000000006</v>
      </c>
      <c r="I204" s="180"/>
      <c r="J204" s="181">
        <f>ROUND(I204*H204,2)</f>
        <v>0</v>
      </c>
      <c r="K204" s="177" t="s">
        <v>170</v>
      </c>
      <c r="L204" s="41"/>
      <c r="M204" s="182" t="s">
        <v>19</v>
      </c>
      <c r="N204" s="183" t="s">
        <v>46</v>
      </c>
      <c r="O204" s="66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161</v>
      </c>
      <c r="AT204" s="186" t="s">
        <v>157</v>
      </c>
      <c r="AU204" s="186" t="s">
        <v>85</v>
      </c>
      <c r="AY204" s="19" t="s">
        <v>155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83</v>
      </c>
      <c r="BK204" s="187">
        <f>ROUND(I204*H204,2)</f>
        <v>0</v>
      </c>
      <c r="BL204" s="19" t="s">
        <v>161</v>
      </c>
      <c r="BM204" s="186" t="s">
        <v>1541</v>
      </c>
    </row>
    <row r="205" spans="1:65" s="2" customFormat="1" ht="10.199999999999999">
      <c r="A205" s="36"/>
      <c r="B205" s="37"/>
      <c r="C205" s="38"/>
      <c r="D205" s="204" t="s">
        <v>172</v>
      </c>
      <c r="E205" s="38"/>
      <c r="F205" s="205" t="s">
        <v>927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172</v>
      </c>
      <c r="AU205" s="19" t="s">
        <v>85</v>
      </c>
    </row>
    <row r="206" spans="1:65" s="12" customFormat="1" ht="22.8" customHeight="1">
      <c r="B206" s="159"/>
      <c r="C206" s="160"/>
      <c r="D206" s="161" t="s">
        <v>74</v>
      </c>
      <c r="E206" s="173" t="s">
        <v>403</v>
      </c>
      <c r="F206" s="173" t="s">
        <v>404</v>
      </c>
      <c r="G206" s="160"/>
      <c r="H206" s="160"/>
      <c r="I206" s="163"/>
      <c r="J206" s="174">
        <f>BK206</f>
        <v>0</v>
      </c>
      <c r="K206" s="160"/>
      <c r="L206" s="165"/>
      <c r="M206" s="166"/>
      <c r="N206" s="167"/>
      <c r="O206" s="167"/>
      <c r="P206" s="168">
        <f>SUM(P207:P210)</f>
        <v>0</v>
      </c>
      <c r="Q206" s="167"/>
      <c r="R206" s="168">
        <f>SUM(R207:R210)</f>
        <v>0</v>
      </c>
      <c r="S206" s="167"/>
      <c r="T206" s="169">
        <f>SUM(T207:T210)</f>
        <v>0</v>
      </c>
      <c r="AR206" s="170" t="s">
        <v>83</v>
      </c>
      <c r="AT206" s="171" t="s">
        <v>74</v>
      </c>
      <c r="AU206" s="171" t="s">
        <v>83</v>
      </c>
      <c r="AY206" s="170" t="s">
        <v>155</v>
      </c>
      <c r="BK206" s="172">
        <f>SUM(BK207:BK210)</f>
        <v>0</v>
      </c>
    </row>
    <row r="207" spans="1:65" s="2" customFormat="1" ht="24.15" customHeight="1">
      <c r="A207" s="36"/>
      <c r="B207" s="37"/>
      <c r="C207" s="175" t="s">
        <v>389</v>
      </c>
      <c r="D207" s="175" t="s">
        <v>157</v>
      </c>
      <c r="E207" s="176" t="s">
        <v>934</v>
      </c>
      <c r="F207" s="177" t="s">
        <v>935</v>
      </c>
      <c r="G207" s="178" t="s">
        <v>298</v>
      </c>
      <c r="H207" s="179">
        <v>4.0659999999999998</v>
      </c>
      <c r="I207" s="180"/>
      <c r="J207" s="181">
        <f>ROUND(I207*H207,2)</f>
        <v>0</v>
      </c>
      <c r="K207" s="177" t="s">
        <v>170</v>
      </c>
      <c r="L207" s="41"/>
      <c r="M207" s="182" t="s">
        <v>19</v>
      </c>
      <c r="N207" s="183" t="s">
        <v>46</v>
      </c>
      <c r="O207" s="66"/>
      <c r="P207" s="184">
        <f>O207*H207</f>
        <v>0</v>
      </c>
      <c r="Q207" s="184">
        <v>0</v>
      </c>
      <c r="R207" s="184">
        <f>Q207*H207</f>
        <v>0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161</v>
      </c>
      <c r="AT207" s="186" t="s">
        <v>157</v>
      </c>
      <c r="AU207" s="186" t="s">
        <v>85</v>
      </c>
      <c r="AY207" s="19" t="s">
        <v>155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83</v>
      </c>
      <c r="BK207" s="187">
        <f>ROUND(I207*H207,2)</f>
        <v>0</v>
      </c>
      <c r="BL207" s="19" t="s">
        <v>161</v>
      </c>
      <c r="BM207" s="186" t="s">
        <v>1542</v>
      </c>
    </row>
    <row r="208" spans="1:65" s="2" customFormat="1" ht="10.199999999999999">
      <c r="A208" s="36"/>
      <c r="B208" s="37"/>
      <c r="C208" s="38"/>
      <c r="D208" s="204" t="s">
        <v>172</v>
      </c>
      <c r="E208" s="38"/>
      <c r="F208" s="205" t="s">
        <v>937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172</v>
      </c>
      <c r="AU208" s="19" t="s">
        <v>85</v>
      </c>
    </row>
    <row r="209" spans="1:65" s="2" customFormat="1" ht="24.15" customHeight="1">
      <c r="A209" s="36"/>
      <c r="B209" s="37"/>
      <c r="C209" s="175" t="s">
        <v>397</v>
      </c>
      <c r="D209" s="175" t="s">
        <v>157</v>
      </c>
      <c r="E209" s="176" t="s">
        <v>1543</v>
      </c>
      <c r="F209" s="177" t="s">
        <v>1544</v>
      </c>
      <c r="G209" s="178" t="s">
        <v>298</v>
      </c>
      <c r="H209" s="179">
        <v>23.997</v>
      </c>
      <c r="I209" s="180"/>
      <c r="J209" s="181">
        <f>ROUND(I209*H209,2)</f>
        <v>0</v>
      </c>
      <c r="K209" s="177" t="s">
        <v>170</v>
      </c>
      <c r="L209" s="41"/>
      <c r="M209" s="182" t="s">
        <v>19</v>
      </c>
      <c r="N209" s="183" t="s">
        <v>46</v>
      </c>
      <c r="O209" s="66"/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161</v>
      </c>
      <c r="AT209" s="186" t="s">
        <v>157</v>
      </c>
      <c r="AU209" s="186" t="s">
        <v>85</v>
      </c>
      <c r="AY209" s="19" t="s">
        <v>155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83</v>
      </c>
      <c r="BK209" s="187">
        <f>ROUND(I209*H209,2)</f>
        <v>0</v>
      </c>
      <c r="BL209" s="19" t="s">
        <v>161</v>
      </c>
      <c r="BM209" s="186" t="s">
        <v>730</v>
      </c>
    </row>
    <row r="210" spans="1:65" s="2" customFormat="1" ht="10.199999999999999">
      <c r="A210" s="36"/>
      <c r="B210" s="37"/>
      <c r="C210" s="38"/>
      <c r="D210" s="204" t="s">
        <v>172</v>
      </c>
      <c r="E210" s="38"/>
      <c r="F210" s="205" t="s">
        <v>1545</v>
      </c>
      <c r="G210" s="38"/>
      <c r="H210" s="38"/>
      <c r="I210" s="190"/>
      <c r="J210" s="38"/>
      <c r="K210" s="38"/>
      <c r="L210" s="41"/>
      <c r="M210" s="191"/>
      <c r="N210" s="192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172</v>
      </c>
      <c r="AU210" s="19" t="s">
        <v>85</v>
      </c>
    </row>
    <row r="211" spans="1:65" s="12" customFormat="1" ht="25.95" customHeight="1">
      <c r="B211" s="159"/>
      <c r="C211" s="160"/>
      <c r="D211" s="161" t="s">
        <v>74</v>
      </c>
      <c r="E211" s="162" t="s">
        <v>938</v>
      </c>
      <c r="F211" s="162" t="s">
        <v>939</v>
      </c>
      <c r="G211" s="160"/>
      <c r="H211" s="160"/>
      <c r="I211" s="163"/>
      <c r="J211" s="164">
        <f>BK211</f>
        <v>0</v>
      </c>
      <c r="K211" s="160"/>
      <c r="L211" s="165"/>
      <c r="M211" s="166"/>
      <c r="N211" s="167"/>
      <c r="O211" s="167"/>
      <c r="P211" s="168">
        <f>P212+P213+P225</f>
        <v>0</v>
      </c>
      <c r="Q211" s="167"/>
      <c r="R211" s="168">
        <f>R212+R213+R225</f>
        <v>5.7689113201999993E-2</v>
      </c>
      <c r="S211" s="167"/>
      <c r="T211" s="169">
        <f>T212+T213+T225</f>
        <v>0</v>
      </c>
      <c r="AR211" s="170" t="s">
        <v>85</v>
      </c>
      <c r="AT211" s="171" t="s">
        <v>74</v>
      </c>
      <c r="AU211" s="171" t="s">
        <v>75</v>
      </c>
      <c r="AY211" s="170" t="s">
        <v>155</v>
      </c>
      <c r="BK211" s="172">
        <f>BK212+BK213+BK225</f>
        <v>0</v>
      </c>
    </row>
    <row r="212" spans="1:65" s="12" customFormat="1" ht="22.8" customHeight="1">
      <c r="B212" s="159"/>
      <c r="C212" s="160"/>
      <c r="D212" s="161" t="s">
        <v>74</v>
      </c>
      <c r="E212" s="173" t="s">
        <v>940</v>
      </c>
      <c r="F212" s="173" t="s">
        <v>941</v>
      </c>
      <c r="G212" s="160"/>
      <c r="H212" s="160"/>
      <c r="I212" s="163"/>
      <c r="J212" s="174">
        <f>BK212</f>
        <v>0</v>
      </c>
      <c r="K212" s="160"/>
      <c r="L212" s="165"/>
      <c r="M212" s="166"/>
      <c r="N212" s="167"/>
      <c r="O212" s="167"/>
      <c r="P212" s="168">
        <v>0</v>
      </c>
      <c r="Q212" s="167"/>
      <c r="R212" s="168">
        <v>0</v>
      </c>
      <c r="S212" s="167"/>
      <c r="T212" s="169">
        <v>0</v>
      </c>
      <c r="AR212" s="170" t="s">
        <v>85</v>
      </c>
      <c r="AT212" s="171" t="s">
        <v>74</v>
      </c>
      <c r="AU212" s="171" t="s">
        <v>83</v>
      </c>
      <c r="AY212" s="170" t="s">
        <v>155</v>
      </c>
      <c r="BK212" s="172">
        <v>0</v>
      </c>
    </row>
    <row r="213" spans="1:65" s="12" customFormat="1" ht="22.8" customHeight="1">
      <c r="B213" s="159"/>
      <c r="C213" s="160"/>
      <c r="D213" s="161" t="s">
        <v>74</v>
      </c>
      <c r="E213" s="173" t="s">
        <v>1546</v>
      </c>
      <c r="F213" s="173" t="s">
        <v>1547</v>
      </c>
      <c r="G213" s="160"/>
      <c r="H213" s="160"/>
      <c r="I213" s="163"/>
      <c r="J213" s="174">
        <f>BK213</f>
        <v>0</v>
      </c>
      <c r="K213" s="160"/>
      <c r="L213" s="165"/>
      <c r="M213" s="166"/>
      <c r="N213" s="167"/>
      <c r="O213" s="167"/>
      <c r="P213" s="168">
        <f>SUM(P214:P224)</f>
        <v>0</v>
      </c>
      <c r="Q213" s="167"/>
      <c r="R213" s="168">
        <f>SUM(R214:R224)</f>
        <v>1.9996200000000001E-3</v>
      </c>
      <c r="S213" s="167"/>
      <c r="T213" s="169">
        <f>SUM(T214:T224)</f>
        <v>0</v>
      </c>
      <c r="AR213" s="170" t="s">
        <v>85</v>
      </c>
      <c r="AT213" s="171" t="s">
        <v>74</v>
      </c>
      <c r="AU213" s="171" t="s">
        <v>83</v>
      </c>
      <c r="AY213" s="170" t="s">
        <v>155</v>
      </c>
      <c r="BK213" s="172">
        <f>SUM(BK214:BK224)</f>
        <v>0</v>
      </c>
    </row>
    <row r="214" spans="1:65" s="2" customFormat="1" ht="24.15" customHeight="1">
      <c r="A214" s="36"/>
      <c r="B214" s="37"/>
      <c r="C214" s="175" t="s">
        <v>405</v>
      </c>
      <c r="D214" s="175" t="s">
        <v>157</v>
      </c>
      <c r="E214" s="176" t="s">
        <v>1548</v>
      </c>
      <c r="F214" s="177" t="s">
        <v>1549</v>
      </c>
      <c r="G214" s="178" t="s">
        <v>183</v>
      </c>
      <c r="H214" s="179">
        <v>1.0580000000000001</v>
      </c>
      <c r="I214" s="180"/>
      <c r="J214" s="181">
        <f>ROUND(I214*H214,2)</f>
        <v>0</v>
      </c>
      <c r="K214" s="177" t="s">
        <v>170</v>
      </c>
      <c r="L214" s="41"/>
      <c r="M214" s="182" t="s">
        <v>19</v>
      </c>
      <c r="N214" s="183" t="s">
        <v>46</v>
      </c>
      <c r="O214" s="66"/>
      <c r="P214" s="184">
        <f>O214*H214</f>
        <v>0</v>
      </c>
      <c r="Q214" s="184">
        <v>1.89E-3</v>
      </c>
      <c r="R214" s="184">
        <f>Q214*H214</f>
        <v>1.9996200000000001E-3</v>
      </c>
      <c r="S214" s="184">
        <v>0</v>
      </c>
      <c r="T214" s="18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6" t="s">
        <v>257</v>
      </c>
      <c r="AT214" s="186" t="s">
        <v>157</v>
      </c>
      <c r="AU214" s="186" t="s">
        <v>85</v>
      </c>
      <c r="AY214" s="19" t="s">
        <v>155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9" t="s">
        <v>83</v>
      </c>
      <c r="BK214" s="187">
        <f>ROUND(I214*H214,2)</f>
        <v>0</v>
      </c>
      <c r="BL214" s="19" t="s">
        <v>257</v>
      </c>
      <c r="BM214" s="186" t="s">
        <v>745</v>
      </c>
    </row>
    <row r="215" spans="1:65" s="2" customFormat="1" ht="10.199999999999999">
      <c r="A215" s="36"/>
      <c r="B215" s="37"/>
      <c r="C215" s="38"/>
      <c r="D215" s="204" t="s">
        <v>172</v>
      </c>
      <c r="E215" s="38"/>
      <c r="F215" s="205" t="s">
        <v>1550</v>
      </c>
      <c r="G215" s="38"/>
      <c r="H215" s="38"/>
      <c r="I215" s="190"/>
      <c r="J215" s="38"/>
      <c r="K215" s="38"/>
      <c r="L215" s="41"/>
      <c r="M215" s="191"/>
      <c r="N215" s="192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172</v>
      </c>
      <c r="AU215" s="19" t="s">
        <v>85</v>
      </c>
    </row>
    <row r="216" spans="1:65" s="13" customFormat="1" ht="10.199999999999999">
      <c r="B216" s="193"/>
      <c r="C216" s="194"/>
      <c r="D216" s="188" t="s">
        <v>165</v>
      </c>
      <c r="E216" s="195" t="s">
        <v>19</v>
      </c>
      <c r="F216" s="196" t="s">
        <v>1551</v>
      </c>
      <c r="G216" s="194"/>
      <c r="H216" s="197">
        <v>1.0580000000000001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165</v>
      </c>
      <c r="AU216" s="203" t="s">
        <v>85</v>
      </c>
      <c r="AV216" s="13" t="s">
        <v>85</v>
      </c>
      <c r="AW216" s="13" t="s">
        <v>37</v>
      </c>
      <c r="AX216" s="13" t="s">
        <v>75</v>
      </c>
      <c r="AY216" s="203" t="s">
        <v>155</v>
      </c>
    </row>
    <row r="217" spans="1:65" s="14" customFormat="1" ht="10.199999999999999">
      <c r="B217" s="206"/>
      <c r="C217" s="207"/>
      <c r="D217" s="188" t="s">
        <v>165</v>
      </c>
      <c r="E217" s="208" t="s">
        <v>19</v>
      </c>
      <c r="F217" s="209" t="s">
        <v>206</v>
      </c>
      <c r="G217" s="207"/>
      <c r="H217" s="210">
        <v>1.0580000000000001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165</v>
      </c>
      <c r="AU217" s="216" t="s">
        <v>85</v>
      </c>
      <c r="AV217" s="14" t="s">
        <v>161</v>
      </c>
      <c r="AW217" s="14" t="s">
        <v>37</v>
      </c>
      <c r="AX217" s="14" t="s">
        <v>83</v>
      </c>
      <c r="AY217" s="216" t="s">
        <v>155</v>
      </c>
    </row>
    <row r="218" spans="1:65" s="2" customFormat="1" ht="16.5" customHeight="1">
      <c r="A218" s="36"/>
      <c r="B218" s="37"/>
      <c r="C218" s="175" t="s">
        <v>321</v>
      </c>
      <c r="D218" s="175" t="s">
        <v>157</v>
      </c>
      <c r="E218" s="176" t="s">
        <v>1552</v>
      </c>
      <c r="F218" s="177" t="s">
        <v>1553</v>
      </c>
      <c r="G218" s="178" t="s">
        <v>169</v>
      </c>
      <c r="H218" s="179">
        <v>37.968000000000004</v>
      </c>
      <c r="I218" s="180"/>
      <c r="J218" s="181">
        <f>ROUND(I218*H218,2)</f>
        <v>0</v>
      </c>
      <c r="K218" s="177" t="s">
        <v>170</v>
      </c>
      <c r="L218" s="41"/>
      <c r="M218" s="182" t="s">
        <v>19</v>
      </c>
      <c r="N218" s="183" t="s">
        <v>46</v>
      </c>
      <c r="O218" s="66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6" t="s">
        <v>257</v>
      </c>
      <c r="AT218" s="186" t="s">
        <v>157</v>
      </c>
      <c r="AU218" s="186" t="s">
        <v>85</v>
      </c>
      <c r="AY218" s="19" t="s">
        <v>155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9" t="s">
        <v>83</v>
      </c>
      <c r="BK218" s="187">
        <f>ROUND(I218*H218,2)</f>
        <v>0</v>
      </c>
      <c r="BL218" s="19" t="s">
        <v>257</v>
      </c>
      <c r="BM218" s="186" t="s">
        <v>756</v>
      </c>
    </row>
    <row r="219" spans="1:65" s="2" customFormat="1" ht="10.199999999999999">
      <c r="A219" s="36"/>
      <c r="B219" s="37"/>
      <c r="C219" s="38"/>
      <c r="D219" s="204" t="s">
        <v>172</v>
      </c>
      <c r="E219" s="38"/>
      <c r="F219" s="205" t="s">
        <v>1554</v>
      </c>
      <c r="G219" s="38"/>
      <c r="H219" s="38"/>
      <c r="I219" s="190"/>
      <c r="J219" s="38"/>
      <c r="K219" s="38"/>
      <c r="L219" s="41"/>
      <c r="M219" s="191"/>
      <c r="N219" s="192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172</v>
      </c>
      <c r="AU219" s="19" t="s">
        <v>85</v>
      </c>
    </row>
    <row r="220" spans="1:65" s="13" customFormat="1" ht="10.199999999999999">
      <c r="B220" s="193"/>
      <c r="C220" s="194"/>
      <c r="D220" s="188" t="s">
        <v>165</v>
      </c>
      <c r="E220" s="195" t="s">
        <v>19</v>
      </c>
      <c r="F220" s="196" t="s">
        <v>1555</v>
      </c>
      <c r="G220" s="194"/>
      <c r="H220" s="197">
        <v>37.968000000000004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165</v>
      </c>
      <c r="AU220" s="203" t="s">
        <v>85</v>
      </c>
      <c r="AV220" s="13" t="s">
        <v>85</v>
      </c>
      <c r="AW220" s="13" t="s">
        <v>37</v>
      </c>
      <c r="AX220" s="13" t="s">
        <v>75</v>
      </c>
      <c r="AY220" s="203" t="s">
        <v>155</v>
      </c>
    </row>
    <row r="221" spans="1:65" s="14" customFormat="1" ht="10.199999999999999">
      <c r="B221" s="206"/>
      <c r="C221" s="207"/>
      <c r="D221" s="188" t="s">
        <v>165</v>
      </c>
      <c r="E221" s="208" t="s">
        <v>19</v>
      </c>
      <c r="F221" s="209" t="s">
        <v>206</v>
      </c>
      <c r="G221" s="207"/>
      <c r="H221" s="210">
        <v>37.968000000000004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165</v>
      </c>
      <c r="AU221" s="216" t="s">
        <v>85</v>
      </c>
      <c r="AV221" s="14" t="s">
        <v>161</v>
      </c>
      <c r="AW221" s="14" t="s">
        <v>37</v>
      </c>
      <c r="AX221" s="14" t="s">
        <v>83</v>
      </c>
      <c r="AY221" s="216" t="s">
        <v>155</v>
      </c>
    </row>
    <row r="222" spans="1:65" s="2" customFormat="1" ht="16.5" customHeight="1">
      <c r="A222" s="36"/>
      <c r="B222" s="37"/>
      <c r="C222" s="217" t="s">
        <v>342</v>
      </c>
      <c r="D222" s="217" t="s">
        <v>227</v>
      </c>
      <c r="E222" s="218" t="s">
        <v>1556</v>
      </c>
      <c r="F222" s="219" t="s">
        <v>1557</v>
      </c>
      <c r="G222" s="220" t="s">
        <v>183</v>
      </c>
      <c r="H222" s="221">
        <v>1.0580000000000001</v>
      </c>
      <c r="I222" s="222"/>
      <c r="J222" s="223">
        <f>ROUND(I222*H222,2)</f>
        <v>0</v>
      </c>
      <c r="K222" s="219" t="s">
        <v>19</v>
      </c>
      <c r="L222" s="224"/>
      <c r="M222" s="225" t="s">
        <v>19</v>
      </c>
      <c r="N222" s="226" t="s">
        <v>46</v>
      </c>
      <c r="O222" s="66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368</v>
      </c>
      <c r="AT222" s="186" t="s">
        <v>227</v>
      </c>
      <c r="AU222" s="186" t="s">
        <v>85</v>
      </c>
      <c r="AY222" s="19" t="s">
        <v>155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83</v>
      </c>
      <c r="BK222" s="187">
        <f>ROUND(I222*H222,2)</f>
        <v>0</v>
      </c>
      <c r="BL222" s="19" t="s">
        <v>257</v>
      </c>
      <c r="BM222" s="186" t="s">
        <v>674</v>
      </c>
    </row>
    <row r="223" spans="1:65" s="2" customFormat="1" ht="24.15" customHeight="1">
      <c r="A223" s="36"/>
      <c r="B223" s="37"/>
      <c r="C223" s="175" t="s">
        <v>623</v>
      </c>
      <c r="D223" s="175" t="s">
        <v>157</v>
      </c>
      <c r="E223" s="176" t="s">
        <v>1558</v>
      </c>
      <c r="F223" s="177" t="s">
        <v>1559</v>
      </c>
      <c r="G223" s="178" t="s">
        <v>298</v>
      </c>
      <c r="H223" s="179">
        <v>0.58399999999999996</v>
      </c>
      <c r="I223" s="180"/>
      <c r="J223" s="181">
        <f>ROUND(I223*H223,2)</f>
        <v>0</v>
      </c>
      <c r="K223" s="177" t="s">
        <v>170</v>
      </c>
      <c r="L223" s="41"/>
      <c r="M223" s="182" t="s">
        <v>19</v>
      </c>
      <c r="N223" s="183" t="s">
        <v>46</v>
      </c>
      <c r="O223" s="66"/>
      <c r="P223" s="184">
        <f>O223*H223</f>
        <v>0</v>
      </c>
      <c r="Q223" s="184">
        <v>0</v>
      </c>
      <c r="R223" s="184">
        <f>Q223*H223</f>
        <v>0</v>
      </c>
      <c r="S223" s="184">
        <v>0</v>
      </c>
      <c r="T223" s="185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6" t="s">
        <v>257</v>
      </c>
      <c r="AT223" s="186" t="s">
        <v>157</v>
      </c>
      <c r="AU223" s="186" t="s">
        <v>85</v>
      </c>
      <c r="AY223" s="19" t="s">
        <v>155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9" t="s">
        <v>83</v>
      </c>
      <c r="BK223" s="187">
        <f>ROUND(I223*H223,2)</f>
        <v>0</v>
      </c>
      <c r="BL223" s="19" t="s">
        <v>257</v>
      </c>
      <c r="BM223" s="186" t="s">
        <v>775</v>
      </c>
    </row>
    <row r="224" spans="1:65" s="2" customFormat="1" ht="10.199999999999999">
      <c r="A224" s="36"/>
      <c r="B224" s="37"/>
      <c r="C224" s="38"/>
      <c r="D224" s="204" t="s">
        <v>172</v>
      </c>
      <c r="E224" s="38"/>
      <c r="F224" s="205" t="s">
        <v>1560</v>
      </c>
      <c r="G224" s="38"/>
      <c r="H224" s="38"/>
      <c r="I224" s="190"/>
      <c r="J224" s="38"/>
      <c r="K224" s="38"/>
      <c r="L224" s="41"/>
      <c r="M224" s="191"/>
      <c r="N224" s="192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172</v>
      </c>
      <c r="AU224" s="19" t="s">
        <v>85</v>
      </c>
    </row>
    <row r="225" spans="1:65" s="12" customFormat="1" ht="22.8" customHeight="1">
      <c r="B225" s="159"/>
      <c r="C225" s="160"/>
      <c r="D225" s="161" t="s">
        <v>74</v>
      </c>
      <c r="E225" s="173" t="s">
        <v>1561</v>
      </c>
      <c r="F225" s="173" t="s">
        <v>1562</v>
      </c>
      <c r="G225" s="160"/>
      <c r="H225" s="160"/>
      <c r="I225" s="163"/>
      <c r="J225" s="174">
        <f>BK225</f>
        <v>0</v>
      </c>
      <c r="K225" s="160"/>
      <c r="L225" s="165"/>
      <c r="M225" s="166"/>
      <c r="N225" s="167"/>
      <c r="O225" s="167"/>
      <c r="P225" s="168">
        <f>SUM(P226:P239)</f>
        <v>0</v>
      </c>
      <c r="Q225" s="167"/>
      <c r="R225" s="168">
        <f>SUM(R226:R239)</f>
        <v>5.5689493201999993E-2</v>
      </c>
      <c r="S225" s="167"/>
      <c r="T225" s="169">
        <f>SUM(T226:T239)</f>
        <v>0</v>
      </c>
      <c r="AR225" s="170" t="s">
        <v>85</v>
      </c>
      <c r="AT225" s="171" t="s">
        <v>74</v>
      </c>
      <c r="AU225" s="171" t="s">
        <v>83</v>
      </c>
      <c r="AY225" s="170" t="s">
        <v>155</v>
      </c>
      <c r="BK225" s="172">
        <f>SUM(BK226:BK239)</f>
        <v>0</v>
      </c>
    </row>
    <row r="226" spans="1:65" s="2" customFormat="1" ht="16.5" customHeight="1">
      <c r="A226" s="36"/>
      <c r="B226" s="37"/>
      <c r="C226" s="175" t="s">
        <v>629</v>
      </c>
      <c r="D226" s="175" t="s">
        <v>157</v>
      </c>
      <c r="E226" s="176" t="s">
        <v>1563</v>
      </c>
      <c r="F226" s="177" t="s">
        <v>1564</v>
      </c>
      <c r="G226" s="178" t="s">
        <v>169</v>
      </c>
      <c r="H226" s="179">
        <v>98.716999999999999</v>
      </c>
      <c r="I226" s="180"/>
      <c r="J226" s="181">
        <f>ROUND(I226*H226,2)</f>
        <v>0</v>
      </c>
      <c r="K226" s="177" t="s">
        <v>170</v>
      </c>
      <c r="L226" s="41"/>
      <c r="M226" s="182" t="s">
        <v>19</v>
      </c>
      <c r="N226" s="183" t="s">
        <v>46</v>
      </c>
      <c r="O226" s="66"/>
      <c r="P226" s="184">
        <f>O226*H226</f>
        <v>0</v>
      </c>
      <c r="Q226" s="184">
        <v>2.475E-4</v>
      </c>
      <c r="R226" s="184">
        <f>Q226*H226</f>
        <v>2.4432457500000001E-2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257</v>
      </c>
      <c r="AT226" s="186" t="s">
        <v>157</v>
      </c>
      <c r="AU226" s="186" t="s">
        <v>85</v>
      </c>
      <c r="AY226" s="19" t="s">
        <v>155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83</v>
      </c>
      <c r="BK226" s="187">
        <f>ROUND(I226*H226,2)</f>
        <v>0</v>
      </c>
      <c r="BL226" s="19" t="s">
        <v>257</v>
      </c>
      <c r="BM226" s="186" t="s">
        <v>788</v>
      </c>
    </row>
    <row r="227" spans="1:65" s="2" customFormat="1" ht="10.199999999999999">
      <c r="A227" s="36"/>
      <c r="B227" s="37"/>
      <c r="C227" s="38"/>
      <c r="D227" s="204" t="s">
        <v>172</v>
      </c>
      <c r="E227" s="38"/>
      <c r="F227" s="205" t="s">
        <v>1565</v>
      </c>
      <c r="G227" s="38"/>
      <c r="H227" s="38"/>
      <c r="I227" s="190"/>
      <c r="J227" s="38"/>
      <c r="K227" s="38"/>
      <c r="L227" s="41"/>
      <c r="M227" s="191"/>
      <c r="N227" s="192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172</v>
      </c>
      <c r="AU227" s="19" t="s">
        <v>85</v>
      </c>
    </row>
    <row r="228" spans="1:65" s="13" customFormat="1" ht="10.199999999999999">
      <c r="B228" s="193"/>
      <c r="C228" s="194"/>
      <c r="D228" s="188" t="s">
        <v>165</v>
      </c>
      <c r="E228" s="195" t="s">
        <v>19</v>
      </c>
      <c r="F228" s="196" t="s">
        <v>1566</v>
      </c>
      <c r="G228" s="194"/>
      <c r="H228" s="197">
        <v>98.716999999999999</v>
      </c>
      <c r="I228" s="198"/>
      <c r="J228" s="194"/>
      <c r="K228" s="194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165</v>
      </c>
      <c r="AU228" s="203" t="s">
        <v>85</v>
      </c>
      <c r="AV228" s="13" t="s">
        <v>85</v>
      </c>
      <c r="AW228" s="13" t="s">
        <v>37</v>
      </c>
      <c r="AX228" s="13" t="s">
        <v>75</v>
      </c>
      <c r="AY228" s="203" t="s">
        <v>155</v>
      </c>
    </row>
    <row r="229" spans="1:65" s="14" customFormat="1" ht="10.199999999999999">
      <c r="B229" s="206"/>
      <c r="C229" s="207"/>
      <c r="D229" s="188" t="s">
        <v>165</v>
      </c>
      <c r="E229" s="208" t="s">
        <v>19</v>
      </c>
      <c r="F229" s="209" t="s">
        <v>206</v>
      </c>
      <c r="G229" s="207"/>
      <c r="H229" s="210">
        <v>98.716999999999999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165</v>
      </c>
      <c r="AU229" s="216" t="s">
        <v>85</v>
      </c>
      <c r="AV229" s="14" t="s">
        <v>161</v>
      </c>
      <c r="AW229" s="14" t="s">
        <v>37</v>
      </c>
      <c r="AX229" s="14" t="s">
        <v>83</v>
      </c>
      <c r="AY229" s="216" t="s">
        <v>155</v>
      </c>
    </row>
    <row r="230" spans="1:65" s="2" customFormat="1" ht="16.5" customHeight="1">
      <c r="A230" s="36"/>
      <c r="B230" s="37"/>
      <c r="C230" s="175" t="s">
        <v>638</v>
      </c>
      <c r="D230" s="175" t="s">
        <v>157</v>
      </c>
      <c r="E230" s="176" t="s">
        <v>1567</v>
      </c>
      <c r="F230" s="177" t="s">
        <v>1568</v>
      </c>
      <c r="G230" s="178" t="s">
        <v>169</v>
      </c>
      <c r="H230" s="179">
        <v>98.716999999999999</v>
      </c>
      <c r="I230" s="180"/>
      <c r="J230" s="181">
        <f>ROUND(I230*H230,2)</f>
        <v>0</v>
      </c>
      <c r="K230" s="177" t="s">
        <v>170</v>
      </c>
      <c r="L230" s="41"/>
      <c r="M230" s="182" t="s">
        <v>19</v>
      </c>
      <c r="N230" s="183" t="s">
        <v>46</v>
      </c>
      <c r="O230" s="66"/>
      <c r="P230" s="184">
        <f>O230*H230</f>
        <v>0</v>
      </c>
      <c r="Q230" s="184">
        <v>2.8980599999999998E-4</v>
      </c>
      <c r="R230" s="184">
        <f>Q230*H230</f>
        <v>2.8608778901999997E-2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257</v>
      </c>
      <c r="AT230" s="186" t="s">
        <v>157</v>
      </c>
      <c r="AU230" s="186" t="s">
        <v>85</v>
      </c>
      <c r="AY230" s="19" t="s">
        <v>155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83</v>
      </c>
      <c r="BK230" s="187">
        <f>ROUND(I230*H230,2)</f>
        <v>0</v>
      </c>
      <c r="BL230" s="19" t="s">
        <v>257</v>
      </c>
      <c r="BM230" s="186" t="s">
        <v>798</v>
      </c>
    </row>
    <row r="231" spans="1:65" s="2" customFormat="1" ht="10.199999999999999">
      <c r="A231" s="36"/>
      <c r="B231" s="37"/>
      <c r="C231" s="38"/>
      <c r="D231" s="204" t="s">
        <v>172</v>
      </c>
      <c r="E231" s="38"/>
      <c r="F231" s="205" t="s">
        <v>1569</v>
      </c>
      <c r="G231" s="38"/>
      <c r="H231" s="38"/>
      <c r="I231" s="190"/>
      <c r="J231" s="38"/>
      <c r="K231" s="38"/>
      <c r="L231" s="41"/>
      <c r="M231" s="191"/>
      <c r="N231" s="192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172</v>
      </c>
      <c r="AU231" s="19" t="s">
        <v>85</v>
      </c>
    </row>
    <row r="232" spans="1:65" s="2" customFormat="1" ht="16.5" customHeight="1">
      <c r="A232" s="36"/>
      <c r="B232" s="37"/>
      <c r="C232" s="175" t="s">
        <v>643</v>
      </c>
      <c r="D232" s="175" t="s">
        <v>157</v>
      </c>
      <c r="E232" s="176" t="s">
        <v>1570</v>
      </c>
      <c r="F232" s="177" t="s">
        <v>1571</v>
      </c>
      <c r="G232" s="178" t="s">
        <v>169</v>
      </c>
      <c r="H232" s="179">
        <v>9.9260000000000002</v>
      </c>
      <c r="I232" s="180"/>
      <c r="J232" s="181">
        <f>ROUND(I232*H232,2)</f>
        <v>0</v>
      </c>
      <c r="K232" s="177" t="s">
        <v>170</v>
      </c>
      <c r="L232" s="41"/>
      <c r="M232" s="182" t="s">
        <v>19</v>
      </c>
      <c r="N232" s="183" t="s">
        <v>46</v>
      </c>
      <c r="O232" s="66"/>
      <c r="P232" s="184">
        <f>O232*H232</f>
        <v>0</v>
      </c>
      <c r="Q232" s="184">
        <v>1.4375E-4</v>
      </c>
      <c r="R232" s="184">
        <f>Q232*H232</f>
        <v>1.4268625E-3</v>
      </c>
      <c r="S232" s="184">
        <v>0</v>
      </c>
      <c r="T232" s="18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6" t="s">
        <v>257</v>
      </c>
      <c r="AT232" s="186" t="s">
        <v>157</v>
      </c>
      <c r="AU232" s="186" t="s">
        <v>85</v>
      </c>
      <c r="AY232" s="19" t="s">
        <v>155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9" t="s">
        <v>83</v>
      </c>
      <c r="BK232" s="187">
        <f>ROUND(I232*H232,2)</f>
        <v>0</v>
      </c>
      <c r="BL232" s="19" t="s">
        <v>257</v>
      </c>
      <c r="BM232" s="186" t="s">
        <v>812</v>
      </c>
    </row>
    <row r="233" spans="1:65" s="2" customFormat="1" ht="10.199999999999999">
      <c r="A233" s="36"/>
      <c r="B233" s="37"/>
      <c r="C233" s="38"/>
      <c r="D233" s="204" t="s">
        <v>172</v>
      </c>
      <c r="E233" s="38"/>
      <c r="F233" s="205" t="s">
        <v>1572</v>
      </c>
      <c r="G233" s="38"/>
      <c r="H233" s="38"/>
      <c r="I233" s="190"/>
      <c r="J233" s="38"/>
      <c r="K233" s="38"/>
      <c r="L233" s="41"/>
      <c r="M233" s="191"/>
      <c r="N233" s="192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172</v>
      </c>
      <c r="AU233" s="19" t="s">
        <v>85</v>
      </c>
    </row>
    <row r="234" spans="1:65" s="13" customFormat="1" ht="10.199999999999999">
      <c r="B234" s="193"/>
      <c r="C234" s="194"/>
      <c r="D234" s="188" t="s">
        <v>165</v>
      </c>
      <c r="E234" s="195" t="s">
        <v>19</v>
      </c>
      <c r="F234" s="196" t="s">
        <v>1573</v>
      </c>
      <c r="G234" s="194"/>
      <c r="H234" s="197">
        <v>9.9260000000000002</v>
      </c>
      <c r="I234" s="198"/>
      <c r="J234" s="194"/>
      <c r="K234" s="194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165</v>
      </c>
      <c r="AU234" s="203" t="s">
        <v>85</v>
      </c>
      <c r="AV234" s="13" t="s">
        <v>85</v>
      </c>
      <c r="AW234" s="13" t="s">
        <v>37</v>
      </c>
      <c r="AX234" s="13" t="s">
        <v>75</v>
      </c>
      <c r="AY234" s="203" t="s">
        <v>155</v>
      </c>
    </row>
    <row r="235" spans="1:65" s="14" customFormat="1" ht="10.199999999999999">
      <c r="B235" s="206"/>
      <c r="C235" s="207"/>
      <c r="D235" s="188" t="s">
        <v>165</v>
      </c>
      <c r="E235" s="208" t="s">
        <v>19</v>
      </c>
      <c r="F235" s="209" t="s">
        <v>206</v>
      </c>
      <c r="G235" s="207"/>
      <c r="H235" s="210">
        <v>9.9260000000000002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165</v>
      </c>
      <c r="AU235" s="216" t="s">
        <v>85</v>
      </c>
      <c r="AV235" s="14" t="s">
        <v>161</v>
      </c>
      <c r="AW235" s="14" t="s">
        <v>37</v>
      </c>
      <c r="AX235" s="14" t="s">
        <v>83</v>
      </c>
      <c r="AY235" s="216" t="s">
        <v>155</v>
      </c>
    </row>
    <row r="236" spans="1:65" s="2" customFormat="1" ht="16.5" customHeight="1">
      <c r="A236" s="36"/>
      <c r="B236" s="37"/>
      <c r="C236" s="175" t="s">
        <v>650</v>
      </c>
      <c r="D236" s="175" t="s">
        <v>157</v>
      </c>
      <c r="E236" s="176" t="s">
        <v>1574</v>
      </c>
      <c r="F236" s="177" t="s">
        <v>1575</v>
      </c>
      <c r="G236" s="178" t="s">
        <v>169</v>
      </c>
      <c r="H236" s="179">
        <v>9.9260000000000002</v>
      </c>
      <c r="I236" s="180"/>
      <c r="J236" s="181">
        <f>ROUND(I236*H236,2)</f>
        <v>0</v>
      </c>
      <c r="K236" s="177" t="s">
        <v>170</v>
      </c>
      <c r="L236" s="41"/>
      <c r="M236" s="182" t="s">
        <v>19</v>
      </c>
      <c r="N236" s="183" t="s">
        <v>46</v>
      </c>
      <c r="O236" s="66"/>
      <c r="P236" s="184">
        <f>O236*H236</f>
        <v>0</v>
      </c>
      <c r="Q236" s="184">
        <v>1.2305000000000001E-4</v>
      </c>
      <c r="R236" s="184">
        <f>Q236*H236</f>
        <v>1.2213943000000001E-3</v>
      </c>
      <c r="S236" s="184">
        <v>0</v>
      </c>
      <c r="T236" s="185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6" t="s">
        <v>257</v>
      </c>
      <c r="AT236" s="186" t="s">
        <v>157</v>
      </c>
      <c r="AU236" s="186" t="s">
        <v>85</v>
      </c>
      <c r="AY236" s="19" t="s">
        <v>155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9" t="s">
        <v>83</v>
      </c>
      <c r="BK236" s="187">
        <f>ROUND(I236*H236,2)</f>
        <v>0</v>
      </c>
      <c r="BL236" s="19" t="s">
        <v>257</v>
      </c>
      <c r="BM236" s="186" t="s">
        <v>825</v>
      </c>
    </row>
    <row r="237" spans="1:65" s="2" customFormat="1" ht="10.199999999999999">
      <c r="A237" s="36"/>
      <c r="B237" s="37"/>
      <c r="C237" s="38"/>
      <c r="D237" s="204" t="s">
        <v>172</v>
      </c>
      <c r="E237" s="38"/>
      <c r="F237" s="205" t="s">
        <v>1576</v>
      </c>
      <c r="G237" s="38"/>
      <c r="H237" s="38"/>
      <c r="I237" s="190"/>
      <c r="J237" s="38"/>
      <c r="K237" s="38"/>
      <c r="L237" s="41"/>
      <c r="M237" s="191"/>
      <c r="N237" s="192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172</v>
      </c>
      <c r="AU237" s="19" t="s">
        <v>85</v>
      </c>
    </row>
    <row r="238" spans="1:65" s="13" customFormat="1" ht="10.199999999999999">
      <c r="B238" s="193"/>
      <c r="C238" s="194"/>
      <c r="D238" s="188" t="s">
        <v>165</v>
      </c>
      <c r="E238" s="195" t="s">
        <v>19</v>
      </c>
      <c r="F238" s="196" t="s">
        <v>1577</v>
      </c>
      <c r="G238" s="194"/>
      <c r="H238" s="197">
        <v>9.9260000000000002</v>
      </c>
      <c r="I238" s="198"/>
      <c r="J238" s="194"/>
      <c r="K238" s="194"/>
      <c r="L238" s="199"/>
      <c r="M238" s="200"/>
      <c r="N238" s="201"/>
      <c r="O238" s="201"/>
      <c r="P238" s="201"/>
      <c r="Q238" s="201"/>
      <c r="R238" s="201"/>
      <c r="S238" s="201"/>
      <c r="T238" s="202"/>
      <c r="AT238" s="203" t="s">
        <v>165</v>
      </c>
      <c r="AU238" s="203" t="s">
        <v>85</v>
      </c>
      <c r="AV238" s="13" t="s">
        <v>85</v>
      </c>
      <c r="AW238" s="13" t="s">
        <v>37</v>
      </c>
      <c r="AX238" s="13" t="s">
        <v>75</v>
      </c>
      <c r="AY238" s="203" t="s">
        <v>155</v>
      </c>
    </row>
    <row r="239" spans="1:65" s="14" customFormat="1" ht="10.199999999999999">
      <c r="B239" s="206"/>
      <c r="C239" s="207"/>
      <c r="D239" s="188" t="s">
        <v>165</v>
      </c>
      <c r="E239" s="208" t="s">
        <v>19</v>
      </c>
      <c r="F239" s="209" t="s">
        <v>206</v>
      </c>
      <c r="G239" s="207"/>
      <c r="H239" s="210">
        <v>9.9260000000000002</v>
      </c>
      <c r="I239" s="211"/>
      <c r="J239" s="207"/>
      <c r="K239" s="207"/>
      <c r="L239" s="212"/>
      <c r="M239" s="252"/>
      <c r="N239" s="253"/>
      <c r="O239" s="253"/>
      <c r="P239" s="253"/>
      <c r="Q239" s="253"/>
      <c r="R239" s="253"/>
      <c r="S239" s="253"/>
      <c r="T239" s="254"/>
      <c r="AT239" s="216" t="s">
        <v>165</v>
      </c>
      <c r="AU239" s="216" t="s">
        <v>85</v>
      </c>
      <c r="AV239" s="14" t="s">
        <v>161</v>
      </c>
      <c r="AW239" s="14" t="s">
        <v>37</v>
      </c>
      <c r="AX239" s="14" t="s">
        <v>83</v>
      </c>
      <c r="AY239" s="216" t="s">
        <v>155</v>
      </c>
    </row>
    <row r="240" spans="1:65" s="2" customFormat="1" ht="6.9" customHeight="1">
      <c r="A240" s="36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41"/>
      <c r="M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</row>
  </sheetData>
  <sheetProtection algorithmName="SHA-512" hashValue="/YpFON/Wu4eGkvZAlZW0YFQmOYGpoWl5NiDtyn7JtLwSj2WY8H82YSgHHdVtFmaBihvx/m6rZ3dkIf1cL8p4Pg==" saltValue="f7Y4y+lM4DRNaC30+3LoIO+94c85xzQlCGlg0RRWzp1V0SLgtITvgC2khrTEs0WT4+/9PdZzHAO4lL/eWp5NAw==" spinCount="100000" sheet="1" objects="1" scenarios="1" formatColumns="0" formatRows="0" autoFilter="0"/>
  <autoFilter ref="C91:K239" xr:uid="{00000000-0009-0000-0000-000008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800-000000000000}"/>
    <hyperlink ref="F108" r:id="rId2" xr:uid="{00000000-0004-0000-0800-000001000000}"/>
    <hyperlink ref="F113" r:id="rId3" xr:uid="{00000000-0004-0000-0800-000002000000}"/>
    <hyperlink ref="F118" r:id="rId4" xr:uid="{00000000-0004-0000-0800-000003000000}"/>
    <hyperlink ref="F123" r:id="rId5" xr:uid="{00000000-0004-0000-0800-000004000000}"/>
    <hyperlink ref="F129" r:id="rId6" xr:uid="{00000000-0004-0000-0800-000005000000}"/>
    <hyperlink ref="F131" r:id="rId7" xr:uid="{00000000-0004-0000-0800-000006000000}"/>
    <hyperlink ref="F137" r:id="rId8" xr:uid="{00000000-0004-0000-0800-000007000000}"/>
    <hyperlink ref="F141" r:id="rId9" xr:uid="{00000000-0004-0000-0800-000008000000}"/>
    <hyperlink ref="F146" r:id="rId10" xr:uid="{00000000-0004-0000-0800-000009000000}"/>
    <hyperlink ref="F152" r:id="rId11" xr:uid="{00000000-0004-0000-0800-00000A000000}"/>
    <hyperlink ref="F154" r:id="rId12" xr:uid="{00000000-0004-0000-0800-00000B000000}"/>
    <hyperlink ref="F158" r:id="rId13" xr:uid="{00000000-0004-0000-0800-00000C000000}"/>
    <hyperlink ref="F161" r:id="rId14" xr:uid="{00000000-0004-0000-0800-00000D000000}"/>
    <hyperlink ref="F165" r:id="rId15" xr:uid="{00000000-0004-0000-0800-00000E000000}"/>
    <hyperlink ref="F173" r:id="rId16" xr:uid="{00000000-0004-0000-0800-00000F000000}"/>
    <hyperlink ref="F175" r:id="rId17" xr:uid="{00000000-0004-0000-0800-000010000000}"/>
    <hyperlink ref="F179" r:id="rId18" xr:uid="{00000000-0004-0000-0800-000011000000}"/>
    <hyperlink ref="F185" r:id="rId19" xr:uid="{00000000-0004-0000-0800-000012000000}"/>
    <hyperlink ref="F189" r:id="rId20" xr:uid="{00000000-0004-0000-0800-000013000000}"/>
    <hyperlink ref="F191" r:id="rId21" xr:uid="{00000000-0004-0000-0800-000014000000}"/>
    <hyperlink ref="F197" r:id="rId22" xr:uid="{00000000-0004-0000-0800-000015000000}"/>
    <hyperlink ref="F199" r:id="rId23" xr:uid="{00000000-0004-0000-0800-000016000000}"/>
    <hyperlink ref="F201" r:id="rId24" xr:uid="{00000000-0004-0000-0800-000017000000}"/>
    <hyperlink ref="F205" r:id="rId25" xr:uid="{00000000-0004-0000-0800-000018000000}"/>
    <hyperlink ref="F208" r:id="rId26" xr:uid="{00000000-0004-0000-0800-000019000000}"/>
    <hyperlink ref="F210" r:id="rId27" xr:uid="{00000000-0004-0000-0800-00001A000000}"/>
    <hyperlink ref="F215" r:id="rId28" xr:uid="{00000000-0004-0000-0800-00001B000000}"/>
    <hyperlink ref="F219" r:id="rId29" xr:uid="{00000000-0004-0000-0800-00001C000000}"/>
    <hyperlink ref="F224" r:id="rId30" xr:uid="{00000000-0004-0000-0800-00001D000000}"/>
    <hyperlink ref="F227" r:id="rId31" xr:uid="{00000000-0004-0000-0800-00001E000000}"/>
    <hyperlink ref="F231" r:id="rId32" xr:uid="{00000000-0004-0000-0800-00001F000000}"/>
    <hyperlink ref="F233" r:id="rId33" xr:uid="{00000000-0004-0000-0800-000020000000}"/>
    <hyperlink ref="F237" r:id="rId34" xr:uid="{00000000-0004-0000-0800-00002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31</vt:i4>
      </vt:variant>
    </vt:vector>
  </HeadingPairs>
  <TitlesOfParts>
    <vt:vector size="47" baseType="lpstr">
      <vt:lpstr>Rekapitulace stavby</vt:lpstr>
      <vt:lpstr>SO 01.1 01.3 - Revitaliza...</vt:lpstr>
      <vt:lpstr>SO 01.2 - Rekonstrukce mo...</vt:lpstr>
      <vt:lpstr>SO 01.4. - Vegetační úpra...</vt:lpstr>
      <vt:lpstr>SO 01.5 - Křížení inženýr...</vt:lpstr>
      <vt:lpstr>SO 02.1 - Revitalizace Šv...</vt:lpstr>
      <vt:lpstr>SO 02.2 - Rekonstrukce mo...</vt:lpstr>
      <vt:lpstr>SO 02.3 - Vegetační úprav...</vt:lpstr>
      <vt:lpstr>SO 03 - Betonový most do ...</vt:lpstr>
      <vt:lpstr>SO 04 - Lávka pro pěší a ...</vt:lpstr>
      <vt:lpstr>SO 05 - Lávka pro pěší a ...</vt:lpstr>
      <vt:lpstr>VRN-TOK - Vedlejší rozpoč...</vt:lpstr>
      <vt:lpstr>01 - IO 01 Zkapacitnění k...</vt:lpstr>
      <vt:lpstr>02 - IO 09 Rušená kanalizace</vt:lpstr>
      <vt:lpstr>03 - Soupis vedlejších a ...</vt:lpstr>
      <vt:lpstr>Pokyny pro vyplnění</vt:lpstr>
      <vt:lpstr>'01 - IO 01 Zkapacitnění k...'!Názvy_tisku</vt:lpstr>
      <vt:lpstr>'02 - IO 09 Rušená kanalizace'!Názvy_tisku</vt:lpstr>
      <vt:lpstr>'03 - Soupis vedlejších a ...'!Názvy_tisku</vt:lpstr>
      <vt:lpstr>'Rekapitulace stavby'!Názvy_tisku</vt:lpstr>
      <vt:lpstr>'SO 01.1 01.3 - Revitaliza...'!Názvy_tisku</vt:lpstr>
      <vt:lpstr>'SO 01.2 - Rekonstrukce mo...'!Názvy_tisku</vt:lpstr>
      <vt:lpstr>'SO 01.4. - Vegetační úpra...'!Názvy_tisku</vt:lpstr>
      <vt:lpstr>'SO 01.5 - Křížení inženýr...'!Názvy_tisku</vt:lpstr>
      <vt:lpstr>'SO 02.1 - Revitalizace Šv...'!Názvy_tisku</vt:lpstr>
      <vt:lpstr>'SO 02.2 - Rekonstrukce mo...'!Názvy_tisku</vt:lpstr>
      <vt:lpstr>'SO 02.3 - Vegetační úprav...'!Názvy_tisku</vt:lpstr>
      <vt:lpstr>'SO 03 - Betonový most do ...'!Názvy_tisku</vt:lpstr>
      <vt:lpstr>'SO 04 - Lávka pro pěší a ...'!Názvy_tisku</vt:lpstr>
      <vt:lpstr>'SO 05 - Lávka pro pěší a ...'!Názvy_tisku</vt:lpstr>
      <vt:lpstr>'VRN-TOK - Vedlejší rozpoč...'!Názvy_tisku</vt:lpstr>
      <vt:lpstr>'01 - IO 01 Zkapacitnění k...'!Oblast_tisku</vt:lpstr>
      <vt:lpstr>'02 - IO 09 Rušená kanalizace'!Oblast_tisku</vt:lpstr>
      <vt:lpstr>'03 - Soupis vedlejších a ...'!Oblast_tisku</vt:lpstr>
      <vt:lpstr>'Pokyny pro vyplnění'!Oblast_tisku</vt:lpstr>
      <vt:lpstr>'Rekapitulace stavby'!Oblast_tisku</vt:lpstr>
      <vt:lpstr>'SO 01.1 01.3 - Revitaliza...'!Oblast_tisku</vt:lpstr>
      <vt:lpstr>'SO 01.2 - Rekonstrukce mo...'!Oblast_tisku</vt:lpstr>
      <vt:lpstr>'SO 01.4. - Vegetační úpra...'!Oblast_tisku</vt:lpstr>
      <vt:lpstr>'SO 01.5 - Křížení inženýr...'!Oblast_tisku</vt:lpstr>
      <vt:lpstr>'SO 02.1 - Revitalizace Šv...'!Oblast_tisku</vt:lpstr>
      <vt:lpstr>'SO 02.2 - Rekonstrukce mo...'!Oblast_tisku</vt:lpstr>
      <vt:lpstr>'SO 02.3 - Vegetační úprav...'!Oblast_tisku</vt:lpstr>
      <vt:lpstr>'SO 03 - Betonový most do ...'!Oblast_tisku</vt:lpstr>
      <vt:lpstr>'SO 04 - Lávka pro pěší a ...'!Oblast_tisku</vt:lpstr>
      <vt:lpstr>'SO 05 - Lávka pro pěší a ...'!Oblast_tisku</vt:lpstr>
      <vt:lpstr>'VRN-TOK - Vedlejší rozpoč...'!Oblast_tisku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Pácl Miroslav</dc:creator>
  <cp:lastModifiedBy>Pácl Miroslav</cp:lastModifiedBy>
  <dcterms:created xsi:type="dcterms:W3CDTF">2022-03-25T11:32:55Z</dcterms:created>
  <dcterms:modified xsi:type="dcterms:W3CDTF">2022-03-25T11:34:40Z</dcterms:modified>
</cp:coreProperties>
</file>