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bookViews>
    <workbookView xWindow="9480" yWindow="345" windowWidth="19350" windowHeight="1443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126" i="12"/>
  <c r="F39" i="1" s="1"/>
  <c r="G8" i="12"/>
  <c r="I9" i="12"/>
  <c r="I8" i="12"/>
  <c r="G49" i="1" s="1"/>
  <c r="K9" i="12"/>
  <c r="K8" i="12"/>
  <c r="H49" i="1"/>
  <c r="M9" i="12"/>
  <c r="M8" i="12"/>
  <c r="O9" i="12"/>
  <c r="O8" i="12"/>
  <c r="Q9" i="12"/>
  <c r="Q8" i="12"/>
  <c r="U9" i="12"/>
  <c r="U8" i="12" s="1"/>
  <c r="O10" i="12"/>
  <c r="M11" i="12"/>
  <c r="M10" i="12"/>
  <c r="I11" i="12"/>
  <c r="I10" i="12"/>
  <c r="G50" i="1" s="1"/>
  <c r="K11" i="12"/>
  <c r="K10" i="12"/>
  <c r="H50" i="1"/>
  <c r="O11" i="12"/>
  <c r="Q11" i="12"/>
  <c r="Q10" i="12"/>
  <c r="U11" i="12"/>
  <c r="U10" i="12" s="1"/>
  <c r="I13" i="12"/>
  <c r="K13" i="12"/>
  <c r="M13" i="12"/>
  <c r="O13" i="12"/>
  <c r="Q13" i="12"/>
  <c r="U13" i="12"/>
  <c r="G12" i="12"/>
  <c r="I14" i="12"/>
  <c r="K14" i="12"/>
  <c r="O14" i="12"/>
  <c r="Q14" i="12"/>
  <c r="U14" i="12"/>
  <c r="M15" i="12"/>
  <c r="I15" i="12"/>
  <c r="K15" i="12"/>
  <c r="O15" i="12"/>
  <c r="Q15" i="12"/>
  <c r="U15" i="12"/>
  <c r="M16" i="12"/>
  <c r="I16" i="12"/>
  <c r="K16" i="12"/>
  <c r="O16" i="12"/>
  <c r="Q16" i="12"/>
  <c r="U16" i="12"/>
  <c r="I17" i="12"/>
  <c r="K17" i="12"/>
  <c r="M17" i="12"/>
  <c r="O17" i="12"/>
  <c r="Q17" i="12"/>
  <c r="U17" i="12"/>
  <c r="M18" i="12"/>
  <c r="I18" i="12"/>
  <c r="K18" i="12"/>
  <c r="O18" i="12"/>
  <c r="Q18" i="12"/>
  <c r="U18" i="12"/>
  <c r="I20" i="12"/>
  <c r="K20" i="12"/>
  <c r="O20" i="12"/>
  <c r="Q20" i="12"/>
  <c r="U20" i="12"/>
  <c r="M21" i="12"/>
  <c r="I21" i="12"/>
  <c r="K21" i="12"/>
  <c r="O21" i="12"/>
  <c r="Q21" i="12"/>
  <c r="U21" i="12"/>
  <c r="M22" i="12"/>
  <c r="I22" i="12"/>
  <c r="K22" i="12"/>
  <c r="O22" i="12"/>
  <c r="Q22" i="12"/>
  <c r="U22" i="12"/>
  <c r="I23" i="12"/>
  <c r="K23" i="12"/>
  <c r="M23" i="12"/>
  <c r="O23" i="12"/>
  <c r="Q23" i="12"/>
  <c r="U23" i="12"/>
  <c r="G24" i="12"/>
  <c r="M24" i="12"/>
  <c r="I24" i="12"/>
  <c r="K24" i="12"/>
  <c r="O24" i="12"/>
  <c r="Q24" i="12"/>
  <c r="U24" i="12"/>
  <c r="M25" i="12"/>
  <c r="I25" i="12"/>
  <c r="K25" i="12"/>
  <c r="O25" i="12"/>
  <c r="Q25" i="12"/>
  <c r="U25" i="12"/>
  <c r="I27" i="12"/>
  <c r="K27" i="12"/>
  <c r="K26" i="12" s="1"/>
  <c r="H53" i="1" s="1"/>
  <c r="M27" i="12"/>
  <c r="O27" i="12"/>
  <c r="Q27" i="12"/>
  <c r="U27" i="12"/>
  <c r="I28" i="12"/>
  <c r="K28" i="12"/>
  <c r="O28" i="12"/>
  <c r="Q28" i="12"/>
  <c r="U28" i="12"/>
  <c r="M29" i="12"/>
  <c r="I29" i="12"/>
  <c r="K29" i="12"/>
  <c r="O29" i="12"/>
  <c r="Q29" i="12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M32" i="12"/>
  <c r="I32" i="12"/>
  <c r="K32" i="12"/>
  <c r="O32" i="12"/>
  <c r="Q32" i="12"/>
  <c r="U32" i="12"/>
  <c r="G34" i="12"/>
  <c r="I34" i="12"/>
  <c r="K34" i="12"/>
  <c r="O34" i="12"/>
  <c r="Q34" i="12"/>
  <c r="U34" i="12"/>
  <c r="G35" i="12"/>
  <c r="M35" i="12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/>
  <c r="I37" i="12"/>
  <c r="K37" i="12"/>
  <c r="O37" i="12"/>
  <c r="Q37" i="12"/>
  <c r="U37" i="12"/>
  <c r="G38" i="12"/>
  <c r="M38" i="12"/>
  <c r="I38" i="12"/>
  <c r="K38" i="12"/>
  <c r="O38" i="12"/>
  <c r="Q38" i="12"/>
  <c r="U38" i="12"/>
  <c r="M39" i="12"/>
  <c r="I39" i="12"/>
  <c r="K39" i="12"/>
  <c r="O39" i="12"/>
  <c r="Q39" i="12"/>
  <c r="U39" i="12"/>
  <c r="M40" i="12"/>
  <c r="I40" i="12"/>
  <c r="K40" i="12"/>
  <c r="O40" i="12"/>
  <c r="Q40" i="12"/>
  <c r="U40" i="12"/>
  <c r="G41" i="12"/>
  <c r="M41" i="12"/>
  <c r="I41" i="12"/>
  <c r="K41" i="12"/>
  <c r="O41" i="12"/>
  <c r="Q41" i="12"/>
  <c r="U41" i="12"/>
  <c r="M42" i="12"/>
  <c r="I42" i="12"/>
  <c r="K42" i="12"/>
  <c r="O42" i="12"/>
  <c r="Q42" i="12"/>
  <c r="U42" i="12"/>
  <c r="M43" i="12"/>
  <c r="I43" i="12"/>
  <c r="K43" i="12"/>
  <c r="O43" i="12"/>
  <c r="Q43" i="12"/>
  <c r="U43" i="12"/>
  <c r="M44" i="12"/>
  <c r="I44" i="12"/>
  <c r="K44" i="12"/>
  <c r="O44" i="12"/>
  <c r="Q44" i="12"/>
  <c r="U44" i="12"/>
  <c r="I45" i="12"/>
  <c r="K45" i="12"/>
  <c r="M45" i="12"/>
  <c r="O45" i="12"/>
  <c r="Q45" i="12"/>
  <c r="U45" i="12"/>
  <c r="M47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M49" i="12"/>
  <c r="O49" i="12"/>
  <c r="Q49" i="12"/>
  <c r="U49" i="12"/>
  <c r="M50" i="12"/>
  <c r="I50" i="12"/>
  <c r="K50" i="12"/>
  <c r="O50" i="12"/>
  <c r="Q50" i="12"/>
  <c r="U50" i="12"/>
  <c r="M51" i="12"/>
  <c r="I51" i="12"/>
  <c r="K51" i="12"/>
  <c r="O51" i="12"/>
  <c r="Q51" i="12"/>
  <c r="U51" i="12"/>
  <c r="M52" i="12"/>
  <c r="I52" i="12"/>
  <c r="K52" i="12"/>
  <c r="O52" i="12"/>
  <c r="Q52" i="12"/>
  <c r="U52" i="12"/>
  <c r="I53" i="12"/>
  <c r="K53" i="12"/>
  <c r="M53" i="12"/>
  <c r="O53" i="12"/>
  <c r="Q53" i="12"/>
  <c r="U53" i="12"/>
  <c r="M54" i="12"/>
  <c r="I54" i="12"/>
  <c r="K54" i="12"/>
  <c r="O54" i="12"/>
  <c r="Q54" i="12"/>
  <c r="U54" i="12"/>
  <c r="M55" i="12"/>
  <c r="I55" i="12"/>
  <c r="K55" i="12"/>
  <c r="O55" i="12"/>
  <c r="Q55" i="12"/>
  <c r="U55" i="12"/>
  <c r="M56" i="12"/>
  <c r="I56" i="12"/>
  <c r="K56" i="12"/>
  <c r="O56" i="12"/>
  <c r="Q56" i="12"/>
  <c r="U56" i="12"/>
  <c r="I57" i="12"/>
  <c r="K57" i="12"/>
  <c r="M57" i="12"/>
  <c r="O57" i="12"/>
  <c r="Q57" i="12"/>
  <c r="U57" i="12"/>
  <c r="M58" i="12"/>
  <c r="I58" i="12"/>
  <c r="K58" i="12"/>
  <c r="O58" i="12"/>
  <c r="Q58" i="12"/>
  <c r="U58" i="12"/>
  <c r="M59" i="12"/>
  <c r="I59" i="12"/>
  <c r="K59" i="12"/>
  <c r="O59" i="12"/>
  <c r="Q59" i="12"/>
  <c r="U59" i="12"/>
  <c r="M60" i="12"/>
  <c r="I60" i="12"/>
  <c r="K60" i="12"/>
  <c r="O60" i="12"/>
  <c r="Q60" i="12"/>
  <c r="U60" i="12"/>
  <c r="I61" i="12"/>
  <c r="K61" i="12"/>
  <c r="M61" i="12"/>
  <c r="O61" i="12"/>
  <c r="Q61" i="12"/>
  <c r="U61" i="12"/>
  <c r="M62" i="12"/>
  <c r="I62" i="12"/>
  <c r="K62" i="12"/>
  <c r="O62" i="12"/>
  <c r="Q62" i="12"/>
  <c r="U62" i="12"/>
  <c r="M63" i="12"/>
  <c r="I63" i="12"/>
  <c r="K63" i="12"/>
  <c r="O63" i="12"/>
  <c r="Q63" i="12"/>
  <c r="U63" i="12"/>
  <c r="M64" i="12"/>
  <c r="I64" i="12"/>
  <c r="K64" i="12"/>
  <c r="O64" i="12"/>
  <c r="Q64" i="12"/>
  <c r="U64" i="12"/>
  <c r="I66" i="12"/>
  <c r="K66" i="12"/>
  <c r="O66" i="12"/>
  <c r="Q66" i="12"/>
  <c r="U66" i="12"/>
  <c r="I67" i="12"/>
  <c r="K67" i="12"/>
  <c r="M67" i="12"/>
  <c r="O67" i="12"/>
  <c r="Q67" i="12"/>
  <c r="U67" i="12"/>
  <c r="M68" i="12"/>
  <c r="I68" i="12"/>
  <c r="K68" i="12"/>
  <c r="O68" i="12"/>
  <c r="Q68" i="12"/>
  <c r="U68" i="12"/>
  <c r="M69" i="12"/>
  <c r="I69" i="12"/>
  <c r="K69" i="12"/>
  <c r="O69" i="12"/>
  <c r="Q69" i="12"/>
  <c r="U69" i="12"/>
  <c r="M70" i="12"/>
  <c r="I70" i="12"/>
  <c r="K70" i="12"/>
  <c r="O70" i="12"/>
  <c r="Q70" i="12"/>
  <c r="U70" i="12"/>
  <c r="I71" i="12"/>
  <c r="K71" i="12"/>
  <c r="M71" i="12"/>
  <c r="O71" i="12"/>
  <c r="Q71" i="12"/>
  <c r="U71" i="12"/>
  <c r="M72" i="12"/>
  <c r="I72" i="12"/>
  <c r="K72" i="12"/>
  <c r="O72" i="12"/>
  <c r="Q72" i="12"/>
  <c r="U72" i="12"/>
  <c r="M73" i="12"/>
  <c r="I73" i="12"/>
  <c r="K73" i="12"/>
  <c r="O73" i="12"/>
  <c r="Q73" i="12"/>
  <c r="U73" i="12"/>
  <c r="M74" i="12"/>
  <c r="I74" i="12"/>
  <c r="K74" i="12"/>
  <c r="O74" i="12"/>
  <c r="Q74" i="12"/>
  <c r="U74" i="12"/>
  <c r="I75" i="12"/>
  <c r="K75" i="12"/>
  <c r="M75" i="12"/>
  <c r="O75" i="12"/>
  <c r="Q75" i="12"/>
  <c r="U75" i="12"/>
  <c r="M76" i="12"/>
  <c r="I76" i="12"/>
  <c r="K76" i="12"/>
  <c r="O76" i="12"/>
  <c r="Q76" i="12"/>
  <c r="U76" i="12"/>
  <c r="M77" i="12"/>
  <c r="I77" i="12"/>
  <c r="K77" i="12"/>
  <c r="O77" i="12"/>
  <c r="Q77" i="12"/>
  <c r="U77" i="12"/>
  <c r="M78" i="12"/>
  <c r="I78" i="12"/>
  <c r="K78" i="12"/>
  <c r="O78" i="12"/>
  <c r="Q78" i="12"/>
  <c r="U78" i="12"/>
  <c r="I79" i="12"/>
  <c r="K79" i="12"/>
  <c r="M79" i="12"/>
  <c r="O79" i="12"/>
  <c r="Q79" i="12"/>
  <c r="U79" i="12"/>
  <c r="M80" i="12"/>
  <c r="I80" i="12"/>
  <c r="K80" i="12"/>
  <c r="O80" i="12"/>
  <c r="Q80" i="12"/>
  <c r="U80" i="12"/>
  <c r="M81" i="12"/>
  <c r="I81" i="12"/>
  <c r="K81" i="12"/>
  <c r="O81" i="12"/>
  <c r="Q81" i="12"/>
  <c r="U81" i="12"/>
  <c r="M82" i="12"/>
  <c r="I82" i="12"/>
  <c r="K82" i="12"/>
  <c r="O82" i="12"/>
  <c r="Q82" i="12"/>
  <c r="U82" i="12"/>
  <c r="I83" i="12"/>
  <c r="K83" i="12"/>
  <c r="M83" i="12"/>
  <c r="O83" i="12"/>
  <c r="Q83" i="12"/>
  <c r="U83" i="12"/>
  <c r="M84" i="12"/>
  <c r="I84" i="12"/>
  <c r="K84" i="12"/>
  <c r="O84" i="12"/>
  <c r="Q84" i="12"/>
  <c r="U84" i="12"/>
  <c r="M85" i="12"/>
  <c r="I85" i="12"/>
  <c r="K85" i="12"/>
  <c r="O85" i="12"/>
  <c r="Q85" i="12"/>
  <c r="U85" i="12"/>
  <c r="M86" i="12"/>
  <c r="I86" i="12"/>
  <c r="K86" i="12"/>
  <c r="O86" i="12"/>
  <c r="Q86" i="12"/>
  <c r="U86" i="12"/>
  <c r="I87" i="12"/>
  <c r="K87" i="12"/>
  <c r="M87" i="12"/>
  <c r="O87" i="12"/>
  <c r="Q87" i="12"/>
  <c r="U87" i="12"/>
  <c r="M88" i="12"/>
  <c r="I88" i="12"/>
  <c r="K88" i="12"/>
  <c r="O88" i="12"/>
  <c r="Q88" i="12"/>
  <c r="U88" i="12"/>
  <c r="M89" i="12"/>
  <c r="I89" i="12"/>
  <c r="K89" i="12"/>
  <c r="O89" i="12"/>
  <c r="Q89" i="12"/>
  <c r="U89" i="12"/>
  <c r="M90" i="12"/>
  <c r="I90" i="12"/>
  <c r="K90" i="12"/>
  <c r="O90" i="12"/>
  <c r="Q90" i="12"/>
  <c r="U90" i="12"/>
  <c r="I91" i="12"/>
  <c r="K91" i="12"/>
  <c r="M91" i="12"/>
  <c r="O91" i="12"/>
  <c r="Q91" i="12"/>
  <c r="U91" i="12"/>
  <c r="M92" i="12"/>
  <c r="I92" i="12"/>
  <c r="K92" i="12"/>
  <c r="O92" i="12"/>
  <c r="Q92" i="12"/>
  <c r="U92" i="12"/>
  <c r="M93" i="12"/>
  <c r="I93" i="12"/>
  <c r="K93" i="12"/>
  <c r="O93" i="12"/>
  <c r="Q93" i="12"/>
  <c r="U93" i="12"/>
  <c r="M94" i="12"/>
  <c r="I94" i="12"/>
  <c r="K94" i="12"/>
  <c r="O94" i="12"/>
  <c r="Q94" i="12"/>
  <c r="U94" i="12"/>
  <c r="I95" i="12"/>
  <c r="K95" i="12"/>
  <c r="M95" i="12"/>
  <c r="O95" i="12"/>
  <c r="Q95" i="12"/>
  <c r="U95" i="12"/>
  <c r="M96" i="12"/>
  <c r="I96" i="12"/>
  <c r="K96" i="12"/>
  <c r="O96" i="12"/>
  <c r="Q96" i="12"/>
  <c r="U96" i="12"/>
  <c r="M97" i="12"/>
  <c r="I97" i="12"/>
  <c r="K97" i="12"/>
  <c r="O97" i="12"/>
  <c r="Q97" i="12"/>
  <c r="U97" i="12"/>
  <c r="M98" i="12"/>
  <c r="I98" i="12"/>
  <c r="K98" i="12"/>
  <c r="O98" i="12"/>
  <c r="Q98" i="12"/>
  <c r="U98" i="12"/>
  <c r="I100" i="12"/>
  <c r="K100" i="12"/>
  <c r="O100" i="12"/>
  <c r="Q100" i="12"/>
  <c r="U100" i="12"/>
  <c r="I101" i="12"/>
  <c r="K101" i="12"/>
  <c r="M101" i="12"/>
  <c r="O101" i="12"/>
  <c r="Q101" i="12"/>
  <c r="U101" i="12"/>
  <c r="M102" i="12"/>
  <c r="I102" i="12"/>
  <c r="K102" i="12"/>
  <c r="O102" i="12"/>
  <c r="Q102" i="12"/>
  <c r="U102" i="12"/>
  <c r="M103" i="12"/>
  <c r="I103" i="12"/>
  <c r="K103" i="12"/>
  <c r="O103" i="12"/>
  <c r="Q103" i="12"/>
  <c r="U103" i="12"/>
  <c r="M104" i="12"/>
  <c r="I104" i="12"/>
  <c r="K104" i="12"/>
  <c r="O104" i="12"/>
  <c r="Q104" i="12"/>
  <c r="U104" i="12"/>
  <c r="I105" i="12"/>
  <c r="K105" i="12"/>
  <c r="M105" i="12"/>
  <c r="O105" i="12"/>
  <c r="Q105" i="12"/>
  <c r="U105" i="12"/>
  <c r="M106" i="12"/>
  <c r="I106" i="12"/>
  <c r="K106" i="12"/>
  <c r="O106" i="12"/>
  <c r="Q106" i="12"/>
  <c r="U106" i="12"/>
  <c r="M107" i="12"/>
  <c r="I107" i="12"/>
  <c r="K107" i="12"/>
  <c r="O107" i="12"/>
  <c r="Q107" i="12"/>
  <c r="U107" i="12"/>
  <c r="M108" i="12"/>
  <c r="I108" i="12"/>
  <c r="K108" i="12"/>
  <c r="O108" i="12"/>
  <c r="Q108" i="12"/>
  <c r="U108" i="12"/>
  <c r="I109" i="12"/>
  <c r="K109" i="12"/>
  <c r="M109" i="12"/>
  <c r="O109" i="12"/>
  <c r="Q109" i="12"/>
  <c r="U109" i="12"/>
  <c r="M110" i="12"/>
  <c r="I110" i="12"/>
  <c r="K110" i="12"/>
  <c r="O110" i="12"/>
  <c r="Q110" i="12"/>
  <c r="U110" i="12"/>
  <c r="M111" i="12"/>
  <c r="I111" i="12"/>
  <c r="K111" i="12"/>
  <c r="O111" i="12"/>
  <c r="Q111" i="12"/>
  <c r="U111" i="12"/>
  <c r="M112" i="12"/>
  <c r="I112" i="12"/>
  <c r="K112" i="12"/>
  <c r="O112" i="12"/>
  <c r="Q112" i="12"/>
  <c r="U112" i="12"/>
  <c r="I113" i="12"/>
  <c r="K113" i="12"/>
  <c r="M113" i="12"/>
  <c r="O113" i="12"/>
  <c r="Q113" i="12"/>
  <c r="U113" i="12"/>
  <c r="M114" i="12"/>
  <c r="I114" i="12"/>
  <c r="K114" i="12"/>
  <c r="O114" i="12"/>
  <c r="Q114" i="12"/>
  <c r="U114" i="12"/>
  <c r="M115" i="12"/>
  <c r="I115" i="12"/>
  <c r="K115" i="12"/>
  <c r="O115" i="12"/>
  <c r="Q115" i="12"/>
  <c r="U115" i="12"/>
  <c r="M116" i="12"/>
  <c r="I116" i="12"/>
  <c r="K116" i="12"/>
  <c r="O116" i="12"/>
  <c r="Q116" i="12"/>
  <c r="U116" i="12"/>
  <c r="G117" i="12"/>
  <c r="I118" i="12"/>
  <c r="I117" i="12"/>
  <c r="G58" i="1"/>
  <c r="K118" i="12"/>
  <c r="K117" i="12" s="1"/>
  <c r="H58" i="1" s="1"/>
  <c r="M118" i="12"/>
  <c r="M117" i="12" s="1"/>
  <c r="O118" i="12"/>
  <c r="O117" i="12"/>
  <c r="Q118" i="12"/>
  <c r="Q117" i="12" s="1"/>
  <c r="U118" i="12"/>
  <c r="U117" i="12"/>
  <c r="M120" i="12"/>
  <c r="I120" i="12"/>
  <c r="K120" i="12"/>
  <c r="O120" i="12"/>
  <c r="Q120" i="12"/>
  <c r="U120" i="12"/>
  <c r="U119" i="12" s="1"/>
  <c r="I121" i="12"/>
  <c r="K121" i="12"/>
  <c r="O121" i="12"/>
  <c r="Q121" i="12"/>
  <c r="U121" i="12"/>
  <c r="I122" i="12"/>
  <c r="K122" i="12"/>
  <c r="M122" i="12"/>
  <c r="O122" i="12"/>
  <c r="Q122" i="12"/>
  <c r="U122" i="12"/>
  <c r="M124" i="12"/>
  <c r="M123" i="12"/>
  <c r="I124" i="12"/>
  <c r="I123" i="12" s="1"/>
  <c r="G60" i="1" s="1"/>
  <c r="E19" i="1" s="1"/>
  <c r="K124" i="12"/>
  <c r="K123" i="12" s="1"/>
  <c r="H60" i="1" s="1"/>
  <c r="G19" i="1" s="1"/>
  <c r="O124" i="12"/>
  <c r="O123" i="12" s="1"/>
  <c r="Q124" i="12"/>
  <c r="Q123" i="12"/>
  <c r="U124" i="12"/>
  <c r="U123" i="12" s="1"/>
  <c r="I20" i="1"/>
  <c r="G20" i="1"/>
  <c r="E20" i="1"/>
  <c r="I19" i="1"/>
  <c r="I18" i="1"/>
  <c r="G18" i="1"/>
  <c r="E18" i="1"/>
  <c r="I17" i="1"/>
  <c r="I16" i="1"/>
  <c r="I61" i="1"/>
  <c r="AZ43" i="1"/>
  <c r="G27" i="1"/>
  <c r="F40" i="1"/>
  <c r="G40" i="1"/>
  <c r="G26" i="1"/>
  <c r="H40" i="1"/>
  <c r="I40" i="1"/>
  <c r="J39" i="1"/>
  <c r="J40" i="1"/>
  <c r="J28" i="1"/>
  <c r="J26" i="1"/>
  <c r="G38" i="1"/>
  <c r="F38" i="1"/>
  <c r="H32" i="1"/>
  <c r="J23" i="1"/>
  <c r="J24" i="1"/>
  <c r="J25" i="1"/>
  <c r="J27" i="1"/>
  <c r="AD126" i="12" l="1"/>
  <c r="G39" i="1" s="1"/>
  <c r="O119" i="12"/>
  <c r="U65" i="12"/>
  <c r="O46" i="12"/>
  <c r="G33" i="12"/>
  <c r="G26" i="12"/>
  <c r="K19" i="12"/>
  <c r="H52" i="1"/>
  <c r="K12" i="12"/>
  <c r="H51" i="1" s="1"/>
  <c r="G16" i="1" s="1"/>
  <c r="Q12" i="12"/>
  <c r="I12" i="12"/>
  <c r="G51" i="1"/>
  <c r="E16" i="1" s="1"/>
  <c r="G10" i="12"/>
  <c r="K119" i="12"/>
  <c r="H59" i="1"/>
  <c r="Q119" i="12"/>
  <c r="I119" i="12"/>
  <c r="G59" i="1" s="1"/>
  <c r="G65" i="12"/>
  <c r="K46" i="12"/>
  <c r="H55" i="1" s="1"/>
  <c r="Q46" i="12"/>
  <c r="I46" i="12"/>
  <c r="G55" i="1"/>
  <c r="Q33" i="12"/>
  <c r="I33" i="12"/>
  <c r="G54" i="1"/>
  <c r="O33" i="12"/>
  <c r="O26" i="12"/>
  <c r="U19" i="12"/>
  <c r="U12" i="12"/>
  <c r="G123" i="12"/>
  <c r="Q65" i="12"/>
  <c r="I65" i="12"/>
  <c r="G56" i="1"/>
  <c r="O65" i="12"/>
  <c r="U46" i="12"/>
  <c r="K33" i="12"/>
  <c r="H54" i="1"/>
  <c r="Q26" i="12"/>
  <c r="I26" i="12"/>
  <c r="G53" i="1" s="1"/>
  <c r="G19" i="12"/>
  <c r="G119" i="12"/>
  <c r="K65" i="12"/>
  <c r="H56" i="1" s="1"/>
  <c r="G46" i="12"/>
  <c r="U33" i="12"/>
  <c r="U26" i="12"/>
  <c r="Q19" i="12"/>
  <c r="I19" i="12"/>
  <c r="G52" i="1"/>
  <c r="E17" i="1" s="1"/>
  <c r="O19" i="12"/>
  <c r="O12" i="12"/>
  <c r="G28" i="1"/>
  <c r="G23" i="1"/>
  <c r="G24" i="1" s="1"/>
  <c r="M121" i="12"/>
  <c r="M119" i="12"/>
  <c r="Q99" i="12"/>
  <c r="I99" i="12"/>
  <c r="G57" i="1" s="1"/>
  <c r="U99" i="12"/>
  <c r="O99" i="12"/>
  <c r="K99" i="12"/>
  <c r="H57" i="1" s="1"/>
  <c r="G99" i="12"/>
  <c r="M100" i="12"/>
  <c r="M99" i="12" s="1"/>
  <c r="M66" i="12"/>
  <c r="M65" i="12"/>
  <c r="M48" i="12"/>
  <c r="M46" i="12" s="1"/>
  <c r="M34" i="12"/>
  <c r="M33" i="12"/>
  <c r="M28" i="12"/>
  <c r="M26" i="12"/>
  <c r="M20" i="12"/>
  <c r="M19" i="12"/>
  <c r="M14" i="12"/>
  <c r="M12" i="12"/>
  <c r="I21" i="1"/>
  <c r="H39" i="1" l="1"/>
  <c r="I39" i="1" s="1"/>
  <c r="E21" i="1"/>
  <c r="H61" i="1"/>
  <c r="G61" i="1"/>
  <c r="G126" i="12"/>
  <c r="G17" i="1"/>
  <c r="G21" i="1" s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<sst xmlns="http://schemas.openxmlformats.org/spreadsheetml/2006/main" count="631" uniqueCount="341">
  <si>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</si>
  <si>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</si>
  <si>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</si>
  <si>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</si>
  <si>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</si>
  <si>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</si>
  <si>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</si>
  <si>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č.p.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</si>
  <si>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</si>
  <si>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</si>
  <si>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</si>
  <si>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</si>
  <si>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</si>
  <si>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</si>
  <si>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</si>
  <si>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</si>
  <si>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</si>
  <si>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</si>
  <si>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</si>
  <si>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</si>
  <si>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</si>
  <si>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</si>
  <si>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</si>
  <si>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</si>
  <si>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</si>
  <si>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</si>
  <si>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</si>
  <si>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</si>
  <si>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</si>
  <si>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</si>
  <si>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</si>
  <si>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</si>
  <si>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</si>
  <si>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</si>
  <si>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</si>
  <si>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</si>
  <si>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</si>
  <si>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</si>
  <si>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</si>
  <si>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</si>
  <si>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</si>
  <si>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</si>
  <si>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</si>
  <si>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</si>
  <si>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</si>
  <si>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</si>
  <si>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</si>
  <si>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</si>
  <si>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</si>
  <si>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</si>
  <si>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</si>
  <si>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</si>
  <si>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</si>
  <si>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</si>
  <si>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</si>
  <si>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</si>
  <si>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</si>
  <si>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</si>
  <si>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</si>
  <si>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</si>
  <si>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</si>
  <si>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</si>
  <si>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</si>
  <si>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D1.4.4 Ústřední vytápění, I. etapa</t>
  </si>
  <si>
    <t>Rekapitulace dílů</t>
  </si>
  <si>
    <t>Typ dílu</t>
  </si>
  <si>
    <t>3</t>
  </si>
  <si>
    <t>Svislé a kompletní konstrukce</t>
  </si>
  <si>
    <t>4</t>
  </si>
  <si>
    <t>Vodorovné konstrukce</t>
  </si>
  <si>
    <t>97</t>
  </si>
  <si>
    <t>Prorážení otvorů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</si>
  <si>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</si>
  <si>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</si>
  <si>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</si>
  <si>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</si>
  <si>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</si>
  <si>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</si>
  <si>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</si>
  <si>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</si>
  <si>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</si>
  <si>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</si>
  <si>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</si>
  <si>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</si>
  <si>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</si>
  <si>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</si>
  <si>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</si>
  <si>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</si>
  <si>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</si>
  <si>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</si>
  <si>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</si>
  <si>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</si>
  <si>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</si>
  <si>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</si>
  <si>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</si>
  <si>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</si>
  <si>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</si>
  <si>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</si>
  <si>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</si>
  <si>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</si>
  <si>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</si>
  <si>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</si>
  <si>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</si>
  <si>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</si>
  <si>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</si>
  <si>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</si>
  <si>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</si>
  <si>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</si>
  <si>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</si>
  <si>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</si>
  <si>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</si>
  <si>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</si>
  <si>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</si>
  <si>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</si>
  <si>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</si>
  <si>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</si>
  <si>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</si>
  <si>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</si>
  <si>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</si>
  <si>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</si>
  <si>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</si>
  <si>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</si>
  <si>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</si>
  <si>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411387531R00</t>
  </si>
  <si>
    <t>Zabetonování otvorů do 0,025 m2 ve stropech</t>
  </si>
  <si>
    <t>970051080R00</t>
  </si>
  <si>
    <t>Vrtání jádrové do ŽB do D 80 mm</t>
  </si>
  <si>
    <t>m</t>
  </si>
  <si>
    <t>971033131R00</t>
  </si>
  <si>
    <t>Vybourání otvorů zeď cihel. d=6 cm, tl. 15 cm, MVC</t>
  </si>
  <si>
    <t>971033231R00</t>
  </si>
  <si>
    <t>Vybourání otv. zeď cihel. 0,0225 m2, tl. 15cm, MVC</t>
  </si>
  <si>
    <t>971033141R00</t>
  </si>
  <si>
    <t>Vybourání otvorů zeď cihel. d=6 cm, tl. 30 cm, MVC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</si>
  <si>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</si>
  <si>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</si>
  <si>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</si>
  <si>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</si>
  <si>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</si>
  <si>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713400842R00</t>
  </si>
  <si>
    <t>Odstranění izolace vláknité s konstr.včetně úpravy</t>
  </si>
  <si>
    <t>m2</t>
  </si>
  <si>
    <t>713411111R00</t>
  </si>
  <si>
    <t>Izolace tepelná potrubí pouzdry z mineral. vlny</t>
  </si>
  <si>
    <t>631547215R</t>
  </si>
  <si>
    <t>Pouzdro potrubní izolační, D 35/40 mm, kamenná vlna s polepem Al fólií vyztuženou skleněnou mřížkou</t>
  </si>
  <si>
    <t>POL3_0</t>
  </si>
  <si>
    <t>631547216R</t>
  </si>
  <si>
    <t>Pouzdro potrubní izolační, D 42/40 mm, kamenná vlna s polepem Al fólií vyztuženou skleněnou mřížkou</t>
  </si>
  <si>
    <t>631547319R</t>
  </si>
  <si>
    <t>Pouzdro potrubní izolační, D 60/50 mm, kamenná vlna s polepem Al fólií vyztuženou skleněnou mřížkou - NEOCEŇOVAT - zajišťuje ČEZ Energo, s.r.o.</t>
  </si>
  <si>
    <t>713531221R00</t>
  </si>
  <si>
    <t>Protipožární výplň spár ve stěně tl. do 150 mm</t>
  </si>
  <si>
    <t>722181214RT7</t>
  </si>
  <si>
    <t>Izolace návleková z pěněného PE, tl. stěny 20 mm, vnitřní průměr 22 mm</t>
  </si>
  <si>
    <t>722181214RT9</t>
  </si>
  <si>
    <t>Izolace návleková z pěněného PE, tl. stěny 20 mm, vnitřní průměr 28 mm</t>
  </si>
  <si>
    <t>722181214RU2</t>
  </si>
  <si>
    <t>Izolace návleková z pěněného PE, tl. stěny 20 mm, vnitřní průměr 35 mm</t>
  </si>
  <si>
    <t>722181214RW2</t>
  </si>
  <si>
    <t>Izolace návleková z pěněného PE, tl. stěny 20 mm, vnitřní průměr 42 mm</t>
  </si>
  <si>
    <t>722181214RW4</t>
  </si>
  <si>
    <t>Izolace návleková z pěněného PE, tl. stěny 20 mm, vnitřní průměr 48 mm</t>
  </si>
  <si>
    <t>722181214RY3</t>
  </si>
  <si>
    <t>Izolace návleková z pěněného PE, tl. stěny 20 mm, vnitřní průměr 63 mm</t>
  </si>
  <si>
    <t>484-31327R</t>
  </si>
  <si>
    <t>Teplovodní tlakové nezávislá před. stanice tepla, tep. výkon 116,9 kW pro UT, 45 kW pro TeV - NEOCEŇOVAT - zajišťuje ČEZ Energo, s.r.o.</t>
  </si>
  <si>
    <t>732219336R00</t>
  </si>
  <si>
    <t>Montáž zásobníků teplé vody stojat.,do 1600 l - NEOCEŇOVAT - zajišťuje ČEZ Energo, s.r.o.</t>
  </si>
  <si>
    <t>732331519R00</t>
  </si>
  <si>
    <t>Nádoby expanzní tlak.s memb., objem 200 l, 6 bar, +110°C - NEOCEŇOVAT - zajišťuje ČEZ Energo, s.r.o.</t>
  </si>
  <si>
    <t>732331519R0A</t>
  </si>
  <si>
    <t>Nádoby expanzní tlak.s memb.pro pitnou vodu, 200 l, PN 10, DN 50,vč. průtoč. armatury DN 32 - NEOCEŇOVAT - zajišťuje ČEZ Energo, s.r.o.</t>
  </si>
  <si>
    <t>732199100RM1</t>
  </si>
  <si>
    <t>Montáž orientačního štítku, včetně dodávky štítku - NEOCEŇOVAT - zajišťuje ČEZ Energo, s.r.o.</t>
  </si>
  <si>
    <t>732421312R00</t>
  </si>
  <si>
    <t>Čerpadlo oběhové energeticky úsporné, DN 25, m=868 kg/h, H=1,3 m, 230 V</t>
  </si>
  <si>
    <t>soubor</t>
  </si>
  <si>
    <t>732421313R00</t>
  </si>
  <si>
    <t>Čerpadlo oběhové energeticky úsporné, m=1591 kg/h, H=2,1 m, 230 V</t>
  </si>
  <si>
    <t>732291915R00</t>
  </si>
  <si>
    <t>Napuštění výměníků a ohříváků vodou do 1000 l - NEOCEŇOVAT - zajišťuje ČEZ Energo, s.r.o.</t>
  </si>
  <si>
    <t>998732101R00</t>
  </si>
  <si>
    <t>Přesun hmot pro strojovny, výšky do 6 m</t>
  </si>
  <si>
    <t>732110813R00</t>
  </si>
  <si>
    <t>Demontáž těles rozdělovačů a sběračů, DN 250 mm</t>
  </si>
  <si>
    <t>732420814R00</t>
  </si>
  <si>
    <t>Demontáž čerpadel oběhových spirálních DN 65</t>
  </si>
  <si>
    <t>732890801R00</t>
  </si>
  <si>
    <t>Přemístění vybouraných hmot - strojovny, H do 6 m</t>
  </si>
  <si>
    <t>733113112R00</t>
  </si>
  <si>
    <t>Příplatek za zhotovení přípojky DN 10</t>
  </si>
  <si>
    <t>733113113R00</t>
  </si>
  <si>
    <t>Příplatek za zhotovení přípojky DN 15</t>
  </si>
  <si>
    <t>733113114R00</t>
  </si>
  <si>
    <t>Příplatek za zhotovení přípojky DN 20</t>
  </si>
  <si>
    <t>733111102R00</t>
  </si>
  <si>
    <t>Potrubí závitové bezešvé běžné nízkotlaké DN 10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</si>
  <si>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</si>
  <si>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</si>
  <si>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</si>
  <si>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</si>
  <si>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</si>
  <si>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</si>
  <si>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733111106R00</t>
  </si>
  <si>
    <t>Potrubí závitové bezešvé běžné nízkotlaké DN 32</t>
  </si>
  <si>
    <t>733111107R00</t>
  </si>
  <si>
    <t>Potrubí závitové bezešvé běžné nízkotlaké DN 40</t>
  </si>
  <si>
    <t>733190108R00</t>
  </si>
  <si>
    <t>Tlaková zkouška potrubí  do DN 50</t>
  </si>
  <si>
    <t>998733101R00</t>
  </si>
  <si>
    <t>Přesun hmot pro rozvody potrubí, výšky do 6 m</t>
  </si>
  <si>
    <t>733110806R00</t>
  </si>
  <si>
    <t>Demontáž potrubí ocelového závitového do DN 15-32</t>
  </si>
  <si>
    <t>733110808R00</t>
  </si>
  <si>
    <t>Demontáž potrubí ocelového závitového do DN 32-50</t>
  </si>
  <si>
    <t>733110810R00</t>
  </si>
  <si>
    <t>Demontáž potrubí ocelového závitového do DN 50-80</t>
  </si>
  <si>
    <t>733193810R00</t>
  </si>
  <si>
    <t>Rozřezání konzol pro potrubí z úhel.L 50x50x5 mm</t>
  </si>
  <si>
    <t>733140811R00</t>
  </si>
  <si>
    <t>Odřezání odvzdušňovací nádoby</t>
  </si>
  <si>
    <t>733193925R00</t>
  </si>
  <si>
    <t>Oprava-zaslepení potrubí dýnkem D 89 mm</t>
  </si>
  <si>
    <t>733890801R00</t>
  </si>
  <si>
    <t>Přemístění vybouraných hmot - potrubí, H do 6 m</t>
  </si>
  <si>
    <t>734234124R00</t>
  </si>
  <si>
    <t>Uzavírací armatura se zajištěním pro údržbu exp., DN 25, vč. vypouštění</t>
  </si>
  <si>
    <t>734233111R00</t>
  </si>
  <si>
    <t>Kohout kulový, vnitř.-vnitř.z.,DN 15, PN 25,+120°C</t>
  </si>
  <si>
    <t>734233113R00</t>
  </si>
  <si>
    <t>Kohout kulový, vnitř.-vnitř.z,DN 25, PN 25,+120°C</t>
  </si>
  <si>
    <t>734233114R00</t>
  </si>
  <si>
    <t>Kohout kulový, vnitř.-vnitř.z.,DN 32, PN 25,+120°C</t>
  </si>
  <si>
    <t>734293312R00</t>
  </si>
  <si>
    <t>Kohout kulový vypouštěcí, DN 15, PN 10, +90°C</t>
  </si>
  <si>
    <t>734293111R00</t>
  </si>
  <si>
    <t>Ventil směšovací třícestný, Kv 4, DN 20, servopohon 24 V, řídící signál 0-10 V=</t>
  </si>
  <si>
    <t>734293112R00</t>
  </si>
  <si>
    <t>Ventil směšovací třícestný, Kv 6,3, DN 25, servopohon 24 V, řídící signál 0-10 V=</t>
  </si>
  <si>
    <t>734293223R00</t>
  </si>
  <si>
    <t>Filtr, vnitřní-vnitřní z., šikmý, DN 25, PN 20, +80°C</t>
  </si>
  <si>
    <t>734243123R00</t>
  </si>
  <si>
    <t>Klapka zpětná, závitová, DN 25, PN 15, +80°C</t>
  </si>
  <si>
    <t>734223821R00</t>
  </si>
  <si>
    <t>Ventil vyvažov.vnitř.z., DN 15, PN 25, bez vypouštění</t>
  </si>
  <si>
    <t>734413122R00</t>
  </si>
  <si>
    <t>Teploměr 0-120°C, D 63 / dl.jímky 50 mm</t>
  </si>
  <si>
    <t>734213112R00</t>
  </si>
  <si>
    <t>Ventil automatický odvzdušňovací, DN 15, PN 10, +120°C</t>
  </si>
  <si>
    <t>734209112R00</t>
  </si>
  <si>
    <t>Montáž armatur závitových,se 2závity, G 3/8</t>
  </si>
  <si>
    <t>734209113R00</t>
  </si>
  <si>
    <t>Montáž armatur závitových,se 2závity, G 1/2</t>
  </si>
  <si>
    <t>734209114R00</t>
  </si>
  <si>
    <t>Montáž armatur závitových,se 2závity, G 3/4</t>
  </si>
  <si>
    <t>734226212R00</t>
  </si>
  <si>
    <t>Ventil term.přímý,vnitř.z., Kv=0,025-0,67 m3/h, DN 15, nikl. mosaz</t>
  </si>
  <si>
    <t>734226222R00</t>
  </si>
  <si>
    <t>Ventil term.rohový,vnitř.z., Kv=0,025-0,67 m3/h, DN 15, nikl. mosaz</t>
  </si>
  <si>
    <t>734266212R00</t>
  </si>
  <si>
    <t>Šroubení reg.rohové,vnitř.z., Kvs=1,31 m3/h, DN 15, nikl. mosaz</t>
  </si>
  <si>
    <t>734266221R00</t>
  </si>
  <si>
    <t>Šroubení reg.přímé,vnitř.z., Kvs=1,31 m3/h, DN 10, nikl. mosaz</t>
  </si>
  <si>
    <t>734266222R00</t>
  </si>
  <si>
    <t>Šroubení reg.přímé,vnitř.z., Kvs=1,31 m3/h, DN 15, nikl. mosaz</t>
  </si>
  <si>
    <t>734266223R00</t>
  </si>
  <si>
    <t>Šroubení reg.přímé,vnitř.z., Kvs=1,31 m3/h, DN 20, nikl. mosaz</t>
  </si>
  <si>
    <t>551200160R</t>
  </si>
  <si>
    <t>Hlavice termostatická kapalinová, 6-28°C, závit M30x1,5 mm, pro veřejné prostory</t>
  </si>
  <si>
    <t>5513730672R</t>
  </si>
  <si>
    <t>Hlavice regulační ruční s připojovací maticí, M30 x 1,5 - bílá</t>
  </si>
  <si>
    <t>734291951R00</t>
  </si>
  <si>
    <t>Zpětná montáž hlavic ručního/termostat.ovládání</t>
  </si>
  <si>
    <t>998734101R00</t>
  </si>
  <si>
    <t>Přesun hmot pro armatury, výšky do 6 m</t>
  </si>
  <si>
    <t>734200822R00</t>
  </si>
  <si>
    <t>Demontáž armatur se 2závity do G 1</t>
  </si>
  <si>
    <t>734100812R00</t>
  </si>
  <si>
    <t>Demontáž armatur se dvěma přírubami do DN 100</t>
  </si>
  <si>
    <t>734100813R00</t>
  </si>
  <si>
    <t>Demontáž armatur se dvěma přírubami do DN 150</t>
  </si>
  <si>
    <t>734100821R00</t>
  </si>
  <si>
    <t>Demontáž armatur se třemi přírubami do DN 50</t>
  </si>
  <si>
    <t>734190814R00</t>
  </si>
  <si>
    <t>Rozpojení přírubového spoje DN 50</t>
  </si>
  <si>
    <t>734190818R00</t>
  </si>
  <si>
    <t>Rozpojení přírubového spoje DN 100</t>
  </si>
  <si>
    <t>734200811R00</t>
  </si>
  <si>
    <t>Demontáž elektrotermických hlavic rad. armatur</t>
  </si>
  <si>
    <t>734890801R00</t>
  </si>
  <si>
    <t>Přemístění demontovaných hmot - armatur, H do 6 m</t>
  </si>
  <si>
    <t>735191904R00</t>
  </si>
  <si>
    <t>Propláchnutí otopných těles litinových</t>
  </si>
  <si>
    <t>735192911R00</t>
  </si>
  <si>
    <t>Zpětná montáž otop.těles článků litinových</t>
  </si>
  <si>
    <t>735191914R00</t>
  </si>
  <si>
    <t>Montáž otop.těles z použitých litinových článků</t>
  </si>
  <si>
    <t>735292937R00</t>
  </si>
  <si>
    <t>Zpětná montáž reg.z hl.trubek DN 80 dl.2,5 m, 2 prameny</t>
  </si>
  <si>
    <t>735156264R00</t>
  </si>
  <si>
    <t>Otopná tělesa panelová 11 -  600/ 800, boční připojení</t>
  </si>
  <si>
    <t>735156280R00</t>
  </si>
  <si>
    <t>Otopná tělesa panelová 11 - 900/ 400, boční připojení</t>
  </si>
  <si>
    <t>735156283R00</t>
  </si>
  <si>
    <t>Otopná tělesa panelová 11 - 900/ 700, boční připojení</t>
  </si>
  <si>
    <t>735191910R00</t>
  </si>
  <si>
    <t>Napuštění vody do otopného systému - bez kotle</t>
  </si>
  <si>
    <t>735191905R00</t>
  </si>
  <si>
    <t>Oprava - odvzdušnění otopných těles</t>
  </si>
  <si>
    <t>735191902R00</t>
  </si>
  <si>
    <t>Vyzkoušení otopných těles litinových tlakem</t>
  </si>
  <si>
    <t>735000912R00</t>
  </si>
  <si>
    <t>Oprava-vyregulování ventilů s termost.ovládáním</t>
  </si>
  <si>
    <t>998735101R00</t>
  </si>
  <si>
    <t>Přesun hmot pro otopná tělesa, výšky do 6 m</t>
  </si>
  <si>
    <t>735494811R00</t>
  </si>
  <si>
    <t>Vypuštění vody z otopných těles</t>
  </si>
  <si>
    <t>735111810R00</t>
  </si>
  <si>
    <t>Demontáž těles otopných litinových článkových</t>
  </si>
  <si>
    <t>735221832R00</t>
  </si>
  <si>
    <t>Demontáž registr.z hl.trubek DN 80 do 3 m,2pramen.</t>
  </si>
  <si>
    <t>735291800R00</t>
  </si>
  <si>
    <t>Demontáž konzol otopných těles do odpadu</t>
  </si>
  <si>
    <t>735890801R00</t>
  </si>
  <si>
    <t>Přemístění demont. hmot - otop. těles, H do 6 m</t>
  </si>
  <si>
    <t>767995107R00</t>
  </si>
  <si>
    <t>Výroba a montáž kov. závěsných konstr. do 500 kg</t>
  </si>
  <si>
    <t>kg</t>
  </si>
  <si>
    <t>783324140R00</t>
  </si>
  <si>
    <t>Nátěr syntetický litin. radiátorů 2x email, bílý, odstín 1000</t>
  </si>
  <si>
    <t>783424140R00</t>
  </si>
  <si>
    <t>Nátěr syntetický potrubí do DN 50 mm  2x email, bílý, odstín 1000</t>
  </si>
  <si>
    <t>783424740R00</t>
  </si>
  <si>
    <t>Nátěr syntetický potrubí do DN 50 mm základní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</si>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</sst>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6" xfId="0" applyNumberFormat="1" applyFont="1" applyBorder="1" applyAlignment="1">
      <alignment horizontal="right" vertical="center"/>
    </xf>
    <xf numFmtId="2" fontId="9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1" fontId="6" fillId="0" borderId="10" xfId="0" applyNumberFormat="1" applyFont="1" applyBorder="1" applyAlignment="1">
      <alignment horizontal="right" indent="1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/>
    </xf>
    <xf numFmtId="0" fontId="12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27" t="s">
        <v>3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3">
      <c r="A2" s="4"/>
      <c r="B2" s="5" t="s">
        <v>4</v>
      </c>
      <c r="C2" s="6"/>
      <c r="D2" s="230" t="s">
        <v>5</v>
      </c>
      <c r="E2" s="231"/>
      <c r="F2" s="231"/>
      <c r="G2" s="231"/>
      <c r="H2" s="231"/>
      <c r="I2" s="231"/>
      <c r="J2" s="232"/>
      <c r="O2" s="7"/>
    </row>
    <row r="3" spans="1:15" ht="23.25" customHeight="1" x14ac:dyDescent="0.3">
      <c r="A3" s="4"/>
      <c r="B3" s="8" t="s">
        <v>6</v>
      </c>
      <c r="C3" s="9"/>
      <c r="D3" s="233" t="s">
        <v>7</v>
      </c>
      <c r="E3" s="234"/>
      <c r="F3" s="234"/>
      <c r="G3" s="234"/>
      <c r="H3" s="234"/>
      <c r="I3" s="234"/>
      <c r="J3" s="235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36" t="s">
        <v>20</v>
      </c>
      <c r="E11" s="236"/>
      <c r="F11" s="236"/>
      <c r="G11" s="236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37" t="s">
        <v>22</v>
      </c>
      <c r="E12" s="237"/>
      <c r="F12" s="237"/>
      <c r="G12" s="237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38" t="s">
        <v>25</v>
      </c>
      <c r="E13" s="238"/>
      <c r="F13" s="238"/>
      <c r="G13" s="238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41" t="s">
        <v>29</v>
      </c>
      <c r="F15" s="241"/>
      <c r="G15" s="239" t="s">
        <v>30</v>
      </c>
      <c r="H15" s="239"/>
      <c r="I15" s="239" t="s">
        <v>31</v>
      </c>
      <c r="J15" s="240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05">
        <f>SUMIF(F49:F60,A16,G49:G60)+SUMIF(F49:F60,"PSU",G49:G60)</f>
        <v>2021.26</v>
      </c>
      <c r="F16" s="207"/>
      <c r="G16" s="205">
        <f>SUMIF(F49:F60,A16,H49:H60)+SUMIF(F49:F60,"PSU",H49:H60)</f>
        <v>7131.18</v>
      </c>
      <c r="H16" s="207"/>
      <c r="I16" s="205">
        <f>SUMIF(F49:F60,A16,I49:I60)+SUMIF(F49:F60,"PSU",I49:I60)</f>
        <v>0</v>
      </c>
      <c r="J16" s="206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05">
        <f>SUMIF(F49:F60,A17,G49:G60)</f>
        <v>300061.51999999996</v>
      </c>
      <c r="F17" s="207"/>
      <c r="G17" s="205">
        <f>SUMIF(F49:F60,A17,H49:H60)</f>
        <v>453954.63</v>
      </c>
      <c r="H17" s="207"/>
      <c r="I17" s="205">
        <f>SUMIF(F49:F60,A17,I49:I60)</f>
        <v>0</v>
      </c>
      <c r="J17" s="206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05">
        <f>SUMIF(F49:F60,A18,G49:G60)</f>
        <v>0</v>
      </c>
      <c r="F18" s="207"/>
      <c r="G18" s="205">
        <f>SUMIF(F49:F60,A18,H49:H60)</f>
        <v>0</v>
      </c>
      <c r="H18" s="207"/>
      <c r="I18" s="205">
        <f>SUMIF(F49:F60,A18,I49:I60)</f>
        <v>0</v>
      </c>
      <c r="J18" s="206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05">
        <f>SUMIF(F49:F60,A19,G49:G60)</f>
        <v>0</v>
      </c>
      <c r="F19" s="207"/>
      <c r="G19" s="205">
        <f>SUMIF(F49:F60,A19,H49:H60)</f>
        <v>22752</v>
      </c>
      <c r="H19" s="207"/>
      <c r="I19" s="205">
        <f>SUMIF(F49:F60,A19,I49:I60)</f>
        <v>0</v>
      </c>
      <c r="J19" s="206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05">
        <f>SUMIF(F49:F60,A20,G49:G60)</f>
        <v>0</v>
      </c>
      <c r="F20" s="207"/>
      <c r="G20" s="205">
        <f>SUMIF(F49:F60,A20,H49:H60)</f>
        <v>0</v>
      </c>
      <c r="H20" s="207"/>
      <c r="I20" s="205">
        <f>SUMIF(F49:F60,A20,I49:I60)</f>
        <v>0</v>
      </c>
      <c r="J20" s="206"/>
    </row>
    <row r="21" spans="1:10" ht="23.25" customHeight="1" x14ac:dyDescent="0.3">
      <c r="A21" s="4"/>
      <c r="B21" s="52" t="s">
        <v>31</v>
      </c>
      <c r="C21" s="53"/>
      <c r="D21" s="54"/>
      <c r="E21" s="208">
        <f>SUM(E16:F20)</f>
        <v>302082.77999999997</v>
      </c>
      <c r="F21" s="210"/>
      <c r="G21" s="208">
        <f>SUM(G16:H20)</f>
        <v>483837.81</v>
      </c>
      <c r="H21" s="210"/>
      <c r="I21" s="208">
        <f>SUM(I16:J20)</f>
        <v>0</v>
      </c>
      <c r="J21" s="209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17">
        <f>ZakladDPHSniVypocet</f>
        <v>0</v>
      </c>
      <c r="H23" s="218"/>
      <c r="I23" s="218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19">
        <f>ZakladDPHSni*SazbaDPH1/100</f>
        <v>0</v>
      </c>
      <c r="H24" s="220"/>
      <c r="I24" s="220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17">
        <v>785920.59</v>
      </c>
      <c r="H25" s="218"/>
      <c r="I25" s="218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21">
        <f>ZakladDPHZakl*SazbaDPH2/100</f>
        <v>165043.32389999999</v>
      </c>
      <c r="H26" s="222"/>
      <c r="I26" s="222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11">
        <f>0</f>
        <v>0</v>
      </c>
      <c r="H27" s="211"/>
      <c r="I27" s="211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12">
        <f>ZakladDPHSniVypocet+ZakladDPHZaklVypocet</f>
        <v>0</v>
      </c>
      <c r="H28" s="212"/>
      <c r="I28" s="212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13">
        <f>ZakladDPHSni+DPHSni+ZakladDPHZakl+DPHZakl+Zaokrouhleni</f>
        <v>950963.91389999993</v>
      </c>
      <c r="H29" s="213"/>
      <c r="I29" s="213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44309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14" t="s">
        <v>52</v>
      </c>
      <c r="E35" s="214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15" t="s">
        <v>5</v>
      </c>
      <c r="D39" s="216"/>
      <c r="E39" s="216"/>
      <c r="F39" s="106">
        <f>'Rozpočet Pol'!AC126</f>
        <v>0</v>
      </c>
      <c r="G39" s="107">
        <f>'Rozpočet Pol'!AD126</f>
        <v>785920.59000000008</v>
      </c>
      <c r="H39" s="108">
        <f>(F39*SazbaDPH1/100)+(G39*SazbaDPH2/100)</f>
        <v>165043.32390000002</v>
      </c>
      <c r="I39" s="108">
        <f>F39+G39+H39</f>
        <v>950963.91390000004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01" t="s">
        <v>61</v>
      </c>
      <c r="C40" s="202"/>
      <c r="D40" s="202"/>
      <c r="E40" s="203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04" t="s">
        <v>63</v>
      </c>
      <c r="C43" s="204"/>
      <c r="D43" s="204"/>
      <c r="E43" s="204"/>
      <c r="F43" s="204"/>
      <c r="G43" s="204"/>
      <c r="H43" s="204"/>
      <c r="I43" s="204"/>
      <c r="J43" s="204"/>
      <c r="AZ43" s="113" t="str">
        <f>B43</f>
        <v>D1.4.4 Ústřední vytápění, 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45" t="s">
        <v>31</v>
      </c>
      <c r="J48" s="245"/>
    </row>
    <row r="49" spans="1:10" ht="25.5" customHeight="1" x14ac:dyDescent="0.3">
      <c r="A49" s="119"/>
      <c r="B49" s="120" t="s">
        <v>66</v>
      </c>
      <c r="C49" s="247" t="s">
        <v>67</v>
      </c>
      <c r="D49" s="248"/>
      <c r="E49" s="248"/>
      <c r="F49" s="121" t="s">
        <v>32</v>
      </c>
      <c r="G49" s="122">
        <f>'Rozpočet Pol'!I8</f>
        <v>201.08</v>
      </c>
      <c r="H49" s="122">
        <f>'Rozpočet Pol'!K8</f>
        <v>3848.24</v>
      </c>
      <c r="I49" s="246"/>
      <c r="J49" s="246"/>
    </row>
    <row r="50" spans="1:10" ht="25.5" customHeight="1" x14ac:dyDescent="0.3">
      <c r="A50" s="119"/>
      <c r="B50" s="123" t="s">
        <v>68</v>
      </c>
      <c r="C50" s="242" t="s">
        <v>69</v>
      </c>
      <c r="D50" s="243"/>
      <c r="E50" s="243"/>
      <c r="F50" s="124" t="s">
        <v>32</v>
      </c>
      <c r="G50" s="125">
        <f>'Rozpočet Pol'!I10</f>
        <v>482.86</v>
      </c>
      <c r="H50" s="125">
        <f>'Rozpočet Pol'!K10</f>
        <v>1087.02</v>
      </c>
      <c r="I50" s="244"/>
      <c r="J50" s="244"/>
    </row>
    <row r="51" spans="1:10" ht="25.5" customHeight="1" x14ac:dyDescent="0.3">
      <c r="A51" s="119"/>
      <c r="B51" s="123" t="s">
        <v>70</v>
      </c>
      <c r="C51" s="242" t="s">
        <v>71</v>
      </c>
      <c r="D51" s="243"/>
      <c r="E51" s="243"/>
      <c r="F51" s="124" t="s">
        <v>32</v>
      </c>
      <c r="G51" s="125">
        <f>'Rozpočet Pol'!I12</f>
        <v>1337.32</v>
      </c>
      <c r="H51" s="125">
        <f>'Rozpočet Pol'!K12</f>
        <v>2195.92</v>
      </c>
      <c r="I51" s="244"/>
      <c r="J51" s="244"/>
    </row>
    <row r="52" spans="1:10" ht="25.5" customHeight="1" x14ac:dyDescent="0.3">
      <c r="A52" s="119"/>
      <c r="B52" s="123" t="s">
        <v>72</v>
      </c>
      <c r="C52" s="242" t="s">
        <v>73</v>
      </c>
      <c r="D52" s="243"/>
      <c r="E52" s="243"/>
      <c r="F52" s="124" t="s">
        <v>33</v>
      </c>
      <c r="G52" s="125">
        <f>'Rozpočet Pol'!I19</f>
        <v>179.79</v>
      </c>
      <c r="H52" s="125">
        <f>'Rozpočet Pol'!K19</f>
        <v>73807.850000000006</v>
      </c>
      <c r="I52" s="244"/>
      <c r="J52" s="244"/>
    </row>
    <row r="53" spans="1:10" ht="25.5" customHeight="1" x14ac:dyDescent="0.3">
      <c r="A53" s="119"/>
      <c r="B53" s="123" t="s">
        <v>74</v>
      </c>
      <c r="C53" s="242" t="s">
        <v>75</v>
      </c>
      <c r="D53" s="243"/>
      <c r="E53" s="243"/>
      <c r="F53" s="124" t="s">
        <v>33</v>
      </c>
      <c r="G53" s="125">
        <f>'Rozpočet Pol'!I26</f>
        <v>0</v>
      </c>
      <c r="H53" s="125">
        <f>'Rozpočet Pol'!K26</f>
        <v>786.08999999999992</v>
      </c>
      <c r="I53" s="244"/>
      <c r="J53" s="244"/>
    </row>
    <row r="54" spans="1:10" ht="25.5" customHeight="1" x14ac:dyDescent="0.3">
      <c r="A54" s="119"/>
      <c r="B54" s="123" t="s">
        <v>76</v>
      </c>
      <c r="C54" s="242" t="s">
        <v>77</v>
      </c>
      <c r="D54" s="243"/>
      <c r="E54" s="243"/>
      <c r="F54" s="124" t="s">
        <v>33</v>
      </c>
      <c r="G54" s="125">
        <f>'Rozpočet Pol'!I33</f>
        <v>38282.61</v>
      </c>
      <c r="H54" s="125">
        <f>'Rozpočet Pol'!K33</f>
        <v>2791.63</v>
      </c>
      <c r="I54" s="244"/>
      <c r="J54" s="244"/>
    </row>
    <row r="55" spans="1:10" ht="25.5" customHeight="1" x14ac:dyDescent="0.3">
      <c r="A55" s="119"/>
      <c r="B55" s="123" t="s">
        <v>78</v>
      </c>
      <c r="C55" s="242" t="s">
        <v>79</v>
      </c>
      <c r="D55" s="243"/>
      <c r="E55" s="243"/>
      <c r="F55" s="124" t="s">
        <v>33</v>
      </c>
      <c r="G55" s="125">
        <f>'Rozpočet Pol'!I46</f>
        <v>66316.03</v>
      </c>
      <c r="H55" s="125">
        <f>'Rozpočet Pol'!K46</f>
        <v>91808.900000000023</v>
      </c>
      <c r="I55" s="244"/>
      <c r="J55" s="244"/>
    </row>
    <row r="56" spans="1:10" ht="25.5" customHeight="1" x14ac:dyDescent="0.3">
      <c r="A56" s="119"/>
      <c r="B56" s="123" t="s">
        <v>80</v>
      </c>
      <c r="C56" s="242" t="s">
        <v>81</v>
      </c>
      <c r="D56" s="243"/>
      <c r="E56" s="243"/>
      <c r="F56" s="124" t="s">
        <v>33</v>
      </c>
      <c r="G56" s="125">
        <f>'Rozpočet Pol'!I65</f>
        <v>166345.38999999998</v>
      </c>
      <c r="H56" s="125">
        <f>'Rozpočet Pol'!K65</f>
        <v>37531.719999999994</v>
      </c>
      <c r="I56" s="244"/>
      <c r="J56" s="244"/>
    </row>
    <row r="57" spans="1:10" ht="25.5" customHeight="1" x14ac:dyDescent="0.3">
      <c r="A57" s="119"/>
      <c r="B57" s="123" t="s">
        <v>82</v>
      </c>
      <c r="C57" s="242" t="s">
        <v>83</v>
      </c>
      <c r="D57" s="243"/>
      <c r="E57" s="243"/>
      <c r="F57" s="124" t="s">
        <v>33</v>
      </c>
      <c r="G57" s="125">
        <f>'Rozpočet Pol'!I99</f>
        <v>28937.699999999997</v>
      </c>
      <c r="H57" s="125">
        <f>'Rozpočet Pol'!K99</f>
        <v>44005.820000000007</v>
      </c>
      <c r="I57" s="244"/>
      <c r="J57" s="244"/>
    </row>
    <row r="58" spans="1:10" ht="25.5" customHeight="1" x14ac:dyDescent="0.3">
      <c r="A58" s="119"/>
      <c r="B58" s="123" t="s">
        <v>84</v>
      </c>
      <c r="C58" s="242" t="s">
        <v>85</v>
      </c>
      <c r="D58" s="243"/>
      <c r="E58" s="243"/>
      <c r="F58" s="124" t="s">
        <v>33</v>
      </c>
      <c r="G58" s="125">
        <f>'Rozpočet Pol'!I117</f>
        <v>0</v>
      </c>
      <c r="H58" s="125">
        <f>'Rozpočet Pol'!K117</f>
        <v>48348</v>
      </c>
      <c r="I58" s="244"/>
      <c r="J58" s="244"/>
    </row>
    <row r="59" spans="1:10" ht="25.5" customHeight="1" x14ac:dyDescent="0.3">
      <c r="A59" s="119"/>
      <c r="B59" s="123" t="s">
        <v>86</v>
      </c>
      <c r="C59" s="242" t="s">
        <v>87</v>
      </c>
      <c r="D59" s="243"/>
      <c r="E59" s="243"/>
      <c r="F59" s="124" t="s">
        <v>33</v>
      </c>
      <c r="G59" s="125">
        <f>'Rozpočet Pol'!I119</f>
        <v>0</v>
      </c>
      <c r="H59" s="125">
        <f>'Rozpočet Pol'!K119</f>
        <v>154874.62</v>
      </c>
      <c r="I59" s="244"/>
      <c r="J59" s="244"/>
    </row>
    <row r="60" spans="1:10" ht="25.5" customHeight="1" x14ac:dyDescent="0.3">
      <c r="A60" s="119"/>
      <c r="B60" s="126" t="s">
        <v>35</v>
      </c>
      <c r="C60" s="223" t="s">
        <v>36</v>
      </c>
      <c r="D60" s="224"/>
      <c r="E60" s="224"/>
      <c r="F60" s="127" t="s">
        <v>35</v>
      </c>
      <c r="G60" s="128">
        <f>'Rozpočet Pol'!I123</f>
        <v>0</v>
      </c>
      <c r="H60" s="128">
        <f>'Rozpočet Pol'!K123</f>
        <v>22752</v>
      </c>
      <c r="I60" s="225"/>
      <c r="J60" s="225"/>
    </row>
    <row r="61" spans="1:10" ht="25.5" customHeight="1" x14ac:dyDescent="0.3">
      <c r="A61" s="129"/>
      <c r="B61" s="130" t="s">
        <v>59</v>
      </c>
      <c r="C61" s="130"/>
      <c r="D61" s="131"/>
      <c r="E61" s="131"/>
      <c r="F61" s="132"/>
      <c r="G61" s="133">
        <f>SUM(G49:G60)</f>
        <v>302082.77999999997</v>
      </c>
      <c r="H61" s="133">
        <f>SUM(H49:H60)</f>
        <v>483837.81000000006</v>
      </c>
      <c r="I61" s="226">
        <f>SUM(I49:I60)</f>
        <v>0</v>
      </c>
      <c r="J61" s="226"/>
    </row>
    <row r="62" spans="1:10" x14ac:dyDescent="0.3">
      <c r="F62" s="134"/>
      <c r="G62" s="135"/>
      <c r="H62" s="134"/>
      <c r="I62" s="135"/>
      <c r="J62" s="135"/>
    </row>
    <row r="63" spans="1:10" x14ac:dyDescent="0.3">
      <c r="F63" s="134"/>
      <c r="G63" s="135"/>
      <c r="H63" s="134"/>
      <c r="I63" s="135"/>
      <c r="J63" s="135"/>
    </row>
    <row r="64" spans="1:10" x14ac:dyDescent="0.3">
      <c r="F64" s="134"/>
      <c r="G64" s="135"/>
      <c r="H64" s="134"/>
      <c r="I64" s="135"/>
      <c r="J64" s="135"/>
    </row>
  </sheetData>
  <mergeCells count="64">
    <mergeCell ref="I48:J48"/>
    <mergeCell ref="I49:J49"/>
    <mergeCell ref="C49:E49"/>
    <mergeCell ref="C50:E50"/>
    <mergeCell ref="I50:J50"/>
    <mergeCell ref="I51:J51"/>
    <mergeCell ref="C51:E51"/>
    <mergeCell ref="C52:E52"/>
    <mergeCell ref="I52:J52"/>
    <mergeCell ref="C53:E53"/>
    <mergeCell ref="I53:J53"/>
    <mergeCell ref="C54:E54"/>
    <mergeCell ref="I54:J54"/>
    <mergeCell ref="I55:J55"/>
    <mergeCell ref="C55:E55"/>
    <mergeCell ref="C56:E56"/>
    <mergeCell ref="I56:J56"/>
    <mergeCell ref="C57:E57"/>
    <mergeCell ref="I57:J57"/>
    <mergeCell ref="I58:J58"/>
    <mergeCell ref="C58:E58"/>
    <mergeCell ref="I59:J59"/>
    <mergeCell ref="C59:E59"/>
    <mergeCell ref="C60:E60"/>
    <mergeCell ref="I60:J60"/>
    <mergeCell ref="I61:J61"/>
    <mergeCell ref="B1:J1"/>
    <mergeCell ref="D2:J2"/>
    <mergeCell ref="D3:J3"/>
    <mergeCell ref="D11:G11"/>
    <mergeCell ref="D12:G12"/>
    <mergeCell ref="D13:G13"/>
    <mergeCell ref="G15:H15"/>
    <mergeCell ref="I15:J15"/>
    <mergeCell ref="E15:F15"/>
    <mergeCell ref="E16:F16"/>
    <mergeCell ref="G16:H16"/>
    <mergeCell ref="I16:J16"/>
    <mergeCell ref="E17:F17"/>
    <mergeCell ref="G28:I28"/>
    <mergeCell ref="G29:I29"/>
    <mergeCell ref="D35:E35"/>
    <mergeCell ref="C39:E39"/>
    <mergeCell ref="G17:H17"/>
    <mergeCell ref="G23:I23"/>
    <mergeCell ref="G24:I24"/>
    <mergeCell ref="G25:I25"/>
    <mergeCell ref="G26:I26"/>
    <mergeCell ref="B40:E40"/>
    <mergeCell ref="B43:J43"/>
    <mergeCell ref="I17:J17"/>
    <mergeCell ref="I18:J18"/>
    <mergeCell ref="E18:F18"/>
    <mergeCell ref="G18:H18"/>
    <mergeCell ref="I19:J19"/>
    <mergeCell ref="E19:F19"/>
    <mergeCell ref="G19:H19"/>
    <mergeCell ref="G20:H20"/>
    <mergeCell ref="E20:F20"/>
    <mergeCell ref="I20:J20"/>
    <mergeCell ref="I21:J21"/>
    <mergeCell ref="G21:H21"/>
    <mergeCell ref="E21:F21"/>
    <mergeCell ref="G27:I27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88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89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90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91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6"/>
  <sheetViews>
    <sheetView topLeftCell="A114" workbookViewId="0">
      <selection activeCell="G125" sqref="G125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88</v>
      </c>
      <c r="B1" s="265"/>
      <c r="C1" s="265"/>
      <c r="D1" s="265"/>
      <c r="E1" s="265"/>
      <c r="F1" s="265"/>
      <c r="G1" s="265"/>
      <c r="AE1" t="s">
        <v>92</v>
      </c>
    </row>
    <row r="2" spans="1:60" ht="24.95" customHeight="1" x14ac:dyDescent="0.3">
      <c r="A2" s="144" t="s">
        <v>93</v>
      </c>
      <c r="B2" s="145"/>
      <c r="C2" s="266" t="s">
        <v>5</v>
      </c>
      <c r="D2" s="267"/>
      <c r="E2" s="267"/>
      <c r="F2" s="267"/>
      <c r="G2" s="268"/>
      <c r="AE2" t="s">
        <v>94</v>
      </c>
    </row>
    <row r="3" spans="1:60" ht="24.95" customHeight="1" x14ac:dyDescent="0.3">
      <c r="A3" s="146" t="s">
        <v>90</v>
      </c>
      <c r="B3" s="147"/>
      <c r="C3" s="269" t="s">
        <v>7</v>
      </c>
      <c r="D3" s="270"/>
      <c r="E3" s="270"/>
      <c r="F3" s="270"/>
      <c r="G3" s="271"/>
      <c r="AE3" t="s">
        <v>95</v>
      </c>
    </row>
    <row r="4" spans="1:60" ht="24.95" hidden="1" customHeight="1" x14ac:dyDescent="0.3">
      <c r="A4" s="146" t="s">
        <v>91</v>
      </c>
      <c r="B4" s="147"/>
      <c r="C4" s="269"/>
      <c r="D4" s="270"/>
      <c r="E4" s="270"/>
      <c r="F4" s="270"/>
      <c r="G4" s="271"/>
      <c r="AE4" t="s">
        <v>96</v>
      </c>
    </row>
    <row r="5" spans="1:60" hidden="1" x14ac:dyDescent="0.3">
      <c r="A5" s="148" t="s">
        <v>97</v>
      </c>
      <c r="B5" s="149"/>
      <c r="C5" s="150"/>
      <c r="D5" s="151"/>
      <c r="E5" s="151"/>
      <c r="F5" s="151"/>
      <c r="G5" s="152"/>
      <c r="AE5" t="s">
        <v>98</v>
      </c>
    </row>
    <row r="7" spans="1:60" ht="40.5" x14ac:dyDescent="0.3">
      <c r="A7" s="153" t="s">
        <v>99</v>
      </c>
      <c r="B7" s="154" t="s">
        <v>100</v>
      </c>
      <c r="C7" s="154" t="s">
        <v>101</v>
      </c>
      <c r="D7" s="153" t="s">
        <v>102</v>
      </c>
      <c r="E7" s="153" t="s">
        <v>103</v>
      </c>
      <c r="F7" s="155" t="s">
        <v>104</v>
      </c>
      <c r="G7" s="156" t="s">
        <v>31</v>
      </c>
      <c r="H7" s="157" t="s">
        <v>29</v>
      </c>
      <c r="I7" s="157" t="s">
        <v>105</v>
      </c>
      <c r="J7" s="157" t="s">
        <v>30</v>
      </c>
      <c r="K7" s="157" t="s">
        <v>106</v>
      </c>
      <c r="L7" s="157" t="s">
        <v>107</v>
      </c>
      <c r="M7" s="157" t="s">
        <v>108</v>
      </c>
      <c r="N7" s="157" t="s">
        <v>109</v>
      </c>
      <c r="O7" s="157" t="s">
        <v>110</v>
      </c>
      <c r="P7" s="157" t="s">
        <v>111</v>
      </c>
      <c r="Q7" s="157" t="s">
        <v>112</v>
      </c>
      <c r="R7" s="157" t="s">
        <v>113</v>
      </c>
      <c r="S7" s="157" t="s">
        <v>114</v>
      </c>
      <c r="T7" s="157" t="s">
        <v>115</v>
      </c>
      <c r="U7" s="158" t="s">
        <v>116</v>
      </c>
    </row>
    <row r="8" spans="1:60" x14ac:dyDescent="0.3">
      <c r="A8" s="159" t="s">
        <v>117</v>
      </c>
      <c r="B8" s="160" t="s">
        <v>66</v>
      </c>
      <c r="C8" s="161" t="s">
        <v>67</v>
      </c>
      <c r="D8" s="162"/>
      <c r="E8" s="163"/>
      <c r="F8" s="164"/>
      <c r="G8" s="164">
        <f>SUMIF(AE9,"&lt;&gt;NOR",G9)</f>
        <v>4049.32</v>
      </c>
      <c r="H8" s="164"/>
      <c r="I8" s="164">
        <f>SUM(I9)</f>
        <v>201.08</v>
      </c>
      <c r="J8" s="164"/>
      <c r="K8" s="164">
        <f>SUM(K9)</f>
        <v>3848.24</v>
      </c>
      <c r="L8" s="164"/>
      <c r="M8" s="164">
        <f>SUM(M9)</f>
        <v>4899.6772000000001</v>
      </c>
      <c r="N8" s="165"/>
      <c r="O8" s="165">
        <f>SUM(O9)</f>
        <v>0.15048</v>
      </c>
      <c r="P8" s="165"/>
      <c r="Q8" s="165">
        <f>SUM(Q9)</f>
        <v>0</v>
      </c>
      <c r="R8" s="165"/>
      <c r="S8" s="165"/>
      <c r="T8" s="159"/>
      <c r="U8" s="165">
        <f>SUM(U9)</f>
        <v>7.96</v>
      </c>
      <c r="AE8" t="s">
        <v>118</v>
      </c>
    </row>
    <row r="9" spans="1:60" ht="22.5" outlineLevel="1" x14ac:dyDescent="0.3">
      <c r="A9" s="166">
        <v>1</v>
      </c>
      <c r="B9" s="167" t="s">
        <v>119</v>
      </c>
      <c r="C9" s="168" t="s">
        <v>120</v>
      </c>
      <c r="D9" s="169" t="s">
        <v>121</v>
      </c>
      <c r="E9" s="170">
        <v>44</v>
      </c>
      <c r="F9" s="171">
        <v>92.03</v>
      </c>
      <c r="G9" s="172">
        <v>4049.32</v>
      </c>
      <c r="H9" s="171">
        <v>4.57</v>
      </c>
      <c r="I9" s="172">
        <f>ROUND(E9*H9,2)</f>
        <v>201.08</v>
      </c>
      <c r="J9" s="171">
        <v>87.46</v>
      </c>
      <c r="K9" s="172">
        <f>ROUND(E9*J9,2)</f>
        <v>3848.24</v>
      </c>
      <c r="L9" s="172">
        <v>21</v>
      </c>
      <c r="M9" s="172">
        <f>G9*(1+L9/100)</f>
        <v>4899.6772000000001</v>
      </c>
      <c r="N9" s="173">
        <v>3.4199999999999999E-3</v>
      </c>
      <c r="O9" s="173">
        <f>ROUND(E9*N9,5)</f>
        <v>0.15048</v>
      </c>
      <c r="P9" s="173">
        <v>0</v>
      </c>
      <c r="Q9" s="173">
        <f>ROUND(E9*P9,5)</f>
        <v>0</v>
      </c>
      <c r="R9" s="173"/>
      <c r="S9" s="173"/>
      <c r="T9" s="174">
        <v>0.18099999999999999</v>
      </c>
      <c r="U9" s="173">
        <f>ROUND(E9*T9,2)</f>
        <v>7.96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122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x14ac:dyDescent="0.3">
      <c r="A10" s="176" t="s">
        <v>117</v>
      </c>
      <c r="B10" s="177" t="s">
        <v>68</v>
      </c>
      <c r="C10" s="178" t="s">
        <v>69</v>
      </c>
      <c r="D10" s="179"/>
      <c r="E10" s="180"/>
      <c r="F10" s="181"/>
      <c r="G10" s="181">
        <f>SUMIF(AE11,"&lt;&gt;NOR",G11)</f>
        <v>1569.88</v>
      </c>
      <c r="H10" s="181"/>
      <c r="I10" s="181">
        <f>SUM(I11)</f>
        <v>482.86</v>
      </c>
      <c r="J10" s="181"/>
      <c r="K10" s="181">
        <f>SUM(K11)</f>
        <v>1087.02</v>
      </c>
      <c r="L10" s="181"/>
      <c r="M10" s="181">
        <f>SUM(M11)</f>
        <v>1899.5548000000001</v>
      </c>
      <c r="N10" s="182"/>
      <c r="O10" s="182">
        <f>SUM(O11)</f>
        <v>0.1004</v>
      </c>
      <c r="P10" s="182"/>
      <c r="Q10" s="182">
        <f>SUM(Q11)</f>
        <v>0</v>
      </c>
      <c r="R10" s="182"/>
      <c r="S10" s="182"/>
      <c r="T10" s="183"/>
      <c r="U10" s="182">
        <f>SUM(U11)</f>
        <v>1.54</v>
      </c>
      <c r="AE10" t="s">
        <v>118</v>
      </c>
    </row>
    <row r="11" spans="1:60" ht="22.5" outlineLevel="1" x14ac:dyDescent="0.3">
      <c r="A11" s="166">
        <v>2</v>
      </c>
      <c r="B11" s="167" t="s">
        <v>123</v>
      </c>
      <c r="C11" s="168" t="s">
        <v>124</v>
      </c>
      <c r="D11" s="169" t="s">
        <v>121</v>
      </c>
      <c r="E11" s="170">
        <v>2</v>
      </c>
      <c r="F11" s="171">
        <v>784.94</v>
      </c>
      <c r="G11" s="172">
        <v>1569.88</v>
      </c>
      <c r="H11" s="171">
        <v>241.43</v>
      </c>
      <c r="I11" s="172">
        <f>ROUND(E11*H11,2)</f>
        <v>482.86</v>
      </c>
      <c r="J11" s="171">
        <v>543.51</v>
      </c>
      <c r="K11" s="172">
        <f>ROUND(E11*J11,2)</f>
        <v>1087.02</v>
      </c>
      <c r="L11" s="172">
        <v>21</v>
      </c>
      <c r="M11" s="172">
        <f>G11*(1+L11/100)</f>
        <v>1899.5548000000001</v>
      </c>
      <c r="N11" s="173">
        <v>5.0200000000000002E-2</v>
      </c>
      <c r="O11" s="173">
        <f>ROUND(E11*N11,5)</f>
        <v>0.1004</v>
      </c>
      <c r="P11" s="173">
        <v>0</v>
      </c>
      <c r="Q11" s="173">
        <f>ROUND(E11*P11,5)</f>
        <v>0</v>
      </c>
      <c r="R11" s="173"/>
      <c r="S11" s="173"/>
      <c r="T11" s="174">
        <v>0.77</v>
      </c>
      <c r="U11" s="173">
        <f>ROUND(E11*T11,2)</f>
        <v>1.54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122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117</v>
      </c>
      <c r="B12" s="177" t="s">
        <v>70</v>
      </c>
      <c r="C12" s="178" t="s">
        <v>71</v>
      </c>
      <c r="D12" s="179"/>
      <c r="E12" s="180"/>
      <c r="F12" s="181"/>
      <c r="G12" s="181">
        <f>SUMIF(AE13:AE18,"&lt;&gt;NOR",G13:G18)</f>
        <v>3533.4399999999996</v>
      </c>
      <c r="H12" s="181"/>
      <c r="I12" s="181">
        <f>SUM(I13:I18)</f>
        <v>1337.32</v>
      </c>
      <c r="J12" s="181"/>
      <c r="K12" s="181">
        <f>SUM(K13:K18)</f>
        <v>2195.92</v>
      </c>
      <c r="L12" s="181"/>
      <c r="M12" s="181">
        <f>SUM(M13:M18)</f>
        <v>4275.4624000000003</v>
      </c>
      <c r="N12" s="182"/>
      <c r="O12" s="182">
        <f>SUM(O13:O18)</f>
        <v>0</v>
      </c>
      <c r="P12" s="182"/>
      <c r="Q12" s="182">
        <f>SUM(Q13:Q18)</f>
        <v>0.10584</v>
      </c>
      <c r="R12" s="182"/>
      <c r="S12" s="182"/>
      <c r="T12" s="183"/>
      <c r="U12" s="182">
        <f>SUM(U13:U18)</f>
        <v>6.71</v>
      </c>
      <c r="AE12" t="s">
        <v>118</v>
      </c>
    </row>
    <row r="13" spans="1:60" outlineLevel="1" x14ac:dyDescent="0.3">
      <c r="A13" s="166">
        <v>3</v>
      </c>
      <c r="B13" s="167" t="s">
        <v>125</v>
      </c>
      <c r="C13" s="168" t="s">
        <v>126</v>
      </c>
      <c r="D13" s="169" t="s">
        <v>127</v>
      </c>
      <c r="E13" s="170">
        <v>0.64</v>
      </c>
      <c r="F13" s="171">
        <v>2627.86</v>
      </c>
      <c r="G13" s="172">
        <v>1681.83</v>
      </c>
      <c r="H13" s="171">
        <v>2089.5700000000002</v>
      </c>
      <c r="I13" s="172">
        <f t="shared" ref="I13:I18" si="0">ROUND(E13*H13,2)</f>
        <v>1337.32</v>
      </c>
      <c r="J13" s="171">
        <v>538.29</v>
      </c>
      <c r="K13" s="172">
        <f t="shared" ref="K13:K18" si="1">ROUND(E13*J13,2)</f>
        <v>344.51</v>
      </c>
      <c r="L13" s="172">
        <v>21</v>
      </c>
      <c r="M13" s="172">
        <f t="shared" ref="M13:M18" si="2">G13*(1+L13/100)</f>
        <v>2035.0142999999998</v>
      </c>
      <c r="N13" s="173">
        <v>0</v>
      </c>
      <c r="O13" s="173">
        <f t="shared" ref="O13:O18" si="3">ROUND(E13*N13,5)</f>
        <v>0</v>
      </c>
      <c r="P13" s="173">
        <v>2.8700000000000002E-3</v>
      </c>
      <c r="Q13" s="173">
        <f t="shared" ref="Q13:Q18" si="4">ROUND(E13*P13,5)</f>
        <v>1.8400000000000001E-3</v>
      </c>
      <c r="R13" s="173"/>
      <c r="S13" s="173"/>
      <c r="T13" s="174">
        <v>2.7</v>
      </c>
      <c r="U13" s="173">
        <f t="shared" ref="U13:U18" si="5">ROUND(E13*T13,2)</f>
        <v>1.73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122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4</v>
      </c>
      <c r="B14" s="167" t="s">
        <v>128</v>
      </c>
      <c r="C14" s="168" t="s">
        <v>129</v>
      </c>
      <c r="D14" s="169" t="s">
        <v>121</v>
      </c>
      <c r="E14" s="170">
        <v>22</v>
      </c>
      <c r="F14" s="171">
        <v>23.78</v>
      </c>
      <c r="G14" s="172">
        <v>523.16</v>
      </c>
      <c r="H14" s="171">
        <v>0</v>
      </c>
      <c r="I14" s="172">
        <f t="shared" si="0"/>
        <v>0</v>
      </c>
      <c r="J14" s="171">
        <v>23.78</v>
      </c>
      <c r="K14" s="172">
        <f t="shared" si="1"/>
        <v>523.16</v>
      </c>
      <c r="L14" s="172">
        <v>21</v>
      </c>
      <c r="M14" s="172">
        <f t="shared" si="2"/>
        <v>633.02359999999999</v>
      </c>
      <c r="N14" s="173">
        <v>0</v>
      </c>
      <c r="O14" s="173">
        <f t="shared" si="3"/>
        <v>0</v>
      </c>
      <c r="P14" s="173">
        <v>1E-3</v>
      </c>
      <c r="Q14" s="173">
        <f t="shared" si="4"/>
        <v>2.1999999999999999E-2</v>
      </c>
      <c r="R14" s="173"/>
      <c r="S14" s="173"/>
      <c r="T14" s="174">
        <v>6.4000000000000001E-2</v>
      </c>
      <c r="U14" s="173">
        <f t="shared" si="5"/>
        <v>1.41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122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5</v>
      </c>
      <c r="B15" s="167" t="s">
        <v>130</v>
      </c>
      <c r="C15" s="168" t="s">
        <v>131</v>
      </c>
      <c r="D15" s="169" t="s">
        <v>121</v>
      </c>
      <c r="E15" s="170">
        <v>20</v>
      </c>
      <c r="F15" s="171">
        <v>59.5</v>
      </c>
      <c r="G15" s="172">
        <v>1190</v>
      </c>
      <c r="H15" s="171">
        <v>0</v>
      </c>
      <c r="I15" s="172">
        <f t="shared" si="0"/>
        <v>0</v>
      </c>
      <c r="J15" s="171">
        <v>59.5</v>
      </c>
      <c r="K15" s="172">
        <f t="shared" si="1"/>
        <v>1190</v>
      </c>
      <c r="L15" s="172">
        <v>21</v>
      </c>
      <c r="M15" s="172">
        <f t="shared" si="2"/>
        <v>1439.8999999999999</v>
      </c>
      <c r="N15" s="173">
        <v>0</v>
      </c>
      <c r="O15" s="173">
        <f t="shared" si="3"/>
        <v>0</v>
      </c>
      <c r="P15" s="173">
        <v>4.0000000000000001E-3</v>
      </c>
      <c r="Q15" s="173">
        <f t="shared" si="4"/>
        <v>0.08</v>
      </c>
      <c r="R15" s="173"/>
      <c r="S15" s="173"/>
      <c r="T15" s="174">
        <v>0.16</v>
      </c>
      <c r="U15" s="173">
        <f t="shared" si="5"/>
        <v>3.2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122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3">
      <c r="A16" s="166">
        <v>6</v>
      </c>
      <c r="B16" s="167" t="s">
        <v>132</v>
      </c>
      <c r="C16" s="168" t="s">
        <v>133</v>
      </c>
      <c r="D16" s="169" t="s">
        <v>121</v>
      </c>
      <c r="E16" s="170">
        <v>2</v>
      </c>
      <c r="F16" s="171">
        <v>68.03</v>
      </c>
      <c r="G16" s="172">
        <v>136.06</v>
      </c>
      <c r="H16" s="171">
        <v>0</v>
      </c>
      <c r="I16" s="172">
        <f t="shared" si="0"/>
        <v>0</v>
      </c>
      <c r="J16" s="171">
        <v>68.03</v>
      </c>
      <c r="K16" s="172">
        <f t="shared" si="1"/>
        <v>136.06</v>
      </c>
      <c r="L16" s="172">
        <v>21</v>
      </c>
      <c r="M16" s="172">
        <f t="shared" si="2"/>
        <v>164.6326</v>
      </c>
      <c r="N16" s="173">
        <v>0</v>
      </c>
      <c r="O16" s="173">
        <f t="shared" si="3"/>
        <v>0</v>
      </c>
      <c r="P16" s="173">
        <v>1E-3</v>
      </c>
      <c r="Q16" s="173">
        <f t="shared" si="4"/>
        <v>2E-3</v>
      </c>
      <c r="R16" s="173"/>
      <c r="S16" s="173"/>
      <c r="T16" s="174">
        <v>0.183</v>
      </c>
      <c r="U16" s="173">
        <f t="shared" si="5"/>
        <v>0.37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122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ht="22.5" outlineLevel="1" x14ac:dyDescent="0.3">
      <c r="A17" s="166">
        <v>7</v>
      </c>
      <c r="B17" s="167" t="s">
        <v>134</v>
      </c>
      <c r="C17" s="168" t="s">
        <v>135</v>
      </c>
      <c r="D17" s="169" t="s">
        <v>136</v>
      </c>
      <c r="E17" s="170">
        <v>1.8400000000000001E-3</v>
      </c>
      <c r="F17" s="171">
        <v>366.31</v>
      </c>
      <c r="G17" s="172">
        <v>0.73</v>
      </c>
      <c r="H17" s="171">
        <v>0</v>
      </c>
      <c r="I17" s="172">
        <f t="shared" si="0"/>
        <v>0</v>
      </c>
      <c r="J17" s="171">
        <v>366.31</v>
      </c>
      <c r="K17" s="172">
        <f t="shared" si="1"/>
        <v>0.67</v>
      </c>
      <c r="L17" s="172">
        <v>21</v>
      </c>
      <c r="M17" s="172">
        <f t="shared" si="2"/>
        <v>0.88329999999999997</v>
      </c>
      <c r="N17" s="173">
        <v>0</v>
      </c>
      <c r="O17" s="173">
        <f t="shared" si="3"/>
        <v>0</v>
      </c>
      <c r="P17" s="173">
        <v>0</v>
      </c>
      <c r="Q17" s="173">
        <f t="shared" si="4"/>
        <v>0</v>
      </c>
      <c r="R17" s="173"/>
      <c r="S17" s="173"/>
      <c r="T17" s="174">
        <v>2.0089999999999999</v>
      </c>
      <c r="U17" s="173">
        <f t="shared" si="5"/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122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 x14ac:dyDescent="0.3">
      <c r="A18" s="166">
        <v>8</v>
      </c>
      <c r="B18" s="167" t="s">
        <v>137</v>
      </c>
      <c r="C18" s="168" t="s">
        <v>138</v>
      </c>
      <c r="D18" s="169" t="s">
        <v>136</v>
      </c>
      <c r="E18" s="170">
        <v>1.8400000000000001E-3</v>
      </c>
      <c r="F18" s="171">
        <v>828.17</v>
      </c>
      <c r="G18" s="172">
        <v>1.66</v>
      </c>
      <c r="H18" s="171">
        <v>0</v>
      </c>
      <c r="I18" s="172">
        <f t="shared" si="0"/>
        <v>0</v>
      </c>
      <c r="J18" s="171">
        <v>828.17</v>
      </c>
      <c r="K18" s="172">
        <f t="shared" si="1"/>
        <v>1.52</v>
      </c>
      <c r="L18" s="172">
        <v>21</v>
      </c>
      <c r="M18" s="172">
        <f t="shared" si="2"/>
        <v>2.0085999999999999</v>
      </c>
      <c r="N18" s="173">
        <v>0</v>
      </c>
      <c r="O18" s="173">
        <f t="shared" si="3"/>
        <v>0</v>
      </c>
      <c r="P18" s="173">
        <v>0</v>
      </c>
      <c r="Q18" s="173">
        <f t="shared" si="4"/>
        <v>0</v>
      </c>
      <c r="R18" s="173"/>
      <c r="S18" s="173"/>
      <c r="T18" s="174">
        <v>0.94199999999999995</v>
      </c>
      <c r="U18" s="173">
        <f t="shared" si="5"/>
        <v>0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122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x14ac:dyDescent="0.3">
      <c r="A19" s="176" t="s">
        <v>117</v>
      </c>
      <c r="B19" s="177" t="s">
        <v>72</v>
      </c>
      <c r="C19" s="178" t="s">
        <v>73</v>
      </c>
      <c r="D19" s="179"/>
      <c r="E19" s="180"/>
      <c r="F19" s="181"/>
      <c r="G19" s="181">
        <f>SUMIF(AE20:AE25,"&lt;&gt;NOR",G20:G25)</f>
        <v>73987.64</v>
      </c>
      <c r="H19" s="181"/>
      <c r="I19" s="181">
        <f>SUM(I20:I25)</f>
        <v>179.79</v>
      </c>
      <c r="J19" s="181"/>
      <c r="K19" s="181">
        <f>SUM(K20:K25)</f>
        <v>73807.850000000006</v>
      </c>
      <c r="L19" s="181"/>
      <c r="M19" s="181">
        <f>SUM(M20:M25)</f>
        <v>89525.044399999984</v>
      </c>
      <c r="N19" s="182"/>
      <c r="O19" s="182">
        <f>SUM(O20:O25)</f>
        <v>0.16241999999999998</v>
      </c>
      <c r="P19" s="182"/>
      <c r="Q19" s="182">
        <f>SUM(Q20:Q25)</f>
        <v>2.1644999999999999</v>
      </c>
      <c r="R19" s="182"/>
      <c r="S19" s="182"/>
      <c r="T19" s="183"/>
      <c r="U19" s="182">
        <f>SUM(U20:U25)</f>
        <v>44.639999999999993</v>
      </c>
      <c r="AE19" t="s">
        <v>118</v>
      </c>
    </row>
    <row r="20" spans="1:60" ht="22.5" outlineLevel="1" x14ac:dyDescent="0.3">
      <c r="A20" s="166">
        <v>9</v>
      </c>
      <c r="B20" s="167" t="s">
        <v>139</v>
      </c>
      <c r="C20" s="168" t="s">
        <v>140</v>
      </c>
      <c r="D20" s="169" t="s">
        <v>141</v>
      </c>
      <c r="E20" s="170">
        <v>45</v>
      </c>
      <c r="F20" s="171">
        <v>358.34</v>
      </c>
      <c r="G20" s="172">
        <v>16125.3</v>
      </c>
      <c r="H20" s="171">
        <v>0</v>
      </c>
      <c r="I20" s="172">
        <f t="shared" ref="I20:I25" si="6">ROUND(E20*H20,2)</f>
        <v>0</v>
      </c>
      <c r="J20" s="171">
        <v>358.34</v>
      </c>
      <c r="K20" s="172">
        <f t="shared" ref="K20:K25" si="7">ROUND(E20*J20,2)</f>
        <v>16125.3</v>
      </c>
      <c r="L20" s="172">
        <v>21</v>
      </c>
      <c r="M20" s="172">
        <f t="shared" ref="M20:M25" si="8">G20*(1+L20/100)</f>
        <v>19511.612999999998</v>
      </c>
      <c r="N20" s="173">
        <v>0</v>
      </c>
      <c r="O20" s="173">
        <f t="shared" ref="O20:O25" si="9">ROUND(E20*N20,5)</f>
        <v>0</v>
      </c>
      <c r="P20" s="173">
        <v>4.8099999999999997E-2</v>
      </c>
      <c r="Q20" s="173">
        <f t="shared" ref="Q20:Q25" si="10">ROUND(E20*P20,5)</f>
        <v>2.1644999999999999</v>
      </c>
      <c r="R20" s="173"/>
      <c r="S20" s="173"/>
      <c r="T20" s="174">
        <v>0.75</v>
      </c>
      <c r="U20" s="173">
        <f t="shared" ref="U20:U25" si="11">ROUND(E20*T20,2)</f>
        <v>33.75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122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10</v>
      </c>
      <c r="B21" s="167" t="s">
        <v>142</v>
      </c>
      <c r="C21" s="168" t="s">
        <v>143</v>
      </c>
      <c r="D21" s="169" t="s">
        <v>141</v>
      </c>
      <c r="E21" s="170">
        <v>39</v>
      </c>
      <c r="F21" s="171">
        <v>145.61000000000001</v>
      </c>
      <c r="G21" s="172">
        <v>5678.79</v>
      </c>
      <c r="H21" s="171">
        <v>4.6100000000000003</v>
      </c>
      <c r="I21" s="172">
        <f t="shared" si="6"/>
        <v>179.79</v>
      </c>
      <c r="J21" s="171">
        <v>141</v>
      </c>
      <c r="K21" s="172">
        <f t="shared" si="7"/>
        <v>5499</v>
      </c>
      <c r="L21" s="172">
        <v>21</v>
      </c>
      <c r="M21" s="172">
        <f t="shared" si="8"/>
        <v>6871.3359</v>
      </c>
      <c r="N21" s="173">
        <v>5.1000000000000004E-4</v>
      </c>
      <c r="O21" s="173">
        <f t="shared" si="9"/>
        <v>1.9890000000000001E-2</v>
      </c>
      <c r="P21" s="173">
        <v>0</v>
      </c>
      <c r="Q21" s="173">
        <f t="shared" si="10"/>
        <v>0</v>
      </c>
      <c r="R21" s="173"/>
      <c r="S21" s="173"/>
      <c r="T21" s="174">
        <v>0.26700000000000002</v>
      </c>
      <c r="U21" s="173">
        <f t="shared" si="11"/>
        <v>10.41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122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33.75" outlineLevel="1" x14ac:dyDescent="0.3">
      <c r="A22" s="166">
        <v>11</v>
      </c>
      <c r="B22" s="167" t="s">
        <v>144</v>
      </c>
      <c r="C22" s="168" t="s">
        <v>145</v>
      </c>
      <c r="D22" s="169" t="s">
        <v>127</v>
      </c>
      <c r="E22" s="170">
        <v>83</v>
      </c>
      <c r="F22" s="171">
        <v>241.41</v>
      </c>
      <c r="G22" s="172">
        <v>20037.03</v>
      </c>
      <c r="H22" s="171">
        <v>0</v>
      </c>
      <c r="I22" s="172">
        <f t="shared" si="6"/>
        <v>0</v>
      </c>
      <c r="J22" s="171">
        <v>241.41</v>
      </c>
      <c r="K22" s="172">
        <f t="shared" si="7"/>
        <v>20037.03</v>
      </c>
      <c r="L22" s="172">
        <v>21</v>
      </c>
      <c r="M22" s="172">
        <f t="shared" si="8"/>
        <v>24244.806299999997</v>
      </c>
      <c r="N22" s="173">
        <v>6.7000000000000002E-4</v>
      </c>
      <c r="O22" s="173">
        <f t="shared" si="9"/>
        <v>5.561E-2</v>
      </c>
      <c r="P22" s="173">
        <v>0</v>
      </c>
      <c r="Q22" s="173">
        <f t="shared" si="10"/>
        <v>0</v>
      </c>
      <c r="R22" s="173"/>
      <c r="S22" s="173"/>
      <c r="T22" s="174">
        <v>0</v>
      </c>
      <c r="U22" s="173">
        <f t="shared" si="11"/>
        <v>0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146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33.75" outlineLevel="1" x14ac:dyDescent="0.3">
      <c r="A23" s="166">
        <v>12</v>
      </c>
      <c r="B23" s="167" t="s">
        <v>147</v>
      </c>
      <c r="C23" s="168" t="s">
        <v>148</v>
      </c>
      <c r="D23" s="169" t="s">
        <v>127</v>
      </c>
      <c r="E23" s="170">
        <v>115</v>
      </c>
      <c r="F23" s="171">
        <v>272.64999999999998</v>
      </c>
      <c r="G23" s="172">
        <v>31354.75</v>
      </c>
      <c r="H23" s="171">
        <v>0</v>
      </c>
      <c r="I23" s="172">
        <f t="shared" si="6"/>
        <v>0</v>
      </c>
      <c r="J23" s="171">
        <v>272.64999999999998</v>
      </c>
      <c r="K23" s="172">
        <f t="shared" si="7"/>
        <v>31354.75</v>
      </c>
      <c r="L23" s="172">
        <v>21</v>
      </c>
      <c r="M23" s="172">
        <f t="shared" si="8"/>
        <v>37939.247499999998</v>
      </c>
      <c r="N23" s="173">
        <v>7.3999999999999999E-4</v>
      </c>
      <c r="O23" s="173">
        <f t="shared" si="9"/>
        <v>8.5099999999999995E-2</v>
      </c>
      <c r="P23" s="173">
        <v>0</v>
      </c>
      <c r="Q23" s="173">
        <f t="shared" si="10"/>
        <v>0</v>
      </c>
      <c r="R23" s="173"/>
      <c r="S23" s="173"/>
      <c r="T23" s="174">
        <v>0</v>
      </c>
      <c r="U23" s="173">
        <f t="shared" si="11"/>
        <v>0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146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45" outlineLevel="1" x14ac:dyDescent="0.3">
      <c r="A24" s="166">
        <v>13</v>
      </c>
      <c r="B24" s="167" t="s">
        <v>149</v>
      </c>
      <c r="C24" s="168" t="s">
        <v>150</v>
      </c>
      <c r="D24" s="169"/>
      <c r="E24" s="170">
        <v>0</v>
      </c>
      <c r="F24" s="171">
        <v>0</v>
      </c>
      <c r="G24" s="172">
        <f t="shared" ref="G24" si="12">ROUND(E24*F24,2)</f>
        <v>0</v>
      </c>
      <c r="H24" s="171">
        <v>0</v>
      </c>
      <c r="I24" s="172">
        <f t="shared" si="6"/>
        <v>0</v>
      </c>
      <c r="J24" s="171">
        <v>0</v>
      </c>
      <c r="K24" s="172">
        <f t="shared" si="7"/>
        <v>0</v>
      </c>
      <c r="L24" s="172">
        <v>21</v>
      </c>
      <c r="M24" s="172">
        <f t="shared" si="8"/>
        <v>0</v>
      </c>
      <c r="N24" s="173">
        <v>0</v>
      </c>
      <c r="O24" s="173">
        <f t="shared" si="9"/>
        <v>0</v>
      </c>
      <c r="P24" s="173">
        <v>0</v>
      </c>
      <c r="Q24" s="173">
        <f t="shared" si="10"/>
        <v>0</v>
      </c>
      <c r="R24" s="173"/>
      <c r="S24" s="173"/>
      <c r="T24" s="174">
        <v>0</v>
      </c>
      <c r="U24" s="173">
        <f t="shared" si="11"/>
        <v>0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146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3">
      <c r="A25" s="166">
        <v>14</v>
      </c>
      <c r="B25" s="167" t="s">
        <v>151</v>
      </c>
      <c r="C25" s="168" t="s">
        <v>152</v>
      </c>
      <c r="D25" s="169" t="s">
        <v>127</v>
      </c>
      <c r="E25" s="170">
        <v>1.2</v>
      </c>
      <c r="F25" s="171">
        <v>659.81</v>
      </c>
      <c r="G25" s="172">
        <v>791.77</v>
      </c>
      <c r="H25" s="171">
        <v>0</v>
      </c>
      <c r="I25" s="172">
        <f t="shared" si="6"/>
        <v>0</v>
      </c>
      <c r="J25" s="171">
        <v>659.81</v>
      </c>
      <c r="K25" s="172">
        <f t="shared" si="7"/>
        <v>791.77</v>
      </c>
      <c r="L25" s="172">
        <v>21</v>
      </c>
      <c r="M25" s="172">
        <f t="shared" si="8"/>
        <v>958.04169999999999</v>
      </c>
      <c r="N25" s="173">
        <v>1.5200000000000001E-3</v>
      </c>
      <c r="O25" s="173">
        <f t="shared" si="9"/>
        <v>1.82E-3</v>
      </c>
      <c r="P25" s="173">
        <v>0</v>
      </c>
      <c r="Q25" s="173">
        <f t="shared" si="10"/>
        <v>0</v>
      </c>
      <c r="R25" s="173"/>
      <c r="S25" s="173"/>
      <c r="T25" s="174">
        <v>0.40100000000000002</v>
      </c>
      <c r="U25" s="173">
        <f t="shared" si="11"/>
        <v>0.48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122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x14ac:dyDescent="0.3">
      <c r="A26" s="176" t="s">
        <v>117</v>
      </c>
      <c r="B26" s="177" t="s">
        <v>74</v>
      </c>
      <c r="C26" s="178" t="s">
        <v>75</v>
      </c>
      <c r="D26" s="179"/>
      <c r="E26" s="180"/>
      <c r="F26" s="181"/>
      <c r="G26" s="181">
        <f>SUMIF(AE27:AE32,"&lt;&gt;NOR",G27:G32)</f>
        <v>786.08999999999992</v>
      </c>
      <c r="H26" s="181"/>
      <c r="I26" s="181">
        <f>SUM(I27:I32)</f>
        <v>0</v>
      </c>
      <c r="J26" s="181"/>
      <c r="K26" s="181">
        <f>SUM(K27:K32)</f>
        <v>786.08999999999992</v>
      </c>
      <c r="L26" s="181"/>
      <c r="M26" s="181">
        <f>SUM(M27:M32)</f>
        <v>951.16889999999989</v>
      </c>
      <c r="N26" s="182"/>
      <c r="O26" s="182">
        <f>SUM(O27:O32)</f>
        <v>8.8000000000000003E-4</v>
      </c>
      <c r="P26" s="182"/>
      <c r="Q26" s="182">
        <f>SUM(Q27:Q32)</f>
        <v>0</v>
      </c>
      <c r="R26" s="182"/>
      <c r="S26" s="182"/>
      <c r="T26" s="183"/>
      <c r="U26" s="182">
        <f>SUM(U27:U32)</f>
        <v>1.34</v>
      </c>
      <c r="AE26" t="s">
        <v>118</v>
      </c>
    </row>
    <row r="27" spans="1:60" ht="22.5" outlineLevel="1" x14ac:dyDescent="0.3">
      <c r="A27" s="166">
        <v>15</v>
      </c>
      <c r="B27" s="167" t="s">
        <v>153</v>
      </c>
      <c r="C27" s="168" t="s">
        <v>154</v>
      </c>
      <c r="D27" s="169" t="s">
        <v>127</v>
      </c>
      <c r="E27" s="170">
        <v>3</v>
      </c>
      <c r="F27" s="171">
        <v>77.36</v>
      </c>
      <c r="G27" s="172">
        <v>232.08</v>
      </c>
      <c r="H27" s="171">
        <v>0</v>
      </c>
      <c r="I27" s="172">
        <f t="shared" ref="I27:I32" si="13">ROUND(E27*H27,2)</f>
        <v>0</v>
      </c>
      <c r="J27" s="171">
        <v>77.36</v>
      </c>
      <c r="K27" s="172">
        <f t="shared" ref="K27:K32" si="14">ROUND(E27*J27,2)</f>
        <v>232.08</v>
      </c>
      <c r="L27" s="172">
        <v>21</v>
      </c>
      <c r="M27" s="172">
        <f t="shared" ref="M27:M32" si="15">G27*(1+L27/100)</f>
        <v>280.8168</v>
      </c>
      <c r="N27" s="173">
        <v>5.0000000000000002E-5</v>
      </c>
      <c r="O27" s="173">
        <f t="shared" ref="O27:O32" si="16">ROUND(E27*N27,5)</f>
        <v>1.4999999999999999E-4</v>
      </c>
      <c r="P27" s="173">
        <v>0</v>
      </c>
      <c r="Q27" s="173">
        <f t="shared" ref="Q27:Q32" si="17">ROUND(E27*P27,5)</f>
        <v>0</v>
      </c>
      <c r="R27" s="173"/>
      <c r="S27" s="173"/>
      <c r="T27" s="174">
        <v>0.129</v>
      </c>
      <c r="U27" s="173">
        <f t="shared" ref="U27:U32" si="18">ROUND(E27*T27,2)</f>
        <v>0.39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122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ht="22.5" outlineLevel="1" x14ac:dyDescent="0.3">
      <c r="A28" s="166">
        <v>16</v>
      </c>
      <c r="B28" s="167" t="s">
        <v>155</v>
      </c>
      <c r="C28" s="168" t="s">
        <v>156</v>
      </c>
      <c r="D28" s="169" t="s">
        <v>127</v>
      </c>
      <c r="E28" s="170">
        <v>1</v>
      </c>
      <c r="F28" s="171">
        <v>81.91</v>
      </c>
      <c r="G28" s="172">
        <v>81.91</v>
      </c>
      <c r="H28" s="171">
        <v>0</v>
      </c>
      <c r="I28" s="172">
        <f t="shared" si="13"/>
        <v>0</v>
      </c>
      <c r="J28" s="171">
        <v>81.91</v>
      </c>
      <c r="K28" s="172">
        <f t="shared" si="14"/>
        <v>81.91</v>
      </c>
      <c r="L28" s="172">
        <v>21</v>
      </c>
      <c r="M28" s="172">
        <f t="shared" si="15"/>
        <v>99.111099999999993</v>
      </c>
      <c r="N28" s="173">
        <v>8.0000000000000007E-5</v>
      </c>
      <c r="O28" s="173">
        <f t="shared" si="16"/>
        <v>8.0000000000000007E-5</v>
      </c>
      <c r="P28" s="173">
        <v>0</v>
      </c>
      <c r="Q28" s="173">
        <f t="shared" si="17"/>
        <v>0</v>
      </c>
      <c r="R28" s="173"/>
      <c r="S28" s="173"/>
      <c r="T28" s="174">
        <v>0.129</v>
      </c>
      <c r="U28" s="173">
        <f t="shared" si="18"/>
        <v>0.13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122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ht="22.5" outlineLevel="1" x14ac:dyDescent="0.3">
      <c r="A29" s="166">
        <v>17</v>
      </c>
      <c r="B29" s="167" t="s">
        <v>157</v>
      </c>
      <c r="C29" s="168" t="s">
        <v>158</v>
      </c>
      <c r="D29" s="169" t="s">
        <v>127</v>
      </c>
      <c r="E29" s="170">
        <v>2</v>
      </c>
      <c r="F29" s="171">
        <v>85.32</v>
      </c>
      <c r="G29" s="172">
        <v>170.64</v>
      </c>
      <c r="H29" s="171">
        <v>0</v>
      </c>
      <c r="I29" s="172">
        <f t="shared" si="13"/>
        <v>0</v>
      </c>
      <c r="J29" s="171">
        <v>85.32</v>
      </c>
      <c r="K29" s="172">
        <f t="shared" si="14"/>
        <v>170.64</v>
      </c>
      <c r="L29" s="172">
        <v>21</v>
      </c>
      <c r="M29" s="172">
        <f t="shared" si="15"/>
        <v>206.47439999999997</v>
      </c>
      <c r="N29" s="173">
        <v>6.9999999999999994E-5</v>
      </c>
      <c r="O29" s="173">
        <f t="shared" si="16"/>
        <v>1.3999999999999999E-4</v>
      </c>
      <c r="P29" s="173">
        <v>0</v>
      </c>
      <c r="Q29" s="173">
        <f t="shared" si="17"/>
        <v>0</v>
      </c>
      <c r="R29" s="173"/>
      <c r="S29" s="173"/>
      <c r="T29" s="174">
        <v>0.14199999999999999</v>
      </c>
      <c r="U29" s="173">
        <f t="shared" si="18"/>
        <v>0.28000000000000003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122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ht="22.5" outlineLevel="1" x14ac:dyDescent="0.3">
      <c r="A30" s="166">
        <v>18</v>
      </c>
      <c r="B30" s="167" t="s">
        <v>159</v>
      </c>
      <c r="C30" s="168" t="s">
        <v>160</v>
      </c>
      <c r="D30" s="169" t="s">
        <v>127</v>
      </c>
      <c r="E30" s="170">
        <v>1</v>
      </c>
      <c r="F30" s="171">
        <v>93.28</v>
      </c>
      <c r="G30" s="172">
        <v>93.28</v>
      </c>
      <c r="H30" s="171">
        <v>0</v>
      </c>
      <c r="I30" s="172">
        <f t="shared" si="13"/>
        <v>0</v>
      </c>
      <c r="J30" s="171">
        <v>93.28</v>
      </c>
      <c r="K30" s="172">
        <f t="shared" si="14"/>
        <v>93.28</v>
      </c>
      <c r="L30" s="172">
        <v>21</v>
      </c>
      <c r="M30" s="172">
        <f t="shared" si="15"/>
        <v>112.86879999999999</v>
      </c>
      <c r="N30" s="173">
        <v>1.3999999999999999E-4</v>
      </c>
      <c r="O30" s="173">
        <f t="shared" si="16"/>
        <v>1.3999999999999999E-4</v>
      </c>
      <c r="P30" s="173">
        <v>0</v>
      </c>
      <c r="Q30" s="173">
        <f t="shared" si="17"/>
        <v>0</v>
      </c>
      <c r="R30" s="173"/>
      <c r="S30" s="173"/>
      <c r="T30" s="174">
        <v>0.17</v>
      </c>
      <c r="U30" s="173">
        <f t="shared" si="18"/>
        <v>0.17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122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3">
      <c r="A31" s="166">
        <v>19</v>
      </c>
      <c r="B31" s="167" t="s">
        <v>161</v>
      </c>
      <c r="C31" s="168" t="s">
        <v>162</v>
      </c>
      <c r="D31" s="169" t="s">
        <v>127</v>
      </c>
      <c r="E31" s="170">
        <v>1</v>
      </c>
      <c r="F31" s="171">
        <v>100.11</v>
      </c>
      <c r="G31" s="172">
        <v>100.11</v>
      </c>
      <c r="H31" s="171">
        <v>0</v>
      </c>
      <c r="I31" s="172">
        <f t="shared" si="13"/>
        <v>0</v>
      </c>
      <c r="J31" s="171">
        <v>100.11</v>
      </c>
      <c r="K31" s="172">
        <f t="shared" si="14"/>
        <v>100.11</v>
      </c>
      <c r="L31" s="172">
        <v>21</v>
      </c>
      <c r="M31" s="172">
        <f t="shared" si="15"/>
        <v>121.1331</v>
      </c>
      <c r="N31" s="173">
        <v>1.6000000000000001E-4</v>
      </c>
      <c r="O31" s="173">
        <f t="shared" si="16"/>
        <v>1.6000000000000001E-4</v>
      </c>
      <c r="P31" s="173">
        <v>0</v>
      </c>
      <c r="Q31" s="173">
        <f t="shared" si="17"/>
        <v>0</v>
      </c>
      <c r="R31" s="173"/>
      <c r="S31" s="173"/>
      <c r="T31" s="174">
        <v>0.17</v>
      </c>
      <c r="U31" s="173">
        <f t="shared" si="18"/>
        <v>0.17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122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22.5" outlineLevel="1" x14ac:dyDescent="0.3">
      <c r="A32" s="166">
        <v>20</v>
      </c>
      <c r="B32" s="167" t="s">
        <v>163</v>
      </c>
      <c r="C32" s="168" t="s">
        <v>164</v>
      </c>
      <c r="D32" s="169" t="s">
        <v>127</v>
      </c>
      <c r="E32" s="170">
        <v>1</v>
      </c>
      <c r="F32" s="171">
        <v>108.07</v>
      </c>
      <c r="G32" s="172">
        <v>108.07</v>
      </c>
      <c r="H32" s="171">
        <v>0</v>
      </c>
      <c r="I32" s="172">
        <f t="shared" si="13"/>
        <v>0</v>
      </c>
      <c r="J32" s="171">
        <v>108.07</v>
      </c>
      <c r="K32" s="172">
        <f t="shared" si="14"/>
        <v>108.07</v>
      </c>
      <c r="L32" s="172">
        <v>21</v>
      </c>
      <c r="M32" s="172">
        <f t="shared" si="15"/>
        <v>130.76469999999998</v>
      </c>
      <c r="N32" s="173">
        <v>2.1000000000000001E-4</v>
      </c>
      <c r="O32" s="173">
        <f t="shared" si="16"/>
        <v>2.1000000000000001E-4</v>
      </c>
      <c r="P32" s="173">
        <v>0</v>
      </c>
      <c r="Q32" s="173">
        <f t="shared" si="17"/>
        <v>0</v>
      </c>
      <c r="R32" s="173"/>
      <c r="S32" s="173"/>
      <c r="T32" s="174">
        <v>0.2</v>
      </c>
      <c r="U32" s="173">
        <f t="shared" si="18"/>
        <v>0.2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122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x14ac:dyDescent="0.3">
      <c r="A33" s="176" t="s">
        <v>117</v>
      </c>
      <c r="B33" s="177" t="s">
        <v>76</v>
      </c>
      <c r="C33" s="178" t="s">
        <v>77</v>
      </c>
      <c r="D33" s="179"/>
      <c r="E33" s="180"/>
      <c r="F33" s="181"/>
      <c r="G33" s="181">
        <f>SUMIF(AE34:AE45,"&lt;&gt;NOR",G34:G45)</f>
        <v>41074.879999999997</v>
      </c>
      <c r="H33" s="181"/>
      <c r="I33" s="181">
        <f>SUM(I34:I45)</f>
        <v>38282.61</v>
      </c>
      <c r="J33" s="181"/>
      <c r="K33" s="181">
        <f>SUM(K34:K45)</f>
        <v>2791.63</v>
      </c>
      <c r="L33" s="181"/>
      <c r="M33" s="181">
        <f>SUM(M34:M45)</f>
        <v>49700.604799999986</v>
      </c>
      <c r="N33" s="182"/>
      <c r="O33" s="182">
        <f>SUM(O34:O45)</f>
        <v>6.9699999999999996E-3</v>
      </c>
      <c r="P33" s="182"/>
      <c r="Q33" s="182">
        <f>SUM(Q34:Q45)</f>
        <v>0.38709000000000005</v>
      </c>
      <c r="R33" s="182"/>
      <c r="S33" s="182"/>
      <c r="T33" s="183"/>
      <c r="U33" s="182">
        <f>SUM(U34:U45)</f>
        <v>5.9</v>
      </c>
      <c r="AE33" t="s">
        <v>118</v>
      </c>
    </row>
    <row r="34" spans="1:60" ht="45" outlineLevel="1" x14ac:dyDescent="0.3">
      <c r="A34" s="166">
        <v>21</v>
      </c>
      <c r="B34" s="167" t="s">
        <v>165</v>
      </c>
      <c r="C34" s="168" t="s">
        <v>166</v>
      </c>
      <c r="D34" s="169"/>
      <c r="E34" s="170">
        <v>0</v>
      </c>
      <c r="F34" s="171">
        <v>0</v>
      </c>
      <c r="G34" s="172">
        <f t="shared" ref="G34:G41" si="19">ROUND(E34*F34,2)</f>
        <v>0</v>
      </c>
      <c r="H34" s="171">
        <v>0</v>
      </c>
      <c r="I34" s="172">
        <f t="shared" ref="I34:I45" si="20">ROUND(E34*H34,2)</f>
        <v>0</v>
      </c>
      <c r="J34" s="171">
        <v>0</v>
      </c>
      <c r="K34" s="172">
        <f t="shared" ref="K34:K45" si="21">ROUND(E34*J34,2)</f>
        <v>0</v>
      </c>
      <c r="L34" s="172">
        <v>21</v>
      </c>
      <c r="M34" s="172">
        <f t="shared" ref="M34:M45" si="22">G34*(1+L34/100)</f>
        <v>0</v>
      </c>
      <c r="N34" s="173">
        <v>0.3</v>
      </c>
      <c r="O34" s="173">
        <f t="shared" ref="O34:O45" si="23">ROUND(E34*N34,5)</f>
        <v>0</v>
      </c>
      <c r="P34" s="173">
        <v>0</v>
      </c>
      <c r="Q34" s="173">
        <f t="shared" ref="Q34:Q45" si="24">ROUND(E34*P34,5)</f>
        <v>0</v>
      </c>
      <c r="R34" s="173"/>
      <c r="S34" s="173"/>
      <c r="T34" s="174">
        <v>0</v>
      </c>
      <c r="U34" s="173">
        <f t="shared" ref="U34:U45" si="25">ROUND(E34*T34,2)</f>
        <v>0</v>
      </c>
      <c r="V34" s="175"/>
      <c r="W34" s="175"/>
      <c r="X34" s="175"/>
      <c r="Y34" s="175"/>
      <c r="Z34" s="175"/>
      <c r="AA34" s="175"/>
      <c r="AB34" s="175"/>
      <c r="AC34" s="175"/>
      <c r="AD34" s="175"/>
      <c r="AE34" s="175" t="s">
        <v>122</v>
      </c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ht="33.75" outlineLevel="1" x14ac:dyDescent="0.3">
      <c r="A35" s="166">
        <v>22</v>
      </c>
      <c r="B35" s="167" t="s">
        <v>167</v>
      </c>
      <c r="C35" s="168" t="s">
        <v>168</v>
      </c>
      <c r="D35" s="169"/>
      <c r="E35" s="170">
        <v>0</v>
      </c>
      <c r="F35" s="171">
        <v>0</v>
      </c>
      <c r="G35" s="172">
        <f t="shared" si="19"/>
        <v>0</v>
      </c>
      <c r="H35" s="171">
        <v>0</v>
      </c>
      <c r="I35" s="172">
        <f t="shared" si="20"/>
        <v>0</v>
      </c>
      <c r="J35" s="171">
        <v>0</v>
      </c>
      <c r="K35" s="172">
        <f t="shared" si="21"/>
        <v>0</v>
      </c>
      <c r="L35" s="172">
        <v>21</v>
      </c>
      <c r="M35" s="172">
        <f t="shared" si="22"/>
        <v>0</v>
      </c>
      <c r="N35" s="173">
        <v>9.7000000000000003E-3</v>
      </c>
      <c r="O35" s="173">
        <f t="shared" si="23"/>
        <v>0</v>
      </c>
      <c r="P35" s="173">
        <v>0</v>
      </c>
      <c r="Q35" s="173">
        <f t="shared" si="24"/>
        <v>0</v>
      </c>
      <c r="R35" s="173"/>
      <c r="S35" s="173"/>
      <c r="T35" s="174">
        <v>6.3259999999999996</v>
      </c>
      <c r="U35" s="173">
        <f t="shared" si="25"/>
        <v>0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122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33.75" outlineLevel="1" x14ac:dyDescent="0.3">
      <c r="A36" s="166">
        <v>23</v>
      </c>
      <c r="B36" s="167" t="s">
        <v>169</v>
      </c>
      <c r="C36" s="168" t="s">
        <v>170</v>
      </c>
      <c r="D36" s="169"/>
      <c r="E36" s="170">
        <v>0</v>
      </c>
      <c r="F36" s="171">
        <v>0</v>
      </c>
      <c r="G36" s="172">
        <f t="shared" si="19"/>
        <v>0</v>
      </c>
      <c r="H36" s="171">
        <v>0</v>
      </c>
      <c r="I36" s="172">
        <f t="shared" si="20"/>
        <v>0</v>
      </c>
      <c r="J36" s="171">
        <v>0</v>
      </c>
      <c r="K36" s="172">
        <f t="shared" si="21"/>
        <v>0</v>
      </c>
      <c r="L36" s="172">
        <v>21</v>
      </c>
      <c r="M36" s="172">
        <f t="shared" si="22"/>
        <v>0</v>
      </c>
      <c r="N36" s="173">
        <v>3.8710000000000001E-2</v>
      </c>
      <c r="O36" s="173">
        <f t="shared" si="23"/>
        <v>0</v>
      </c>
      <c r="P36" s="173">
        <v>0</v>
      </c>
      <c r="Q36" s="173">
        <f t="shared" si="24"/>
        <v>0</v>
      </c>
      <c r="R36" s="173"/>
      <c r="S36" s="173"/>
      <c r="T36" s="174">
        <v>1.7470000000000001</v>
      </c>
      <c r="U36" s="173">
        <f t="shared" si="25"/>
        <v>0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122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ht="45" outlineLevel="1" x14ac:dyDescent="0.3">
      <c r="A37" s="166">
        <v>24</v>
      </c>
      <c r="B37" s="167" t="s">
        <v>171</v>
      </c>
      <c r="C37" s="168" t="s">
        <v>172</v>
      </c>
      <c r="D37" s="169"/>
      <c r="E37" s="170">
        <v>0</v>
      </c>
      <c r="F37" s="171">
        <v>0</v>
      </c>
      <c r="G37" s="172">
        <f t="shared" si="19"/>
        <v>0</v>
      </c>
      <c r="H37" s="171">
        <v>0</v>
      </c>
      <c r="I37" s="172">
        <f t="shared" si="20"/>
        <v>0</v>
      </c>
      <c r="J37" s="171">
        <v>0</v>
      </c>
      <c r="K37" s="172">
        <f t="shared" si="21"/>
        <v>0</v>
      </c>
      <c r="L37" s="172">
        <v>21</v>
      </c>
      <c r="M37" s="172">
        <f t="shared" si="22"/>
        <v>0</v>
      </c>
      <c r="N37" s="173">
        <v>3.8710000000000001E-2</v>
      </c>
      <c r="O37" s="173">
        <f t="shared" si="23"/>
        <v>0</v>
      </c>
      <c r="P37" s="173">
        <v>0</v>
      </c>
      <c r="Q37" s="173">
        <f t="shared" si="24"/>
        <v>0</v>
      </c>
      <c r="R37" s="173"/>
      <c r="S37" s="173"/>
      <c r="T37" s="174">
        <v>1.7470000000000001</v>
      </c>
      <c r="U37" s="173">
        <f t="shared" si="25"/>
        <v>0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122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ht="33.75" outlineLevel="1" x14ac:dyDescent="0.3">
      <c r="A38" s="166">
        <v>25</v>
      </c>
      <c r="B38" s="167" t="s">
        <v>173</v>
      </c>
      <c r="C38" s="168" t="s">
        <v>174</v>
      </c>
      <c r="D38" s="169"/>
      <c r="E38" s="170">
        <v>0</v>
      </c>
      <c r="F38" s="171">
        <v>0</v>
      </c>
      <c r="G38" s="172">
        <f t="shared" si="19"/>
        <v>0</v>
      </c>
      <c r="H38" s="171">
        <v>0</v>
      </c>
      <c r="I38" s="172">
        <f t="shared" si="20"/>
        <v>0</v>
      </c>
      <c r="J38" s="171">
        <v>0</v>
      </c>
      <c r="K38" s="172">
        <f t="shared" si="21"/>
        <v>0</v>
      </c>
      <c r="L38" s="172">
        <v>21</v>
      </c>
      <c r="M38" s="172">
        <f t="shared" si="22"/>
        <v>0</v>
      </c>
      <c r="N38" s="173">
        <v>1.1299999999999999E-3</v>
      </c>
      <c r="O38" s="173">
        <f t="shared" si="23"/>
        <v>0</v>
      </c>
      <c r="P38" s="173">
        <v>0</v>
      </c>
      <c r="Q38" s="173">
        <f t="shared" si="24"/>
        <v>0</v>
      </c>
      <c r="R38" s="173"/>
      <c r="S38" s="173"/>
      <c r="T38" s="174">
        <v>0.114</v>
      </c>
      <c r="U38" s="173">
        <f t="shared" si="25"/>
        <v>0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122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ht="22.5" outlineLevel="1" x14ac:dyDescent="0.3">
      <c r="A39" s="166">
        <v>26</v>
      </c>
      <c r="B39" s="167" t="s">
        <v>175</v>
      </c>
      <c r="C39" s="168" t="s">
        <v>176</v>
      </c>
      <c r="D39" s="169" t="s">
        <v>177</v>
      </c>
      <c r="E39" s="170">
        <v>1</v>
      </c>
      <c r="F39" s="171">
        <v>21045.599999999999</v>
      </c>
      <c r="G39" s="172">
        <v>21045.599999999999</v>
      </c>
      <c r="H39" s="171">
        <v>20786.439999999999</v>
      </c>
      <c r="I39" s="172">
        <f t="shared" si="20"/>
        <v>20786.439999999999</v>
      </c>
      <c r="J39" s="171">
        <v>259.16000000000003</v>
      </c>
      <c r="K39" s="172">
        <f t="shared" si="21"/>
        <v>259.16000000000003</v>
      </c>
      <c r="L39" s="172">
        <v>21</v>
      </c>
      <c r="M39" s="172">
        <f t="shared" si="22"/>
        <v>25465.175999999996</v>
      </c>
      <c r="N39" s="173">
        <v>3.5100000000000001E-3</v>
      </c>
      <c r="O39" s="173">
        <f t="shared" si="23"/>
        <v>3.5100000000000001E-3</v>
      </c>
      <c r="P39" s="173">
        <v>0</v>
      </c>
      <c r="Q39" s="173">
        <f t="shared" si="24"/>
        <v>0</v>
      </c>
      <c r="R39" s="173"/>
      <c r="S39" s="173"/>
      <c r="T39" s="174">
        <v>0.55000000000000004</v>
      </c>
      <c r="U39" s="173">
        <f t="shared" si="25"/>
        <v>0.55000000000000004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122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ht="22.5" outlineLevel="1" x14ac:dyDescent="0.3">
      <c r="A40" s="166">
        <v>27</v>
      </c>
      <c r="B40" s="167" t="s">
        <v>178</v>
      </c>
      <c r="C40" s="168" t="s">
        <v>179</v>
      </c>
      <c r="D40" s="169" t="s">
        <v>177</v>
      </c>
      <c r="E40" s="170">
        <v>1</v>
      </c>
      <c r="F40" s="171">
        <v>17746.68</v>
      </c>
      <c r="G40" s="172">
        <v>17746.68</v>
      </c>
      <c r="H40" s="171">
        <v>17487.52</v>
      </c>
      <c r="I40" s="172">
        <f t="shared" si="20"/>
        <v>17487.52</v>
      </c>
      <c r="J40" s="171">
        <v>259.16000000000003</v>
      </c>
      <c r="K40" s="172">
        <f t="shared" si="21"/>
        <v>259.16000000000003</v>
      </c>
      <c r="L40" s="172">
        <v>21</v>
      </c>
      <c r="M40" s="172">
        <f t="shared" si="22"/>
        <v>21473.482799999998</v>
      </c>
      <c r="N40" s="173">
        <v>3.3899999999999998E-3</v>
      </c>
      <c r="O40" s="173">
        <f t="shared" si="23"/>
        <v>3.3899999999999998E-3</v>
      </c>
      <c r="P40" s="173">
        <v>0</v>
      </c>
      <c r="Q40" s="173">
        <f t="shared" si="24"/>
        <v>0</v>
      </c>
      <c r="R40" s="173"/>
      <c r="S40" s="173"/>
      <c r="T40" s="174">
        <v>0.59299999999999997</v>
      </c>
      <c r="U40" s="173">
        <f t="shared" si="25"/>
        <v>0.59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122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ht="33.75" outlineLevel="1" x14ac:dyDescent="0.3">
      <c r="A41" s="166">
        <v>28</v>
      </c>
      <c r="B41" s="167" t="s">
        <v>180</v>
      </c>
      <c r="C41" s="168" t="s">
        <v>181</v>
      </c>
      <c r="D41" s="169"/>
      <c r="E41" s="170">
        <v>0</v>
      </c>
      <c r="F41" s="171">
        <v>0</v>
      </c>
      <c r="G41" s="172">
        <f t="shared" si="19"/>
        <v>0</v>
      </c>
      <c r="H41" s="171">
        <v>0</v>
      </c>
      <c r="I41" s="172">
        <f t="shared" si="20"/>
        <v>0</v>
      </c>
      <c r="J41" s="171">
        <v>0</v>
      </c>
      <c r="K41" s="172">
        <f t="shared" si="21"/>
        <v>0</v>
      </c>
      <c r="L41" s="172">
        <v>21</v>
      </c>
      <c r="M41" s="172">
        <f t="shared" si="22"/>
        <v>0</v>
      </c>
      <c r="N41" s="173">
        <v>0</v>
      </c>
      <c r="O41" s="173">
        <f t="shared" si="23"/>
        <v>0</v>
      </c>
      <c r="P41" s="173">
        <v>0</v>
      </c>
      <c r="Q41" s="173">
        <f t="shared" si="24"/>
        <v>0</v>
      </c>
      <c r="R41" s="173"/>
      <c r="S41" s="173"/>
      <c r="T41" s="174">
        <v>0.873</v>
      </c>
      <c r="U41" s="173">
        <f t="shared" si="25"/>
        <v>0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122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3">
      <c r="A42" s="166">
        <v>29</v>
      </c>
      <c r="B42" s="167" t="s">
        <v>182</v>
      </c>
      <c r="C42" s="168" t="s">
        <v>183</v>
      </c>
      <c r="D42" s="169" t="s">
        <v>136</v>
      </c>
      <c r="E42" s="170">
        <v>0.40758</v>
      </c>
      <c r="F42" s="171">
        <v>1933.92</v>
      </c>
      <c r="G42" s="172">
        <v>789.04</v>
      </c>
      <c r="H42" s="171">
        <v>0</v>
      </c>
      <c r="I42" s="172">
        <f t="shared" si="20"/>
        <v>0</v>
      </c>
      <c r="J42" s="171">
        <v>1933.92</v>
      </c>
      <c r="K42" s="172">
        <f t="shared" si="21"/>
        <v>788.23</v>
      </c>
      <c r="L42" s="172">
        <v>21</v>
      </c>
      <c r="M42" s="172">
        <f t="shared" si="22"/>
        <v>954.73839999999996</v>
      </c>
      <c r="N42" s="173">
        <v>0</v>
      </c>
      <c r="O42" s="173">
        <f t="shared" si="23"/>
        <v>0</v>
      </c>
      <c r="P42" s="173">
        <v>0</v>
      </c>
      <c r="Q42" s="173">
        <f t="shared" si="24"/>
        <v>0</v>
      </c>
      <c r="R42" s="173"/>
      <c r="S42" s="173"/>
      <c r="T42" s="174">
        <v>4.0430000000000001</v>
      </c>
      <c r="U42" s="173">
        <f t="shared" si="25"/>
        <v>1.65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122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ht="22.5" outlineLevel="1" x14ac:dyDescent="0.3">
      <c r="A43" s="166">
        <v>30</v>
      </c>
      <c r="B43" s="167" t="s">
        <v>184</v>
      </c>
      <c r="C43" s="168" t="s">
        <v>185</v>
      </c>
      <c r="D43" s="169" t="s">
        <v>127</v>
      </c>
      <c r="E43" s="170">
        <v>1.75</v>
      </c>
      <c r="F43" s="171">
        <v>273.02</v>
      </c>
      <c r="G43" s="172">
        <v>477.79</v>
      </c>
      <c r="H43" s="171">
        <v>0</v>
      </c>
      <c r="I43" s="172">
        <f t="shared" si="20"/>
        <v>0</v>
      </c>
      <c r="J43" s="171">
        <v>273.02</v>
      </c>
      <c r="K43" s="172">
        <f t="shared" si="21"/>
        <v>477.79</v>
      </c>
      <c r="L43" s="172">
        <v>21</v>
      </c>
      <c r="M43" s="172">
        <f t="shared" si="22"/>
        <v>578.1259</v>
      </c>
      <c r="N43" s="173">
        <v>0</v>
      </c>
      <c r="O43" s="173">
        <f t="shared" si="23"/>
        <v>0</v>
      </c>
      <c r="P43" s="173">
        <v>0.20748</v>
      </c>
      <c r="Q43" s="173">
        <f t="shared" si="24"/>
        <v>0.36309000000000002</v>
      </c>
      <c r="R43" s="173"/>
      <c r="S43" s="173"/>
      <c r="T43" s="174">
        <v>0.56999999999999995</v>
      </c>
      <c r="U43" s="173">
        <f t="shared" si="25"/>
        <v>1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122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ht="22.5" outlineLevel="1" x14ac:dyDescent="0.3">
      <c r="A44" s="166">
        <v>31</v>
      </c>
      <c r="B44" s="167" t="s">
        <v>186</v>
      </c>
      <c r="C44" s="168" t="s">
        <v>187</v>
      </c>
      <c r="D44" s="169" t="s">
        <v>121</v>
      </c>
      <c r="E44" s="170">
        <v>1</v>
      </c>
      <c r="F44" s="171">
        <v>267.33999999999997</v>
      </c>
      <c r="G44" s="172">
        <v>267.33999999999997</v>
      </c>
      <c r="H44" s="171">
        <v>8.65</v>
      </c>
      <c r="I44" s="172">
        <f t="shared" si="20"/>
        <v>8.65</v>
      </c>
      <c r="J44" s="171">
        <v>258.69</v>
      </c>
      <c r="K44" s="172">
        <f t="shared" si="21"/>
        <v>258.69</v>
      </c>
      <c r="L44" s="172">
        <v>21</v>
      </c>
      <c r="M44" s="172">
        <f t="shared" si="22"/>
        <v>323.48139999999995</v>
      </c>
      <c r="N44" s="173">
        <v>6.9999999999999994E-5</v>
      </c>
      <c r="O44" s="173">
        <f t="shared" si="23"/>
        <v>6.9999999999999994E-5</v>
      </c>
      <c r="P44" s="173">
        <v>2.4E-2</v>
      </c>
      <c r="Q44" s="173">
        <f t="shared" si="24"/>
        <v>2.4E-2</v>
      </c>
      <c r="R44" s="173"/>
      <c r="S44" s="173"/>
      <c r="T44" s="174">
        <v>0.54</v>
      </c>
      <c r="U44" s="173">
        <f t="shared" si="25"/>
        <v>0.54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122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ht="22.5" outlineLevel="1" x14ac:dyDescent="0.3">
      <c r="A45" s="166">
        <v>32</v>
      </c>
      <c r="B45" s="167" t="s">
        <v>188</v>
      </c>
      <c r="C45" s="168" t="s">
        <v>189</v>
      </c>
      <c r="D45" s="169" t="s">
        <v>136</v>
      </c>
      <c r="E45" s="170">
        <v>0.38708999999999999</v>
      </c>
      <c r="F45" s="171">
        <v>1933.92</v>
      </c>
      <c r="G45" s="172">
        <v>748.43</v>
      </c>
      <c r="H45" s="171">
        <v>0</v>
      </c>
      <c r="I45" s="172">
        <f t="shared" si="20"/>
        <v>0</v>
      </c>
      <c r="J45" s="171">
        <v>1933.92</v>
      </c>
      <c r="K45" s="172">
        <f t="shared" si="21"/>
        <v>748.6</v>
      </c>
      <c r="L45" s="172">
        <v>21</v>
      </c>
      <c r="M45" s="172">
        <f t="shared" si="22"/>
        <v>905.60029999999995</v>
      </c>
      <c r="N45" s="173">
        <v>0</v>
      </c>
      <c r="O45" s="173">
        <f t="shared" si="23"/>
        <v>0</v>
      </c>
      <c r="P45" s="173">
        <v>0</v>
      </c>
      <c r="Q45" s="173">
        <f t="shared" si="24"/>
        <v>0</v>
      </c>
      <c r="R45" s="173"/>
      <c r="S45" s="173"/>
      <c r="T45" s="174">
        <v>4.0430000000000001</v>
      </c>
      <c r="U45" s="173">
        <f t="shared" si="25"/>
        <v>1.57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122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x14ac:dyDescent="0.3">
      <c r="A46" s="176" t="s">
        <v>117</v>
      </c>
      <c r="B46" s="177" t="s">
        <v>78</v>
      </c>
      <c r="C46" s="178" t="s">
        <v>79</v>
      </c>
      <c r="D46" s="179"/>
      <c r="E46" s="180"/>
      <c r="F46" s="181"/>
      <c r="G46" s="181">
        <f>SUMIF(AE47:AE64,"&lt;&gt;NOR",G47:G64)</f>
        <v>158125.43999999997</v>
      </c>
      <c r="H46" s="181"/>
      <c r="I46" s="181">
        <f>SUM(I47:I64)</f>
        <v>66316.03</v>
      </c>
      <c r="J46" s="181"/>
      <c r="K46" s="181">
        <f>SUM(K47:K64)</f>
        <v>91808.900000000023</v>
      </c>
      <c r="L46" s="181"/>
      <c r="M46" s="181">
        <f>SUM(M47:M64)</f>
        <v>191331.78240000003</v>
      </c>
      <c r="N46" s="182"/>
      <c r="O46" s="182">
        <f>SUM(O47:O64)</f>
        <v>2.6234800000000003</v>
      </c>
      <c r="P46" s="182"/>
      <c r="Q46" s="182">
        <f>SUM(Q47:Q64)</f>
        <v>0.87690999999999997</v>
      </c>
      <c r="R46" s="182"/>
      <c r="S46" s="182"/>
      <c r="T46" s="183"/>
      <c r="U46" s="182">
        <f>SUM(U47:U64)</f>
        <v>197.34999999999997</v>
      </c>
      <c r="AE46" t="s">
        <v>118</v>
      </c>
    </row>
    <row r="47" spans="1:60" outlineLevel="1" x14ac:dyDescent="0.3">
      <c r="A47" s="166">
        <v>33</v>
      </c>
      <c r="B47" s="167" t="s">
        <v>190</v>
      </c>
      <c r="C47" s="168" t="s">
        <v>191</v>
      </c>
      <c r="D47" s="169" t="s">
        <v>121</v>
      </c>
      <c r="E47" s="170">
        <v>18</v>
      </c>
      <c r="F47" s="171">
        <v>124</v>
      </c>
      <c r="G47" s="172">
        <v>2232</v>
      </c>
      <c r="H47" s="171">
        <v>0</v>
      </c>
      <c r="I47" s="172">
        <f t="shared" ref="I47:I64" si="26">ROUND(E47*H47,2)</f>
        <v>0</v>
      </c>
      <c r="J47" s="171">
        <v>124</v>
      </c>
      <c r="K47" s="172">
        <f t="shared" ref="K47:K64" si="27">ROUND(E47*J47,2)</f>
        <v>2232</v>
      </c>
      <c r="L47" s="172">
        <v>21</v>
      </c>
      <c r="M47" s="172">
        <f t="shared" ref="M47:M64" si="28">G47*(1+L47/100)</f>
        <v>2700.72</v>
      </c>
      <c r="N47" s="173">
        <v>0</v>
      </c>
      <c r="O47" s="173">
        <f t="shared" ref="O47:O64" si="29">ROUND(E47*N47,5)</f>
        <v>0</v>
      </c>
      <c r="P47" s="173">
        <v>0</v>
      </c>
      <c r="Q47" s="173">
        <f t="shared" ref="Q47:Q64" si="30">ROUND(E47*P47,5)</f>
        <v>0</v>
      </c>
      <c r="R47" s="173"/>
      <c r="S47" s="173"/>
      <c r="T47" s="174">
        <v>0.22700000000000001</v>
      </c>
      <c r="U47" s="173">
        <f t="shared" ref="U47:U64" si="31">ROUND(E47*T47,2)</f>
        <v>4.09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122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 x14ac:dyDescent="0.3">
      <c r="A48" s="166">
        <v>34</v>
      </c>
      <c r="B48" s="167" t="s">
        <v>192</v>
      </c>
      <c r="C48" s="168" t="s">
        <v>193</v>
      </c>
      <c r="D48" s="169" t="s">
        <v>121</v>
      </c>
      <c r="E48" s="170">
        <v>39</v>
      </c>
      <c r="F48" s="171">
        <v>129.69</v>
      </c>
      <c r="G48" s="172">
        <v>5057.91</v>
      </c>
      <c r="H48" s="171">
        <v>0</v>
      </c>
      <c r="I48" s="172">
        <f t="shared" si="26"/>
        <v>0</v>
      </c>
      <c r="J48" s="171">
        <v>129.69</v>
      </c>
      <c r="K48" s="172">
        <f t="shared" si="27"/>
        <v>5057.91</v>
      </c>
      <c r="L48" s="172">
        <v>21</v>
      </c>
      <c r="M48" s="172">
        <f t="shared" si="28"/>
        <v>6120.0710999999992</v>
      </c>
      <c r="N48" s="173">
        <v>0</v>
      </c>
      <c r="O48" s="173">
        <f t="shared" si="29"/>
        <v>0</v>
      </c>
      <c r="P48" s="173">
        <v>0</v>
      </c>
      <c r="Q48" s="173">
        <f t="shared" si="30"/>
        <v>0</v>
      </c>
      <c r="R48" s="173"/>
      <c r="S48" s="173"/>
      <c r="T48" s="174">
        <v>0.23699999999999999</v>
      </c>
      <c r="U48" s="173">
        <f t="shared" si="31"/>
        <v>9.24</v>
      </c>
      <c r="V48" s="175"/>
      <c r="W48" s="175"/>
      <c r="X48" s="175"/>
      <c r="Y48" s="175"/>
      <c r="Z48" s="175"/>
      <c r="AA48" s="175"/>
      <c r="AB48" s="175"/>
      <c r="AC48" s="175"/>
      <c r="AD48" s="175"/>
      <c r="AE48" s="175" t="s">
        <v>122</v>
      </c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3">
      <c r="A49" s="166">
        <v>35</v>
      </c>
      <c r="B49" s="167" t="s">
        <v>194</v>
      </c>
      <c r="C49" s="168" t="s">
        <v>195</v>
      </c>
      <c r="D49" s="169" t="s">
        <v>121</v>
      </c>
      <c r="E49" s="170">
        <v>4</v>
      </c>
      <c r="F49" s="171">
        <v>191.12</v>
      </c>
      <c r="G49" s="172">
        <v>764.48</v>
      </c>
      <c r="H49" s="171">
        <v>0</v>
      </c>
      <c r="I49" s="172">
        <f t="shared" si="26"/>
        <v>0</v>
      </c>
      <c r="J49" s="171">
        <v>191.12</v>
      </c>
      <c r="K49" s="172">
        <f t="shared" si="27"/>
        <v>764.48</v>
      </c>
      <c r="L49" s="172">
        <v>21</v>
      </c>
      <c r="M49" s="172">
        <f t="shared" si="28"/>
        <v>925.02080000000001</v>
      </c>
      <c r="N49" s="173">
        <v>0</v>
      </c>
      <c r="O49" s="173">
        <f t="shared" si="29"/>
        <v>0</v>
      </c>
      <c r="P49" s="173">
        <v>0</v>
      </c>
      <c r="Q49" s="173">
        <f t="shared" si="30"/>
        <v>0</v>
      </c>
      <c r="R49" s="173"/>
      <c r="S49" s="173"/>
      <c r="T49" s="174">
        <v>0.35</v>
      </c>
      <c r="U49" s="173">
        <f t="shared" si="31"/>
        <v>1.4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122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ht="22.5" outlineLevel="1" x14ac:dyDescent="0.3">
      <c r="A50" s="166">
        <v>36</v>
      </c>
      <c r="B50" s="167" t="s">
        <v>196</v>
      </c>
      <c r="C50" s="168" t="s">
        <v>197</v>
      </c>
      <c r="D50" s="169" t="s">
        <v>127</v>
      </c>
      <c r="E50" s="170">
        <v>14</v>
      </c>
      <c r="F50" s="171">
        <v>234.35</v>
      </c>
      <c r="G50" s="172">
        <v>3280.9</v>
      </c>
      <c r="H50" s="171">
        <v>70.900000000000006</v>
      </c>
      <c r="I50" s="172">
        <f t="shared" si="26"/>
        <v>992.6</v>
      </c>
      <c r="J50" s="171">
        <v>163.44999999999999</v>
      </c>
      <c r="K50" s="172">
        <f t="shared" si="27"/>
        <v>2288.3000000000002</v>
      </c>
      <c r="L50" s="172">
        <v>21</v>
      </c>
      <c r="M50" s="172">
        <f t="shared" si="28"/>
        <v>3969.8890000000001</v>
      </c>
      <c r="N50" s="173">
        <v>6.8900000000000003E-3</v>
      </c>
      <c r="O50" s="173">
        <f t="shared" si="29"/>
        <v>9.6460000000000004E-2</v>
      </c>
      <c r="P50" s="173">
        <v>0</v>
      </c>
      <c r="Q50" s="173">
        <f t="shared" si="30"/>
        <v>0</v>
      </c>
      <c r="R50" s="173"/>
      <c r="S50" s="173"/>
      <c r="T50" s="174">
        <v>0.38100000000000001</v>
      </c>
      <c r="U50" s="173">
        <f t="shared" si="31"/>
        <v>5.33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122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ht="22.5" outlineLevel="1" x14ac:dyDescent="0.3">
      <c r="A51" s="166">
        <v>37</v>
      </c>
      <c r="B51" s="167" t="s">
        <v>198</v>
      </c>
      <c r="C51" s="168" t="s">
        <v>199</v>
      </c>
      <c r="D51" s="169" t="s">
        <v>127</v>
      </c>
      <c r="E51" s="170">
        <v>90</v>
      </c>
      <c r="F51" s="171">
        <v>259.37</v>
      </c>
      <c r="G51" s="172">
        <v>23343.3</v>
      </c>
      <c r="H51" s="171">
        <v>92.43</v>
      </c>
      <c r="I51" s="172">
        <f t="shared" si="26"/>
        <v>8318.7000000000007</v>
      </c>
      <c r="J51" s="171">
        <v>166.94</v>
      </c>
      <c r="K51" s="172">
        <f t="shared" si="27"/>
        <v>15024.6</v>
      </c>
      <c r="L51" s="172">
        <v>21</v>
      </c>
      <c r="M51" s="172">
        <f t="shared" si="28"/>
        <v>28245.393</v>
      </c>
      <c r="N51" s="173">
        <v>6.8799999999999998E-3</v>
      </c>
      <c r="O51" s="173">
        <f t="shared" si="29"/>
        <v>0.61919999999999997</v>
      </c>
      <c r="P51" s="173">
        <v>0</v>
      </c>
      <c r="Q51" s="173">
        <f t="shared" si="30"/>
        <v>0</v>
      </c>
      <c r="R51" s="173"/>
      <c r="S51" s="173"/>
      <c r="T51" s="174">
        <v>0.39200000000000002</v>
      </c>
      <c r="U51" s="173">
        <f t="shared" si="31"/>
        <v>35.28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122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ht="22.5" outlineLevel="1" x14ac:dyDescent="0.3">
      <c r="A52" s="166">
        <v>38</v>
      </c>
      <c r="B52" s="167" t="s">
        <v>200</v>
      </c>
      <c r="C52" s="168" t="s">
        <v>201</v>
      </c>
      <c r="D52" s="169" t="s">
        <v>127</v>
      </c>
      <c r="E52" s="170">
        <v>35</v>
      </c>
      <c r="F52" s="171">
        <v>280.99</v>
      </c>
      <c r="G52" s="172">
        <v>9834.65</v>
      </c>
      <c r="H52" s="171">
        <v>111.35</v>
      </c>
      <c r="I52" s="172">
        <f t="shared" si="26"/>
        <v>3897.25</v>
      </c>
      <c r="J52" s="171">
        <v>169.64</v>
      </c>
      <c r="K52" s="172">
        <f t="shared" si="27"/>
        <v>5937.4</v>
      </c>
      <c r="L52" s="172">
        <v>21</v>
      </c>
      <c r="M52" s="172">
        <f t="shared" si="28"/>
        <v>11899.9265</v>
      </c>
      <c r="N52" s="173">
        <v>6.5700000000000003E-3</v>
      </c>
      <c r="O52" s="173">
        <f t="shared" si="29"/>
        <v>0.22994999999999999</v>
      </c>
      <c r="P52" s="173">
        <v>0</v>
      </c>
      <c r="Q52" s="173">
        <f t="shared" si="30"/>
        <v>0</v>
      </c>
      <c r="R52" s="173"/>
      <c r="S52" s="173"/>
      <c r="T52" s="174">
        <v>0.36799999999999999</v>
      </c>
      <c r="U52" s="173">
        <f t="shared" si="31"/>
        <v>12.88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122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ht="22.5" outlineLevel="1" x14ac:dyDescent="0.3">
      <c r="A53" s="166">
        <v>39</v>
      </c>
      <c r="B53" s="167" t="s">
        <v>202</v>
      </c>
      <c r="C53" s="168" t="s">
        <v>203</v>
      </c>
      <c r="D53" s="169" t="s">
        <v>127</v>
      </c>
      <c r="E53" s="170">
        <v>79</v>
      </c>
      <c r="F53" s="171">
        <v>345.83</v>
      </c>
      <c r="G53" s="172">
        <v>27320.57</v>
      </c>
      <c r="H53" s="171">
        <v>152.86000000000001</v>
      </c>
      <c r="I53" s="172">
        <f t="shared" si="26"/>
        <v>12075.94</v>
      </c>
      <c r="J53" s="171">
        <v>192.97</v>
      </c>
      <c r="K53" s="172">
        <f t="shared" si="27"/>
        <v>15244.63</v>
      </c>
      <c r="L53" s="172">
        <v>21</v>
      </c>
      <c r="M53" s="172">
        <f t="shared" si="28"/>
        <v>33057.8897</v>
      </c>
      <c r="N53" s="173">
        <v>7.4200000000000004E-3</v>
      </c>
      <c r="O53" s="173">
        <f t="shared" si="29"/>
        <v>0.58618000000000003</v>
      </c>
      <c r="P53" s="173">
        <v>0</v>
      </c>
      <c r="Q53" s="173">
        <f t="shared" si="30"/>
        <v>0</v>
      </c>
      <c r="R53" s="173"/>
      <c r="S53" s="173"/>
      <c r="T53" s="174">
        <v>0.42099999999999999</v>
      </c>
      <c r="U53" s="173">
        <f t="shared" si="31"/>
        <v>33.26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122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ht="22.5" outlineLevel="1" x14ac:dyDescent="0.3">
      <c r="A54" s="166">
        <v>40</v>
      </c>
      <c r="B54" s="167" t="s">
        <v>204</v>
      </c>
      <c r="C54" s="168" t="s">
        <v>205</v>
      </c>
      <c r="D54" s="169" t="s">
        <v>127</v>
      </c>
      <c r="E54" s="170">
        <v>79</v>
      </c>
      <c r="F54" s="171">
        <v>475.52</v>
      </c>
      <c r="G54" s="172">
        <v>37566.080000000002</v>
      </c>
      <c r="H54" s="171">
        <v>271.42</v>
      </c>
      <c r="I54" s="172">
        <f t="shared" si="26"/>
        <v>21442.18</v>
      </c>
      <c r="J54" s="171">
        <v>204.1</v>
      </c>
      <c r="K54" s="172">
        <f t="shared" si="27"/>
        <v>16123.9</v>
      </c>
      <c r="L54" s="172">
        <v>21</v>
      </c>
      <c r="M54" s="172">
        <f t="shared" si="28"/>
        <v>45454.9568</v>
      </c>
      <c r="N54" s="173">
        <v>8.2400000000000008E-3</v>
      </c>
      <c r="O54" s="173">
        <f t="shared" si="29"/>
        <v>0.65095999999999998</v>
      </c>
      <c r="P54" s="173">
        <v>0</v>
      </c>
      <c r="Q54" s="173">
        <f t="shared" si="30"/>
        <v>0</v>
      </c>
      <c r="R54" s="173"/>
      <c r="S54" s="173"/>
      <c r="T54" s="174">
        <v>0.442</v>
      </c>
      <c r="U54" s="173">
        <f t="shared" si="31"/>
        <v>34.92</v>
      </c>
      <c r="V54" s="175"/>
      <c r="W54" s="175"/>
      <c r="X54" s="175"/>
      <c r="Y54" s="175"/>
      <c r="Z54" s="175"/>
      <c r="AA54" s="175"/>
      <c r="AB54" s="175"/>
      <c r="AC54" s="175"/>
      <c r="AD54" s="175"/>
      <c r="AE54" s="175" t="s">
        <v>122</v>
      </c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 x14ac:dyDescent="0.3">
      <c r="A55" s="166">
        <v>41</v>
      </c>
      <c r="B55" s="167" t="s">
        <v>206</v>
      </c>
      <c r="C55" s="168" t="s">
        <v>207</v>
      </c>
      <c r="D55" s="169" t="s">
        <v>127</v>
      </c>
      <c r="E55" s="170">
        <v>50</v>
      </c>
      <c r="F55" s="171">
        <v>568.79999999999995</v>
      </c>
      <c r="G55" s="172">
        <v>28440</v>
      </c>
      <c r="H55" s="171">
        <v>344</v>
      </c>
      <c r="I55" s="172">
        <f t="shared" si="26"/>
        <v>17200</v>
      </c>
      <c r="J55" s="171">
        <v>224.8</v>
      </c>
      <c r="K55" s="172">
        <f t="shared" si="27"/>
        <v>11240</v>
      </c>
      <c r="L55" s="172">
        <v>21</v>
      </c>
      <c r="M55" s="172">
        <f t="shared" si="28"/>
        <v>34412.400000000001</v>
      </c>
      <c r="N55" s="173">
        <v>8.6400000000000001E-3</v>
      </c>
      <c r="O55" s="173">
        <f t="shared" si="29"/>
        <v>0.432</v>
      </c>
      <c r="P55" s="173">
        <v>0</v>
      </c>
      <c r="Q55" s="173">
        <f t="shared" si="30"/>
        <v>0</v>
      </c>
      <c r="R55" s="173"/>
      <c r="S55" s="173"/>
      <c r="T55" s="174">
        <v>0.47499999999999998</v>
      </c>
      <c r="U55" s="173">
        <f t="shared" si="31"/>
        <v>23.75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122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3">
      <c r="A56" s="166">
        <v>42</v>
      </c>
      <c r="B56" s="167" t="s">
        <v>208</v>
      </c>
      <c r="C56" s="168" t="s">
        <v>209</v>
      </c>
      <c r="D56" s="169" t="s">
        <v>127</v>
      </c>
      <c r="E56" s="170">
        <v>347</v>
      </c>
      <c r="F56" s="171">
        <v>17.97</v>
      </c>
      <c r="G56" s="172">
        <v>6235.59</v>
      </c>
      <c r="H56" s="171">
        <v>0.44</v>
      </c>
      <c r="I56" s="172">
        <f t="shared" si="26"/>
        <v>152.68</v>
      </c>
      <c r="J56" s="171">
        <v>17.53</v>
      </c>
      <c r="K56" s="172">
        <f t="shared" si="27"/>
        <v>6082.91</v>
      </c>
      <c r="L56" s="172">
        <v>21</v>
      </c>
      <c r="M56" s="172">
        <f t="shared" si="28"/>
        <v>7545.0639000000001</v>
      </c>
      <c r="N56" s="173">
        <v>0</v>
      </c>
      <c r="O56" s="173">
        <f t="shared" si="29"/>
        <v>0</v>
      </c>
      <c r="P56" s="173">
        <v>0</v>
      </c>
      <c r="Q56" s="173">
        <f t="shared" si="30"/>
        <v>0</v>
      </c>
      <c r="R56" s="173"/>
      <c r="S56" s="173"/>
      <c r="T56" s="174">
        <v>3.2000000000000001E-2</v>
      </c>
      <c r="U56" s="173">
        <f t="shared" si="31"/>
        <v>11.1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122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22.5" outlineLevel="1" x14ac:dyDescent="0.3">
      <c r="A57" s="166">
        <v>43</v>
      </c>
      <c r="B57" s="167" t="s">
        <v>210</v>
      </c>
      <c r="C57" s="168" t="s">
        <v>211</v>
      </c>
      <c r="D57" s="169" t="s">
        <v>136</v>
      </c>
      <c r="E57" s="170">
        <v>2.6147499999999999</v>
      </c>
      <c r="F57" s="171">
        <v>1490.26</v>
      </c>
      <c r="G57" s="172">
        <v>3897.03</v>
      </c>
      <c r="H57" s="171">
        <v>0</v>
      </c>
      <c r="I57" s="172">
        <f t="shared" si="26"/>
        <v>0</v>
      </c>
      <c r="J57" s="171">
        <v>1490.26</v>
      </c>
      <c r="K57" s="172">
        <f t="shared" si="27"/>
        <v>3896.66</v>
      </c>
      <c r="L57" s="172">
        <v>21</v>
      </c>
      <c r="M57" s="172">
        <f t="shared" si="28"/>
        <v>4715.4063000000006</v>
      </c>
      <c r="N57" s="173">
        <v>0</v>
      </c>
      <c r="O57" s="173">
        <f t="shared" si="29"/>
        <v>0</v>
      </c>
      <c r="P57" s="173">
        <v>0</v>
      </c>
      <c r="Q57" s="173">
        <f t="shared" si="30"/>
        <v>0</v>
      </c>
      <c r="R57" s="173"/>
      <c r="S57" s="173"/>
      <c r="T57" s="174">
        <v>3.5630000000000002</v>
      </c>
      <c r="U57" s="173">
        <f t="shared" si="31"/>
        <v>9.32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122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22.5" outlineLevel="1" x14ac:dyDescent="0.3">
      <c r="A58" s="166">
        <v>44</v>
      </c>
      <c r="B58" s="167" t="s">
        <v>212</v>
      </c>
      <c r="C58" s="168" t="s">
        <v>213</v>
      </c>
      <c r="D58" s="169" t="s">
        <v>127</v>
      </c>
      <c r="E58" s="170">
        <v>28</v>
      </c>
      <c r="F58" s="171">
        <v>30.03</v>
      </c>
      <c r="G58" s="172">
        <v>840.84</v>
      </c>
      <c r="H58" s="171">
        <v>4.71</v>
      </c>
      <c r="I58" s="172">
        <f t="shared" si="26"/>
        <v>131.88</v>
      </c>
      <c r="J58" s="171">
        <v>25.32</v>
      </c>
      <c r="K58" s="172">
        <f t="shared" si="27"/>
        <v>708.96</v>
      </c>
      <c r="L58" s="172">
        <v>21</v>
      </c>
      <c r="M58" s="172">
        <f t="shared" si="28"/>
        <v>1017.4164</v>
      </c>
      <c r="N58" s="173">
        <v>2.0000000000000002E-5</v>
      </c>
      <c r="O58" s="173">
        <f t="shared" si="29"/>
        <v>5.5999999999999995E-4</v>
      </c>
      <c r="P58" s="173">
        <v>3.2000000000000002E-3</v>
      </c>
      <c r="Q58" s="173">
        <f t="shared" si="30"/>
        <v>8.9599999999999999E-2</v>
      </c>
      <c r="R58" s="173"/>
      <c r="S58" s="173"/>
      <c r="T58" s="174">
        <v>5.2999999999999999E-2</v>
      </c>
      <c r="U58" s="173">
        <f t="shared" si="31"/>
        <v>1.48</v>
      </c>
      <c r="V58" s="175"/>
      <c r="W58" s="175"/>
      <c r="X58" s="175"/>
      <c r="Y58" s="175"/>
      <c r="Z58" s="175"/>
      <c r="AA58" s="175"/>
      <c r="AB58" s="175"/>
      <c r="AC58" s="175"/>
      <c r="AD58" s="175"/>
      <c r="AE58" s="175" t="s">
        <v>122</v>
      </c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ht="22.5" outlineLevel="1" x14ac:dyDescent="0.3">
      <c r="A59" s="166">
        <v>45</v>
      </c>
      <c r="B59" s="167" t="s">
        <v>214</v>
      </c>
      <c r="C59" s="168" t="s">
        <v>215</v>
      </c>
      <c r="D59" s="169" t="s">
        <v>127</v>
      </c>
      <c r="E59" s="170">
        <v>66</v>
      </c>
      <c r="F59" s="171">
        <v>62</v>
      </c>
      <c r="G59" s="172">
        <v>4092</v>
      </c>
      <c r="H59" s="171">
        <v>12.78</v>
      </c>
      <c r="I59" s="172">
        <f t="shared" si="26"/>
        <v>843.48</v>
      </c>
      <c r="J59" s="171">
        <v>49.22</v>
      </c>
      <c r="K59" s="172">
        <f t="shared" si="27"/>
        <v>3248.52</v>
      </c>
      <c r="L59" s="172">
        <v>21</v>
      </c>
      <c r="M59" s="172">
        <f t="shared" si="28"/>
        <v>4951.32</v>
      </c>
      <c r="N59" s="173">
        <v>5.0000000000000002E-5</v>
      </c>
      <c r="O59" s="173">
        <f t="shared" si="29"/>
        <v>3.3E-3</v>
      </c>
      <c r="P59" s="173">
        <v>5.3200000000000001E-3</v>
      </c>
      <c r="Q59" s="173">
        <f t="shared" si="30"/>
        <v>0.35111999999999999</v>
      </c>
      <c r="R59" s="173"/>
      <c r="S59" s="173"/>
      <c r="T59" s="174">
        <v>0.10299999999999999</v>
      </c>
      <c r="U59" s="173">
        <f t="shared" si="31"/>
        <v>6.8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122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 x14ac:dyDescent="0.3">
      <c r="A60" s="166">
        <v>46</v>
      </c>
      <c r="B60" s="167" t="s">
        <v>216</v>
      </c>
      <c r="C60" s="168" t="s">
        <v>217</v>
      </c>
      <c r="D60" s="169" t="s">
        <v>127</v>
      </c>
      <c r="E60" s="170">
        <v>38</v>
      </c>
      <c r="F60" s="171">
        <v>73.72</v>
      </c>
      <c r="G60" s="172">
        <v>2801.36</v>
      </c>
      <c r="H60" s="171">
        <v>24.46</v>
      </c>
      <c r="I60" s="172">
        <f t="shared" si="26"/>
        <v>929.48</v>
      </c>
      <c r="J60" s="171">
        <v>49.26</v>
      </c>
      <c r="K60" s="172">
        <f t="shared" si="27"/>
        <v>1871.88</v>
      </c>
      <c r="L60" s="172">
        <v>21</v>
      </c>
      <c r="M60" s="172">
        <f t="shared" si="28"/>
        <v>3389.6455999999998</v>
      </c>
      <c r="N60" s="173">
        <v>9.0000000000000006E-5</v>
      </c>
      <c r="O60" s="173">
        <f t="shared" si="29"/>
        <v>3.4199999999999999E-3</v>
      </c>
      <c r="P60" s="173">
        <v>8.5800000000000008E-3</v>
      </c>
      <c r="Q60" s="173">
        <f t="shared" si="30"/>
        <v>0.32604</v>
      </c>
      <c r="R60" s="173"/>
      <c r="S60" s="173"/>
      <c r="T60" s="174">
        <v>0.10299999999999999</v>
      </c>
      <c r="U60" s="173">
        <f t="shared" si="31"/>
        <v>3.91</v>
      </c>
      <c r="V60" s="175"/>
      <c r="W60" s="175"/>
      <c r="X60" s="175"/>
      <c r="Y60" s="175"/>
      <c r="Z60" s="175"/>
      <c r="AA60" s="175"/>
      <c r="AB60" s="175"/>
      <c r="AC60" s="175"/>
      <c r="AD60" s="175"/>
      <c r="AE60" s="175" t="s">
        <v>122</v>
      </c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ht="22.5" outlineLevel="1" x14ac:dyDescent="0.3">
      <c r="A61" s="166">
        <v>47</v>
      </c>
      <c r="B61" s="167" t="s">
        <v>218</v>
      </c>
      <c r="C61" s="168" t="s">
        <v>219</v>
      </c>
      <c r="D61" s="169" t="s">
        <v>121</v>
      </c>
      <c r="E61" s="170">
        <v>25</v>
      </c>
      <c r="F61" s="171">
        <v>10.02</v>
      </c>
      <c r="G61" s="172">
        <v>250.5</v>
      </c>
      <c r="H61" s="171">
        <v>5.24</v>
      </c>
      <c r="I61" s="172">
        <f t="shared" si="26"/>
        <v>131</v>
      </c>
      <c r="J61" s="171">
        <v>4.78</v>
      </c>
      <c r="K61" s="172">
        <f t="shared" si="27"/>
        <v>119.5</v>
      </c>
      <c r="L61" s="172">
        <v>21</v>
      </c>
      <c r="M61" s="172">
        <f t="shared" si="28"/>
        <v>303.10500000000002</v>
      </c>
      <c r="N61" s="173">
        <v>2.0000000000000002E-5</v>
      </c>
      <c r="O61" s="173">
        <f t="shared" si="29"/>
        <v>5.0000000000000001E-4</v>
      </c>
      <c r="P61" s="173">
        <v>2.15E-3</v>
      </c>
      <c r="Q61" s="173">
        <f t="shared" si="30"/>
        <v>5.3749999999999999E-2</v>
      </c>
      <c r="R61" s="173"/>
      <c r="S61" s="173"/>
      <c r="T61" s="174">
        <v>0.01</v>
      </c>
      <c r="U61" s="173">
        <f t="shared" si="31"/>
        <v>0.25</v>
      </c>
      <c r="V61" s="175"/>
      <c r="W61" s="175"/>
      <c r="X61" s="175"/>
      <c r="Y61" s="175"/>
      <c r="Z61" s="175"/>
      <c r="AA61" s="175"/>
      <c r="AB61" s="175"/>
      <c r="AC61" s="175"/>
      <c r="AD61" s="175"/>
      <c r="AE61" s="175" t="s">
        <v>122</v>
      </c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3">
      <c r="A62" s="166">
        <v>48</v>
      </c>
      <c r="B62" s="167" t="s">
        <v>220</v>
      </c>
      <c r="C62" s="168" t="s">
        <v>221</v>
      </c>
      <c r="D62" s="169" t="s">
        <v>121</v>
      </c>
      <c r="E62" s="170">
        <v>8</v>
      </c>
      <c r="F62" s="171">
        <v>53.47</v>
      </c>
      <c r="G62" s="172">
        <v>427.76</v>
      </c>
      <c r="H62" s="171">
        <v>8.9600000000000009</v>
      </c>
      <c r="I62" s="172">
        <f t="shared" si="26"/>
        <v>71.680000000000007</v>
      </c>
      <c r="J62" s="171">
        <v>44.51</v>
      </c>
      <c r="K62" s="172">
        <f t="shared" si="27"/>
        <v>356.08</v>
      </c>
      <c r="L62" s="172">
        <v>21</v>
      </c>
      <c r="M62" s="172">
        <f t="shared" si="28"/>
        <v>517.58960000000002</v>
      </c>
      <c r="N62" s="173">
        <v>4.0000000000000003E-5</v>
      </c>
      <c r="O62" s="173">
        <f t="shared" si="29"/>
        <v>3.2000000000000003E-4</v>
      </c>
      <c r="P62" s="173">
        <v>7.0499999999999998E-3</v>
      </c>
      <c r="Q62" s="173">
        <f t="shared" si="30"/>
        <v>5.6399999999999999E-2</v>
      </c>
      <c r="R62" s="173"/>
      <c r="S62" s="173"/>
      <c r="T62" s="174">
        <v>9.2999999999999999E-2</v>
      </c>
      <c r="U62" s="173">
        <f t="shared" si="31"/>
        <v>0.74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5" t="s">
        <v>122</v>
      </c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 x14ac:dyDescent="0.3">
      <c r="A63" s="166">
        <v>49</v>
      </c>
      <c r="B63" s="167" t="s">
        <v>222</v>
      </c>
      <c r="C63" s="168" t="s">
        <v>223</v>
      </c>
      <c r="D63" s="169" t="s">
        <v>121</v>
      </c>
      <c r="E63" s="170">
        <v>1</v>
      </c>
      <c r="F63" s="171">
        <v>393.61</v>
      </c>
      <c r="G63" s="172">
        <v>393.61</v>
      </c>
      <c r="H63" s="171">
        <v>129.16</v>
      </c>
      <c r="I63" s="172">
        <f t="shared" si="26"/>
        <v>129.16</v>
      </c>
      <c r="J63" s="171">
        <v>264.45</v>
      </c>
      <c r="K63" s="172">
        <f t="shared" si="27"/>
        <v>264.45</v>
      </c>
      <c r="L63" s="172">
        <v>21</v>
      </c>
      <c r="M63" s="172">
        <f t="shared" si="28"/>
        <v>476.2681</v>
      </c>
      <c r="N63" s="173">
        <v>6.3000000000000003E-4</v>
      </c>
      <c r="O63" s="173">
        <f t="shared" si="29"/>
        <v>6.3000000000000003E-4</v>
      </c>
      <c r="P63" s="173">
        <v>0</v>
      </c>
      <c r="Q63" s="173">
        <f t="shared" si="30"/>
        <v>0</v>
      </c>
      <c r="R63" s="173"/>
      <c r="S63" s="173"/>
      <c r="T63" s="174">
        <v>0.48399999999999999</v>
      </c>
      <c r="U63" s="173">
        <f t="shared" si="31"/>
        <v>0.48</v>
      </c>
      <c r="V63" s="175"/>
      <c r="W63" s="175"/>
      <c r="X63" s="175"/>
      <c r="Y63" s="175"/>
      <c r="Z63" s="175"/>
      <c r="AA63" s="175"/>
      <c r="AB63" s="175"/>
      <c r="AC63" s="175"/>
      <c r="AD63" s="175"/>
      <c r="AE63" s="175" t="s">
        <v>122</v>
      </c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 x14ac:dyDescent="0.3">
      <c r="A64" s="166">
        <v>50</v>
      </c>
      <c r="B64" s="167" t="s">
        <v>224</v>
      </c>
      <c r="C64" s="168" t="s">
        <v>225</v>
      </c>
      <c r="D64" s="169" t="s">
        <v>136</v>
      </c>
      <c r="E64" s="170">
        <v>0.87690999999999997</v>
      </c>
      <c r="F64" s="171">
        <v>1535.76</v>
      </c>
      <c r="G64" s="172">
        <v>1346.86</v>
      </c>
      <c r="H64" s="171">
        <v>0</v>
      </c>
      <c r="I64" s="172">
        <f t="shared" si="26"/>
        <v>0</v>
      </c>
      <c r="J64" s="171">
        <v>1535.76</v>
      </c>
      <c r="K64" s="172">
        <f t="shared" si="27"/>
        <v>1346.72</v>
      </c>
      <c r="L64" s="172">
        <v>21</v>
      </c>
      <c r="M64" s="172">
        <f t="shared" si="28"/>
        <v>1629.7005999999999</v>
      </c>
      <c r="N64" s="173">
        <v>0</v>
      </c>
      <c r="O64" s="173">
        <f t="shared" si="29"/>
        <v>0</v>
      </c>
      <c r="P64" s="173">
        <v>0</v>
      </c>
      <c r="Q64" s="173">
        <f t="shared" si="30"/>
        <v>0</v>
      </c>
      <c r="R64" s="173"/>
      <c r="S64" s="173"/>
      <c r="T64" s="174">
        <v>3.5630000000000002</v>
      </c>
      <c r="U64" s="173">
        <f t="shared" si="31"/>
        <v>3.12</v>
      </c>
      <c r="V64" s="175"/>
      <c r="W64" s="175"/>
      <c r="X64" s="175"/>
      <c r="Y64" s="175"/>
      <c r="Z64" s="175"/>
      <c r="AA64" s="175"/>
      <c r="AB64" s="175"/>
      <c r="AC64" s="175"/>
      <c r="AD64" s="175"/>
      <c r="AE64" s="175" t="s">
        <v>122</v>
      </c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x14ac:dyDescent="0.3">
      <c r="A65" s="176" t="s">
        <v>117</v>
      </c>
      <c r="B65" s="177" t="s">
        <v>80</v>
      </c>
      <c r="C65" s="178" t="s">
        <v>81</v>
      </c>
      <c r="D65" s="179"/>
      <c r="E65" s="180"/>
      <c r="F65" s="181"/>
      <c r="G65" s="181">
        <f>SUMIF(AE66:AE98,"&lt;&gt;NOR",G66:G98)</f>
        <v>203876.78999999995</v>
      </c>
      <c r="H65" s="181"/>
      <c r="I65" s="181">
        <f>SUM(I66:I98)</f>
        <v>166345.38999999998</v>
      </c>
      <c r="J65" s="181"/>
      <c r="K65" s="181">
        <f>SUM(K66:K98)</f>
        <v>37531.719999999994</v>
      </c>
      <c r="L65" s="181"/>
      <c r="M65" s="181">
        <f>SUM(M66:M98)</f>
        <v>246690.91589999996</v>
      </c>
      <c r="N65" s="182"/>
      <c r="O65" s="182">
        <f>SUM(O66:O98)</f>
        <v>3.6479999999999999E-2</v>
      </c>
      <c r="P65" s="182"/>
      <c r="Q65" s="182">
        <f>SUM(Q66:Q98)</f>
        <v>0.61875000000000002</v>
      </c>
      <c r="R65" s="182"/>
      <c r="S65" s="182"/>
      <c r="T65" s="183"/>
      <c r="U65" s="182">
        <f>SUM(U66:U98)</f>
        <v>57.36</v>
      </c>
      <c r="AE65" t="s">
        <v>118</v>
      </c>
    </row>
    <row r="66" spans="1:60" ht="22.5" outlineLevel="1" x14ac:dyDescent="0.3">
      <c r="A66" s="166">
        <v>51</v>
      </c>
      <c r="B66" s="167" t="s">
        <v>226</v>
      </c>
      <c r="C66" s="168" t="s">
        <v>227</v>
      </c>
      <c r="D66" s="169" t="s">
        <v>121</v>
      </c>
      <c r="E66" s="170">
        <v>1</v>
      </c>
      <c r="F66" s="171">
        <v>2613.0700000000002</v>
      </c>
      <c r="G66" s="172">
        <v>2613.0700000000002</v>
      </c>
      <c r="H66" s="171">
        <v>0</v>
      </c>
      <c r="I66" s="172">
        <f t="shared" ref="I66:I98" si="32">ROUND(E66*H66,2)</f>
        <v>0</v>
      </c>
      <c r="J66" s="171">
        <v>2613.0700000000002</v>
      </c>
      <c r="K66" s="172">
        <f t="shared" ref="K66:K98" si="33">ROUND(E66*J66,2)</f>
        <v>2613.0700000000002</v>
      </c>
      <c r="L66" s="172">
        <v>21</v>
      </c>
      <c r="M66" s="172">
        <f t="shared" ref="M66:M98" si="34">G66*(1+L66/100)</f>
        <v>3161.8146999999999</v>
      </c>
      <c r="N66" s="173">
        <v>5.5000000000000003E-4</v>
      </c>
      <c r="O66" s="173">
        <f t="shared" ref="O66:O98" si="35">ROUND(E66*N66,5)</f>
        <v>5.5000000000000003E-4</v>
      </c>
      <c r="P66" s="173">
        <v>0</v>
      </c>
      <c r="Q66" s="173">
        <f t="shared" ref="Q66:Q98" si="36">ROUND(E66*P66,5)</f>
        <v>0</v>
      </c>
      <c r="R66" s="173"/>
      <c r="S66" s="173"/>
      <c r="T66" s="174">
        <v>0.22700000000000001</v>
      </c>
      <c r="U66" s="173">
        <f t="shared" ref="U66:U98" si="37">ROUND(E66*T66,2)</f>
        <v>0.23</v>
      </c>
      <c r="V66" s="175"/>
      <c r="W66" s="175"/>
      <c r="X66" s="175"/>
      <c r="Y66" s="175"/>
      <c r="Z66" s="175"/>
      <c r="AA66" s="175"/>
      <c r="AB66" s="175"/>
      <c r="AC66" s="175"/>
      <c r="AD66" s="175"/>
      <c r="AE66" s="175" t="s">
        <v>122</v>
      </c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ht="22.5" outlineLevel="1" x14ac:dyDescent="0.3">
      <c r="A67" s="166">
        <v>52</v>
      </c>
      <c r="B67" s="167" t="s">
        <v>228</v>
      </c>
      <c r="C67" s="168" t="s">
        <v>229</v>
      </c>
      <c r="D67" s="169" t="s">
        <v>121</v>
      </c>
      <c r="E67" s="170">
        <v>2</v>
      </c>
      <c r="F67" s="171">
        <v>249.13</v>
      </c>
      <c r="G67" s="172">
        <v>498.26</v>
      </c>
      <c r="H67" s="171">
        <v>149.47999999999999</v>
      </c>
      <c r="I67" s="172">
        <f t="shared" si="32"/>
        <v>298.95999999999998</v>
      </c>
      <c r="J67" s="171">
        <v>99.65</v>
      </c>
      <c r="K67" s="172">
        <f t="shared" si="33"/>
        <v>199.3</v>
      </c>
      <c r="L67" s="172">
        <v>21</v>
      </c>
      <c r="M67" s="172">
        <f t="shared" si="34"/>
        <v>602.89459999999997</v>
      </c>
      <c r="N67" s="173">
        <v>1.3999999999999999E-4</v>
      </c>
      <c r="O67" s="173">
        <f t="shared" si="35"/>
        <v>2.7999999999999998E-4</v>
      </c>
      <c r="P67" s="173">
        <v>0</v>
      </c>
      <c r="Q67" s="173">
        <f t="shared" si="36"/>
        <v>0</v>
      </c>
      <c r="R67" s="173"/>
      <c r="S67" s="173"/>
      <c r="T67" s="174">
        <v>0.16500000000000001</v>
      </c>
      <c r="U67" s="173">
        <f t="shared" si="37"/>
        <v>0.33</v>
      </c>
      <c r="V67" s="175"/>
      <c r="W67" s="175"/>
      <c r="X67" s="175"/>
      <c r="Y67" s="175"/>
      <c r="Z67" s="175"/>
      <c r="AA67" s="175"/>
      <c r="AB67" s="175"/>
      <c r="AC67" s="175"/>
      <c r="AD67" s="175"/>
      <c r="AE67" s="175" t="s">
        <v>122</v>
      </c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ht="22.5" outlineLevel="1" x14ac:dyDescent="0.3">
      <c r="A68" s="166">
        <v>53</v>
      </c>
      <c r="B68" s="167" t="s">
        <v>230</v>
      </c>
      <c r="C68" s="168" t="s">
        <v>231</v>
      </c>
      <c r="D68" s="169" t="s">
        <v>121</v>
      </c>
      <c r="E68" s="170">
        <v>8</v>
      </c>
      <c r="F68" s="171">
        <v>323.08</v>
      </c>
      <c r="G68" s="172">
        <v>2584.64</v>
      </c>
      <c r="H68" s="171">
        <v>200.93</v>
      </c>
      <c r="I68" s="172">
        <f t="shared" si="32"/>
        <v>1607.44</v>
      </c>
      <c r="J68" s="171">
        <v>122.15</v>
      </c>
      <c r="K68" s="172">
        <f t="shared" si="33"/>
        <v>977.2</v>
      </c>
      <c r="L68" s="172">
        <v>21</v>
      </c>
      <c r="M68" s="172">
        <f t="shared" si="34"/>
        <v>3127.4143999999997</v>
      </c>
      <c r="N68" s="173">
        <v>3.2000000000000003E-4</v>
      </c>
      <c r="O68" s="173">
        <f t="shared" si="35"/>
        <v>2.5600000000000002E-3</v>
      </c>
      <c r="P68" s="173">
        <v>0</v>
      </c>
      <c r="Q68" s="173">
        <f t="shared" si="36"/>
        <v>0</v>
      </c>
      <c r="R68" s="173"/>
      <c r="S68" s="173"/>
      <c r="T68" s="174">
        <v>0.22700000000000001</v>
      </c>
      <c r="U68" s="173">
        <f t="shared" si="37"/>
        <v>1.82</v>
      </c>
      <c r="V68" s="175"/>
      <c r="W68" s="175"/>
      <c r="X68" s="175"/>
      <c r="Y68" s="175"/>
      <c r="Z68" s="175"/>
      <c r="AA68" s="175"/>
      <c r="AB68" s="175"/>
      <c r="AC68" s="175"/>
      <c r="AD68" s="175"/>
      <c r="AE68" s="175" t="s">
        <v>122</v>
      </c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ht="22.5" outlineLevel="1" x14ac:dyDescent="0.3">
      <c r="A69" s="166">
        <v>54</v>
      </c>
      <c r="B69" s="167" t="s">
        <v>232</v>
      </c>
      <c r="C69" s="168" t="s">
        <v>233</v>
      </c>
      <c r="D69" s="169" t="s">
        <v>121</v>
      </c>
      <c r="E69" s="170">
        <v>2</v>
      </c>
      <c r="F69" s="171">
        <v>430.01</v>
      </c>
      <c r="G69" s="172">
        <v>860.02</v>
      </c>
      <c r="H69" s="171">
        <v>285.05</v>
      </c>
      <c r="I69" s="172">
        <f t="shared" si="32"/>
        <v>570.1</v>
      </c>
      <c r="J69" s="171">
        <v>144.96</v>
      </c>
      <c r="K69" s="172">
        <f t="shared" si="33"/>
        <v>289.92</v>
      </c>
      <c r="L69" s="172">
        <v>21</v>
      </c>
      <c r="M69" s="172">
        <f t="shared" si="34"/>
        <v>1040.6242</v>
      </c>
      <c r="N69" s="173">
        <v>5.1999999999999995E-4</v>
      </c>
      <c r="O69" s="173">
        <f t="shared" si="35"/>
        <v>1.0399999999999999E-3</v>
      </c>
      <c r="P69" s="173">
        <v>0</v>
      </c>
      <c r="Q69" s="173">
        <f t="shared" si="36"/>
        <v>0</v>
      </c>
      <c r="R69" s="173"/>
      <c r="S69" s="173"/>
      <c r="T69" s="174">
        <v>0.26900000000000002</v>
      </c>
      <c r="U69" s="173">
        <f t="shared" si="37"/>
        <v>0.54</v>
      </c>
      <c r="V69" s="175"/>
      <c r="W69" s="175"/>
      <c r="X69" s="175"/>
      <c r="Y69" s="175"/>
      <c r="Z69" s="175"/>
      <c r="AA69" s="175"/>
      <c r="AB69" s="175"/>
      <c r="AC69" s="175"/>
      <c r="AD69" s="175"/>
      <c r="AE69" s="175" t="s">
        <v>122</v>
      </c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ht="22.5" outlineLevel="1" x14ac:dyDescent="0.3">
      <c r="A70" s="166">
        <v>55</v>
      </c>
      <c r="B70" s="167" t="s">
        <v>234</v>
      </c>
      <c r="C70" s="168" t="s">
        <v>235</v>
      </c>
      <c r="D70" s="169" t="s">
        <v>121</v>
      </c>
      <c r="E70" s="170">
        <v>16</v>
      </c>
      <c r="F70" s="171">
        <v>249.13</v>
      </c>
      <c r="G70" s="172">
        <v>3986.08</v>
      </c>
      <c r="H70" s="171">
        <v>149.47999999999999</v>
      </c>
      <c r="I70" s="172">
        <f t="shared" si="32"/>
        <v>2391.6799999999998</v>
      </c>
      <c r="J70" s="171">
        <v>99.65</v>
      </c>
      <c r="K70" s="172">
        <f t="shared" si="33"/>
        <v>1594.4</v>
      </c>
      <c r="L70" s="172">
        <v>21</v>
      </c>
      <c r="M70" s="172">
        <f t="shared" si="34"/>
        <v>4823.1567999999997</v>
      </c>
      <c r="N70" s="173">
        <v>0</v>
      </c>
      <c r="O70" s="173">
        <f t="shared" si="35"/>
        <v>0</v>
      </c>
      <c r="P70" s="173">
        <v>0</v>
      </c>
      <c r="Q70" s="173">
        <f t="shared" si="36"/>
        <v>0</v>
      </c>
      <c r="R70" s="173"/>
      <c r="S70" s="173"/>
      <c r="T70" s="174">
        <v>8.3000000000000004E-2</v>
      </c>
      <c r="U70" s="173">
        <f t="shared" si="37"/>
        <v>1.33</v>
      </c>
      <c r="V70" s="175"/>
      <c r="W70" s="175"/>
      <c r="X70" s="175"/>
      <c r="Y70" s="175"/>
      <c r="Z70" s="175"/>
      <c r="AA70" s="175"/>
      <c r="AB70" s="175"/>
      <c r="AC70" s="175"/>
      <c r="AD70" s="175"/>
      <c r="AE70" s="175" t="s">
        <v>122</v>
      </c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ht="22.5" outlineLevel="1" x14ac:dyDescent="0.3">
      <c r="A71" s="166">
        <v>56</v>
      </c>
      <c r="B71" s="167" t="s">
        <v>236</v>
      </c>
      <c r="C71" s="168" t="s">
        <v>237</v>
      </c>
      <c r="D71" s="169" t="s">
        <v>121</v>
      </c>
      <c r="E71" s="170">
        <v>1</v>
      </c>
      <c r="F71" s="171">
        <v>1444.75</v>
      </c>
      <c r="G71" s="172">
        <v>1444.75</v>
      </c>
      <c r="H71" s="171">
        <v>1284.67</v>
      </c>
      <c r="I71" s="172">
        <f t="shared" si="32"/>
        <v>1284.67</v>
      </c>
      <c r="J71" s="171">
        <v>160.08000000000001</v>
      </c>
      <c r="K71" s="172">
        <f t="shared" si="33"/>
        <v>160.08000000000001</v>
      </c>
      <c r="L71" s="172">
        <v>21</v>
      </c>
      <c r="M71" s="172">
        <f t="shared" si="34"/>
        <v>1748.1475</v>
      </c>
      <c r="N71" s="173">
        <v>0</v>
      </c>
      <c r="O71" s="173">
        <f t="shared" si="35"/>
        <v>0</v>
      </c>
      <c r="P71" s="173">
        <v>0</v>
      </c>
      <c r="Q71" s="173">
        <f t="shared" si="36"/>
        <v>0</v>
      </c>
      <c r="R71" s="173"/>
      <c r="S71" s="173"/>
      <c r="T71" s="174">
        <v>0.25800000000000001</v>
      </c>
      <c r="U71" s="173">
        <f t="shared" si="37"/>
        <v>0.26</v>
      </c>
      <c r="V71" s="175"/>
      <c r="W71" s="175"/>
      <c r="X71" s="175"/>
      <c r="Y71" s="175"/>
      <c r="Z71" s="175"/>
      <c r="AA71" s="175"/>
      <c r="AB71" s="175"/>
      <c r="AC71" s="175"/>
      <c r="AD71" s="175"/>
      <c r="AE71" s="175" t="s">
        <v>122</v>
      </c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ht="22.5" outlineLevel="1" x14ac:dyDescent="0.3">
      <c r="A72" s="166">
        <v>57</v>
      </c>
      <c r="B72" s="167" t="s">
        <v>238</v>
      </c>
      <c r="C72" s="168" t="s">
        <v>239</v>
      </c>
      <c r="D72" s="169" t="s">
        <v>121</v>
      </c>
      <c r="E72" s="170">
        <v>1</v>
      </c>
      <c r="F72" s="171">
        <v>1649.52</v>
      </c>
      <c r="G72" s="172">
        <v>1649.52</v>
      </c>
      <c r="H72" s="171">
        <v>1459.86</v>
      </c>
      <c r="I72" s="172">
        <f t="shared" si="32"/>
        <v>1459.86</v>
      </c>
      <c r="J72" s="171">
        <v>189.66</v>
      </c>
      <c r="K72" s="172">
        <f t="shared" si="33"/>
        <v>189.66</v>
      </c>
      <c r="L72" s="172">
        <v>21</v>
      </c>
      <c r="M72" s="172">
        <f t="shared" si="34"/>
        <v>1995.9191999999998</v>
      </c>
      <c r="N72" s="173">
        <v>0</v>
      </c>
      <c r="O72" s="173">
        <f t="shared" si="35"/>
        <v>0</v>
      </c>
      <c r="P72" s="173">
        <v>0</v>
      </c>
      <c r="Q72" s="173">
        <f t="shared" si="36"/>
        <v>0</v>
      </c>
      <c r="R72" s="173"/>
      <c r="S72" s="173"/>
      <c r="T72" s="174">
        <v>0.25800000000000001</v>
      </c>
      <c r="U72" s="173">
        <f t="shared" si="37"/>
        <v>0.26</v>
      </c>
      <c r="V72" s="175"/>
      <c r="W72" s="175"/>
      <c r="X72" s="175"/>
      <c r="Y72" s="175"/>
      <c r="Z72" s="175"/>
      <c r="AA72" s="175"/>
      <c r="AB72" s="175"/>
      <c r="AC72" s="175"/>
      <c r="AD72" s="175"/>
      <c r="AE72" s="175" t="s">
        <v>122</v>
      </c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ht="22.5" outlineLevel="1" x14ac:dyDescent="0.3">
      <c r="A73" s="166">
        <v>58</v>
      </c>
      <c r="B73" s="167" t="s">
        <v>240</v>
      </c>
      <c r="C73" s="168" t="s">
        <v>241</v>
      </c>
      <c r="D73" s="169" t="s">
        <v>121</v>
      </c>
      <c r="E73" s="170">
        <v>2</v>
      </c>
      <c r="F73" s="171">
        <v>287.81</v>
      </c>
      <c r="G73" s="172">
        <v>575.62</v>
      </c>
      <c r="H73" s="171">
        <v>197.58</v>
      </c>
      <c r="I73" s="172">
        <f t="shared" si="32"/>
        <v>395.16</v>
      </c>
      <c r="J73" s="171">
        <v>90.23</v>
      </c>
      <c r="K73" s="172">
        <f t="shared" si="33"/>
        <v>180.46</v>
      </c>
      <c r="L73" s="172">
        <v>21</v>
      </c>
      <c r="M73" s="172">
        <f t="shared" si="34"/>
        <v>696.50019999999995</v>
      </c>
      <c r="N73" s="173">
        <v>0</v>
      </c>
      <c r="O73" s="173">
        <f t="shared" si="35"/>
        <v>0</v>
      </c>
      <c r="P73" s="173">
        <v>0</v>
      </c>
      <c r="Q73" s="173">
        <f t="shared" si="36"/>
        <v>0</v>
      </c>
      <c r="R73" s="173"/>
      <c r="S73" s="173"/>
      <c r="T73" s="174">
        <v>0.22700000000000001</v>
      </c>
      <c r="U73" s="173">
        <f t="shared" si="37"/>
        <v>0.45</v>
      </c>
      <c r="V73" s="175"/>
      <c r="W73" s="175"/>
      <c r="X73" s="175"/>
      <c r="Y73" s="175"/>
      <c r="Z73" s="175"/>
      <c r="AA73" s="175"/>
      <c r="AB73" s="175"/>
      <c r="AC73" s="175"/>
      <c r="AD73" s="175"/>
      <c r="AE73" s="175" t="s">
        <v>122</v>
      </c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2.5" outlineLevel="1" x14ac:dyDescent="0.3">
      <c r="A74" s="166">
        <v>59</v>
      </c>
      <c r="B74" s="167" t="s">
        <v>242</v>
      </c>
      <c r="C74" s="168" t="s">
        <v>243</v>
      </c>
      <c r="D74" s="169" t="s">
        <v>121</v>
      </c>
      <c r="E74" s="170">
        <v>2</v>
      </c>
      <c r="F74" s="171">
        <v>318.52999999999997</v>
      </c>
      <c r="G74" s="172">
        <v>637.05999999999995</v>
      </c>
      <c r="H74" s="171">
        <v>262.43</v>
      </c>
      <c r="I74" s="172">
        <f t="shared" si="32"/>
        <v>524.86</v>
      </c>
      <c r="J74" s="171">
        <v>56.1</v>
      </c>
      <c r="K74" s="172">
        <f t="shared" si="33"/>
        <v>112.2</v>
      </c>
      <c r="L74" s="172">
        <v>21</v>
      </c>
      <c r="M74" s="172">
        <f t="shared" si="34"/>
        <v>770.84259999999995</v>
      </c>
      <c r="N74" s="173">
        <v>3.6999999999999999E-4</v>
      </c>
      <c r="O74" s="173">
        <f t="shared" si="35"/>
        <v>7.3999999999999999E-4</v>
      </c>
      <c r="P74" s="173">
        <v>0</v>
      </c>
      <c r="Q74" s="173">
        <f t="shared" si="36"/>
        <v>0</v>
      </c>
      <c r="R74" s="173"/>
      <c r="S74" s="173"/>
      <c r="T74" s="174">
        <v>0.22700000000000001</v>
      </c>
      <c r="U74" s="173">
        <f t="shared" si="37"/>
        <v>0.45</v>
      </c>
      <c r="V74" s="175"/>
      <c r="W74" s="175"/>
      <c r="X74" s="175"/>
      <c r="Y74" s="175"/>
      <c r="Z74" s="175"/>
      <c r="AA74" s="175"/>
      <c r="AB74" s="175"/>
      <c r="AC74" s="175"/>
      <c r="AD74" s="175"/>
      <c r="AE74" s="175" t="s">
        <v>122</v>
      </c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 x14ac:dyDescent="0.3">
      <c r="A75" s="166">
        <v>60</v>
      </c>
      <c r="B75" s="167" t="s">
        <v>244</v>
      </c>
      <c r="C75" s="168" t="s">
        <v>245</v>
      </c>
      <c r="D75" s="169" t="s">
        <v>121</v>
      </c>
      <c r="E75" s="170">
        <v>2</v>
      </c>
      <c r="F75" s="171">
        <v>1660.9</v>
      </c>
      <c r="G75" s="172">
        <v>3321.8</v>
      </c>
      <c r="H75" s="171">
        <v>1550.41</v>
      </c>
      <c r="I75" s="172">
        <f t="shared" si="32"/>
        <v>3100.82</v>
      </c>
      <c r="J75" s="171">
        <v>110.49</v>
      </c>
      <c r="K75" s="172">
        <f t="shared" si="33"/>
        <v>220.98</v>
      </c>
      <c r="L75" s="172">
        <v>21</v>
      </c>
      <c r="M75" s="172">
        <f t="shared" si="34"/>
        <v>4019.3780000000002</v>
      </c>
      <c r="N75" s="173">
        <v>6.4999999999999997E-4</v>
      </c>
      <c r="O75" s="173">
        <f t="shared" si="35"/>
        <v>1.2999999999999999E-3</v>
      </c>
      <c r="P75" s="173">
        <v>0</v>
      </c>
      <c r="Q75" s="173">
        <f t="shared" si="36"/>
        <v>0</v>
      </c>
      <c r="R75" s="173"/>
      <c r="S75" s="173"/>
      <c r="T75" s="174">
        <v>0.16500000000000001</v>
      </c>
      <c r="U75" s="173">
        <f t="shared" si="37"/>
        <v>0.33</v>
      </c>
      <c r="V75" s="175"/>
      <c r="W75" s="175"/>
      <c r="X75" s="175"/>
      <c r="Y75" s="175"/>
      <c r="Z75" s="175"/>
      <c r="AA75" s="175"/>
      <c r="AB75" s="175"/>
      <c r="AC75" s="175"/>
      <c r="AD75" s="175"/>
      <c r="AE75" s="175" t="s">
        <v>122</v>
      </c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 x14ac:dyDescent="0.3">
      <c r="A76" s="166">
        <v>61</v>
      </c>
      <c r="B76" s="167" t="s">
        <v>246</v>
      </c>
      <c r="C76" s="168" t="s">
        <v>247</v>
      </c>
      <c r="D76" s="169" t="s">
        <v>121</v>
      </c>
      <c r="E76" s="170">
        <v>6</v>
      </c>
      <c r="F76" s="171">
        <v>625.67999999999995</v>
      </c>
      <c r="G76" s="172">
        <v>3754.08</v>
      </c>
      <c r="H76" s="171">
        <v>418.17</v>
      </c>
      <c r="I76" s="172">
        <f t="shared" si="32"/>
        <v>2509.02</v>
      </c>
      <c r="J76" s="171">
        <v>207.51</v>
      </c>
      <c r="K76" s="172">
        <f t="shared" si="33"/>
        <v>1245.06</v>
      </c>
      <c r="L76" s="172">
        <v>21</v>
      </c>
      <c r="M76" s="172">
        <f t="shared" si="34"/>
        <v>4542.4367999999995</v>
      </c>
      <c r="N76" s="173">
        <v>2.3000000000000001E-4</v>
      </c>
      <c r="O76" s="173">
        <f t="shared" si="35"/>
        <v>1.3799999999999999E-3</v>
      </c>
      <c r="P76" s="173">
        <v>0</v>
      </c>
      <c r="Q76" s="173">
        <f t="shared" si="36"/>
        <v>0</v>
      </c>
      <c r="R76" s="173"/>
      <c r="S76" s="173"/>
      <c r="T76" s="174">
        <v>0.38100000000000001</v>
      </c>
      <c r="U76" s="173">
        <f t="shared" si="37"/>
        <v>2.29</v>
      </c>
      <c r="V76" s="175"/>
      <c r="W76" s="175"/>
      <c r="X76" s="175"/>
      <c r="Y76" s="175"/>
      <c r="Z76" s="175"/>
      <c r="AA76" s="175"/>
      <c r="AB76" s="175"/>
      <c r="AC76" s="175"/>
      <c r="AD76" s="175"/>
      <c r="AE76" s="175" t="s">
        <v>122</v>
      </c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ht="22.5" outlineLevel="1" x14ac:dyDescent="0.3">
      <c r="A77" s="166">
        <v>62</v>
      </c>
      <c r="B77" s="167" t="s">
        <v>248</v>
      </c>
      <c r="C77" s="168" t="s">
        <v>249</v>
      </c>
      <c r="D77" s="169" t="s">
        <v>121</v>
      </c>
      <c r="E77" s="170">
        <v>12</v>
      </c>
      <c r="F77" s="171">
        <v>248</v>
      </c>
      <c r="G77" s="172">
        <v>2976</v>
      </c>
      <c r="H77" s="171">
        <v>219.63</v>
      </c>
      <c r="I77" s="172">
        <f t="shared" si="32"/>
        <v>2635.56</v>
      </c>
      <c r="J77" s="171">
        <v>28.37</v>
      </c>
      <c r="K77" s="172">
        <f t="shared" si="33"/>
        <v>340.44</v>
      </c>
      <c r="L77" s="172">
        <v>21</v>
      </c>
      <c r="M77" s="172">
        <f t="shared" si="34"/>
        <v>3600.96</v>
      </c>
      <c r="N77" s="173">
        <v>0</v>
      </c>
      <c r="O77" s="173">
        <f t="shared" si="35"/>
        <v>0</v>
      </c>
      <c r="P77" s="173">
        <v>0</v>
      </c>
      <c r="Q77" s="173">
        <f t="shared" si="36"/>
        <v>0</v>
      </c>
      <c r="R77" s="173"/>
      <c r="S77" s="173"/>
      <c r="T77" s="174">
        <v>6.2E-2</v>
      </c>
      <c r="U77" s="173">
        <f t="shared" si="37"/>
        <v>0.74</v>
      </c>
      <c r="V77" s="175"/>
      <c r="W77" s="175"/>
      <c r="X77" s="175"/>
      <c r="Y77" s="175"/>
      <c r="Z77" s="175"/>
      <c r="AA77" s="175"/>
      <c r="AB77" s="175"/>
      <c r="AC77" s="175"/>
      <c r="AD77" s="175"/>
      <c r="AE77" s="175" t="s">
        <v>122</v>
      </c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outlineLevel="1" x14ac:dyDescent="0.3">
      <c r="A78" s="166">
        <v>63</v>
      </c>
      <c r="B78" s="167" t="s">
        <v>250</v>
      </c>
      <c r="C78" s="168" t="s">
        <v>251</v>
      </c>
      <c r="D78" s="169" t="s">
        <v>121</v>
      </c>
      <c r="E78" s="170">
        <v>5</v>
      </c>
      <c r="F78" s="171">
        <v>93.17</v>
      </c>
      <c r="G78" s="172">
        <v>465.85</v>
      </c>
      <c r="H78" s="171">
        <v>3.05</v>
      </c>
      <c r="I78" s="172">
        <f t="shared" si="32"/>
        <v>15.25</v>
      </c>
      <c r="J78" s="171">
        <v>90.12</v>
      </c>
      <c r="K78" s="172">
        <f t="shared" si="33"/>
        <v>450.6</v>
      </c>
      <c r="L78" s="172">
        <v>21</v>
      </c>
      <c r="M78" s="172">
        <f t="shared" si="34"/>
        <v>563.67849999999999</v>
      </c>
      <c r="N78" s="173">
        <v>0</v>
      </c>
      <c r="O78" s="173">
        <f t="shared" si="35"/>
        <v>0</v>
      </c>
      <c r="P78" s="173">
        <v>0</v>
      </c>
      <c r="Q78" s="173">
        <f t="shared" si="36"/>
        <v>0</v>
      </c>
      <c r="R78" s="173"/>
      <c r="S78" s="173"/>
      <c r="T78" s="174">
        <v>0.16500000000000001</v>
      </c>
      <c r="U78" s="173">
        <f t="shared" si="37"/>
        <v>0.83</v>
      </c>
      <c r="V78" s="175"/>
      <c r="W78" s="175"/>
      <c r="X78" s="175"/>
      <c r="Y78" s="175"/>
      <c r="Z78" s="175"/>
      <c r="AA78" s="175"/>
      <c r="AB78" s="175"/>
      <c r="AC78" s="175"/>
      <c r="AD78" s="175"/>
      <c r="AE78" s="175" t="s">
        <v>122</v>
      </c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3">
      <c r="A79" s="166">
        <v>64</v>
      </c>
      <c r="B79" s="167" t="s">
        <v>252</v>
      </c>
      <c r="C79" s="168" t="s">
        <v>253</v>
      </c>
      <c r="D79" s="169" t="s">
        <v>121</v>
      </c>
      <c r="E79" s="170">
        <v>3</v>
      </c>
      <c r="F79" s="171">
        <v>93.97</v>
      </c>
      <c r="G79" s="172">
        <v>281.91000000000003</v>
      </c>
      <c r="H79" s="171">
        <v>3.82</v>
      </c>
      <c r="I79" s="172">
        <f t="shared" si="32"/>
        <v>11.46</v>
      </c>
      <c r="J79" s="171">
        <v>90.15</v>
      </c>
      <c r="K79" s="172">
        <f t="shared" si="33"/>
        <v>270.45</v>
      </c>
      <c r="L79" s="172">
        <v>21</v>
      </c>
      <c r="M79" s="172">
        <f t="shared" si="34"/>
        <v>341.11110000000002</v>
      </c>
      <c r="N79" s="173">
        <v>0</v>
      </c>
      <c r="O79" s="173">
        <f t="shared" si="35"/>
        <v>0</v>
      </c>
      <c r="P79" s="173">
        <v>0</v>
      </c>
      <c r="Q79" s="173">
        <f t="shared" si="36"/>
        <v>0</v>
      </c>
      <c r="R79" s="173"/>
      <c r="S79" s="173"/>
      <c r="T79" s="174">
        <v>0.16500000000000001</v>
      </c>
      <c r="U79" s="173">
        <f t="shared" si="37"/>
        <v>0.5</v>
      </c>
      <c r="V79" s="175"/>
      <c r="W79" s="175"/>
      <c r="X79" s="175"/>
      <c r="Y79" s="175"/>
      <c r="Z79" s="175"/>
      <c r="AA79" s="175"/>
      <c r="AB79" s="175"/>
      <c r="AC79" s="175"/>
      <c r="AD79" s="175"/>
      <c r="AE79" s="175" t="s">
        <v>122</v>
      </c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3">
      <c r="A80" s="166">
        <v>65</v>
      </c>
      <c r="B80" s="167" t="s">
        <v>254</v>
      </c>
      <c r="C80" s="168" t="s">
        <v>255</v>
      </c>
      <c r="D80" s="169" t="s">
        <v>121</v>
      </c>
      <c r="E80" s="170">
        <v>5</v>
      </c>
      <c r="F80" s="171">
        <v>117.17</v>
      </c>
      <c r="G80" s="172">
        <v>585.85</v>
      </c>
      <c r="H80" s="171">
        <v>4.87</v>
      </c>
      <c r="I80" s="172">
        <f t="shared" si="32"/>
        <v>24.35</v>
      </c>
      <c r="J80" s="171">
        <v>112.3</v>
      </c>
      <c r="K80" s="172">
        <f t="shared" si="33"/>
        <v>561.5</v>
      </c>
      <c r="L80" s="172">
        <v>21</v>
      </c>
      <c r="M80" s="172">
        <f t="shared" si="34"/>
        <v>708.87850000000003</v>
      </c>
      <c r="N80" s="173">
        <v>0</v>
      </c>
      <c r="O80" s="173">
        <f t="shared" si="35"/>
        <v>0</v>
      </c>
      <c r="P80" s="173">
        <v>0</v>
      </c>
      <c r="Q80" s="173">
        <f t="shared" si="36"/>
        <v>0</v>
      </c>
      <c r="R80" s="173"/>
      <c r="S80" s="173"/>
      <c r="T80" s="174">
        <v>0.20599999999999999</v>
      </c>
      <c r="U80" s="173">
        <f t="shared" si="37"/>
        <v>1.03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 t="s">
        <v>122</v>
      </c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 x14ac:dyDescent="0.3">
      <c r="A81" s="166">
        <v>66</v>
      </c>
      <c r="B81" s="167" t="s">
        <v>256</v>
      </c>
      <c r="C81" s="168" t="s">
        <v>257</v>
      </c>
      <c r="D81" s="169" t="s">
        <v>121</v>
      </c>
      <c r="E81" s="170">
        <v>3</v>
      </c>
      <c r="F81" s="171">
        <v>313.98</v>
      </c>
      <c r="G81" s="172">
        <v>941.94</v>
      </c>
      <c r="H81" s="171">
        <v>231.98</v>
      </c>
      <c r="I81" s="172">
        <f t="shared" si="32"/>
        <v>695.94</v>
      </c>
      <c r="J81" s="171">
        <v>82</v>
      </c>
      <c r="K81" s="172">
        <f t="shared" si="33"/>
        <v>246</v>
      </c>
      <c r="L81" s="172">
        <v>21</v>
      </c>
      <c r="M81" s="172">
        <f t="shared" si="34"/>
        <v>1139.7474</v>
      </c>
      <c r="N81" s="173">
        <v>2.0000000000000001E-4</v>
      </c>
      <c r="O81" s="173">
        <f t="shared" si="35"/>
        <v>5.9999999999999995E-4</v>
      </c>
      <c r="P81" s="173">
        <v>0</v>
      </c>
      <c r="Q81" s="173">
        <f t="shared" si="36"/>
        <v>0</v>
      </c>
      <c r="R81" s="173"/>
      <c r="S81" s="173"/>
      <c r="T81" s="174">
        <v>0.17499999999999999</v>
      </c>
      <c r="U81" s="173">
        <f t="shared" si="37"/>
        <v>0.53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 t="s">
        <v>122</v>
      </c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ht="22.5" outlineLevel="1" x14ac:dyDescent="0.3">
      <c r="A82" s="166">
        <v>67</v>
      </c>
      <c r="B82" s="167" t="s">
        <v>258</v>
      </c>
      <c r="C82" s="168" t="s">
        <v>259</v>
      </c>
      <c r="D82" s="169" t="s">
        <v>121</v>
      </c>
      <c r="E82" s="170">
        <v>1</v>
      </c>
      <c r="F82" s="171">
        <v>340.79</v>
      </c>
      <c r="G82" s="172">
        <v>340.79</v>
      </c>
      <c r="H82" s="171">
        <v>258.88</v>
      </c>
      <c r="I82" s="172">
        <f t="shared" si="32"/>
        <v>258.88</v>
      </c>
      <c r="J82" s="171">
        <v>81.91</v>
      </c>
      <c r="K82" s="172">
        <f t="shared" si="33"/>
        <v>81.91</v>
      </c>
      <c r="L82" s="172">
        <v>21</v>
      </c>
      <c r="M82" s="172">
        <f t="shared" si="34"/>
        <v>412.35590000000002</v>
      </c>
      <c r="N82" s="173">
        <v>2.0000000000000001E-4</v>
      </c>
      <c r="O82" s="173">
        <f t="shared" si="35"/>
        <v>2.0000000000000001E-4</v>
      </c>
      <c r="P82" s="173">
        <v>0</v>
      </c>
      <c r="Q82" s="173">
        <f t="shared" si="36"/>
        <v>0</v>
      </c>
      <c r="R82" s="173"/>
      <c r="S82" s="173"/>
      <c r="T82" s="174">
        <v>0.17499999999999999</v>
      </c>
      <c r="U82" s="173">
        <f t="shared" si="37"/>
        <v>0.18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 t="s">
        <v>122</v>
      </c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ht="22.5" outlineLevel="1" x14ac:dyDescent="0.3">
      <c r="A83" s="166">
        <v>68</v>
      </c>
      <c r="B83" s="167" t="s">
        <v>260</v>
      </c>
      <c r="C83" s="168" t="s">
        <v>261</v>
      </c>
      <c r="D83" s="169" t="s">
        <v>121</v>
      </c>
      <c r="E83" s="170">
        <v>1</v>
      </c>
      <c r="F83" s="171">
        <v>249.13</v>
      </c>
      <c r="G83" s="172">
        <v>249.13</v>
      </c>
      <c r="H83" s="171">
        <v>194.44</v>
      </c>
      <c r="I83" s="172">
        <f t="shared" si="32"/>
        <v>194.44</v>
      </c>
      <c r="J83" s="171">
        <v>54.69</v>
      </c>
      <c r="K83" s="172">
        <f t="shared" si="33"/>
        <v>54.69</v>
      </c>
      <c r="L83" s="172">
        <v>21</v>
      </c>
      <c r="M83" s="172">
        <f t="shared" si="34"/>
        <v>301.44729999999998</v>
      </c>
      <c r="N83" s="173">
        <v>2.5999999999999998E-4</v>
      </c>
      <c r="O83" s="173">
        <f t="shared" si="35"/>
        <v>2.5999999999999998E-4</v>
      </c>
      <c r="P83" s="173">
        <v>0</v>
      </c>
      <c r="Q83" s="173">
        <f t="shared" si="36"/>
        <v>0</v>
      </c>
      <c r="R83" s="173"/>
      <c r="S83" s="173"/>
      <c r="T83" s="174">
        <v>8.2000000000000003E-2</v>
      </c>
      <c r="U83" s="173">
        <f t="shared" si="37"/>
        <v>0.08</v>
      </c>
      <c r="V83" s="175"/>
      <c r="W83" s="175"/>
      <c r="X83" s="175"/>
      <c r="Y83" s="175"/>
      <c r="Z83" s="175"/>
      <c r="AA83" s="175"/>
      <c r="AB83" s="175"/>
      <c r="AC83" s="175"/>
      <c r="AD83" s="175"/>
      <c r="AE83" s="175" t="s">
        <v>122</v>
      </c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ht="22.5" outlineLevel="1" x14ac:dyDescent="0.3">
      <c r="A84" s="166">
        <v>69</v>
      </c>
      <c r="B84" s="167" t="s">
        <v>262</v>
      </c>
      <c r="C84" s="168" t="s">
        <v>263</v>
      </c>
      <c r="D84" s="169" t="s">
        <v>121</v>
      </c>
      <c r="E84" s="170">
        <v>18</v>
      </c>
      <c r="F84" s="171">
        <v>249.13</v>
      </c>
      <c r="G84" s="172">
        <v>4484.34</v>
      </c>
      <c r="H84" s="171">
        <v>194.44</v>
      </c>
      <c r="I84" s="172">
        <f t="shared" si="32"/>
        <v>3499.92</v>
      </c>
      <c r="J84" s="171">
        <v>54.69</v>
      </c>
      <c r="K84" s="172">
        <f t="shared" si="33"/>
        <v>984.42</v>
      </c>
      <c r="L84" s="172">
        <v>21</v>
      </c>
      <c r="M84" s="172">
        <f t="shared" si="34"/>
        <v>5426.0514000000003</v>
      </c>
      <c r="N84" s="173">
        <v>2.2000000000000001E-4</v>
      </c>
      <c r="O84" s="173">
        <f t="shared" si="35"/>
        <v>3.96E-3</v>
      </c>
      <c r="P84" s="173">
        <v>0</v>
      </c>
      <c r="Q84" s="173">
        <f t="shared" si="36"/>
        <v>0</v>
      </c>
      <c r="R84" s="173"/>
      <c r="S84" s="173"/>
      <c r="T84" s="174">
        <v>8.2000000000000003E-2</v>
      </c>
      <c r="U84" s="173">
        <f t="shared" si="37"/>
        <v>1.48</v>
      </c>
      <c r="V84" s="175"/>
      <c r="W84" s="175"/>
      <c r="X84" s="175"/>
      <c r="Y84" s="175"/>
      <c r="Z84" s="175"/>
      <c r="AA84" s="175"/>
      <c r="AB84" s="175"/>
      <c r="AC84" s="175"/>
      <c r="AD84" s="175"/>
      <c r="AE84" s="175" t="s">
        <v>122</v>
      </c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ht="22.5" outlineLevel="1" x14ac:dyDescent="0.3">
      <c r="A85" s="166">
        <v>70</v>
      </c>
      <c r="B85" s="167" t="s">
        <v>264</v>
      </c>
      <c r="C85" s="168" t="s">
        <v>265</v>
      </c>
      <c r="D85" s="169" t="s">
        <v>121</v>
      </c>
      <c r="E85" s="170">
        <v>39</v>
      </c>
      <c r="F85" s="171">
        <v>249.13</v>
      </c>
      <c r="G85" s="172">
        <v>9716.07</v>
      </c>
      <c r="H85" s="171">
        <v>194.44</v>
      </c>
      <c r="I85" s="172">
        <f t="shared" si="32"/>
        <v>7583.16</v>
      </c>
      <c r="J85" s="171">
        <v>54.69</v>
      </c>
      <c r="K85" s="172">
        <f t="shared" si="33"/>
        <v>2132.91</v>
      </c>
      <c r="L85" s="172">
        <v>21</v>
      </c>
      <c r="M85" s="172">
        <f t="shared" si="34"/>
        <v>11756.4447</v>
      </c>
      <c r="N85" s="173">
        <v>2.5999999999999998E-4</v>
      </c>
      <c r="O85" s="173">
        <f t="shared" si="35"/>
        <v>1.014E-2</v>
      </c>
      <c r="P85" s="173">
        <v>0</v>
      </c>
      <c r="Q85" s="173">
        <f t="shared" si="36"/>
        <v>0</v>
      </c>
      <c r="R85" s="173"/>
      <c r="S85" s="173"/>
      <c r="T85" s="174">
        <v>8.2000000000000003E-2</v>
      </c>
      <c r="U85" s="173">
        <f t="shared" si="37"/>
        <v>3.2</v>
      </c>
      <c r="V85" s="175"/>
      <c r="W85" s="175"/>
      <c r="X85" s="175"/>
      <c r="Y85" s="175"/>
      <c r="Z85" s="175"/>
      <c r="AA85" s="175"/>
      <c r="AB85" s="175"/>
      <c r="AC85" s="175"/>
      <c r="AD85" s="175"/>
      <c r="AE85" s="175" t="s">
        <v>122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ht="22.5" outlineLevel="1" x14ac:dyDescent="0.3">
      <c r="A86" s="166">
        <v>71</v>
      </c>
      <c r="B86" s="167" t="s">
        <v>266</v>
      </c>
      <c r="C86" s="168" t="s">
        <v>267</v>
      </c>
      <c r="D86" s="169" t="s">
        <v>121</v>
      </c>
      <c r="E86" s="170">
        <v>4</v>
      </c>
      <c r="F86" s="171">
        <v>292.36</v>
      </c>
      <c r="G86" s="172">
        <v>1169.44</v>
      </c>
      <c r="H86" s="171">
        <v>232.3</v>
      </c>
      <c r="I86" s="172">
        <f t="shared" si="32"/>
        <v>929.2</v>
      </c>
      <c r="J86" s="171">
        <v>60.06</v>
      </c>
      <c r="K86" s="172">
        <f t="shared" si="33"/>
        <v>240.24</v>
      </c>
      <c r="L86" s="172">
        <v>21</v>
      </c>
      <c r="M86" s="172">
        <f t="shared" si="34"/>
        <v>1415.0224000000001</v>
      </c>
      <c r="N86" s="173">
        <v>3.5E-4</v>
      </c>
      <c r="O86" s="173">
        <f t="shared" si="35"/>
        <v>1.4E-3</v>
      </c>
      <c r="P86" s="173">
        <v>0</v>
      </c>
      <c r="Q86" s="173">
        <f t="shared" si="36"/>
        <v>0</v>
      </c>
      <c r="R86" s="173"/>
      <c r="S86" s="173"/>
      <c r="T86" s="174">
        <v>9.2999999999999999E-2</v>
      </c>
      <c r="U86" s="173">
        <f t="shared" si="37"/>
        <v>0.37</v>
      </c>
      <c r="V86" s="175"/>
      <c r="W86" s="175"/>
      <c r="X86" s="175"/>
      <c r="Y86" s="175"/>
      <c r="Z86" s="175"/>
      <c r="AA86" s="175"/>
      <c r="AB86" s="175"/>
      <c r="AC86" s="175"/>
      <c r="AD86" s="175"/>
      <c r="AE86" s="175" t="s">
        <v>122</v>
      </c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ht="22.5" outlineLevel="1" x14ac:dyDescent="0.3">
      <c r="A87" s="166">
        <v>72</v>
      </c>
      <c r="B87" s="167" t="s">
        <v>268</v>
      </c>
      <c r="C87" s="168" t="s">
        <v>269</v>
      </c>
      <c r="D87" s="169" t="s">
        <v>121</v>
      </c>
      <c r="E87" s="170">
        <v>63</v>
      </c>
      <c r="F87" s="171">
        <v>2229.66</v>
      </c>
      <c r="G87" s="172">
        <v>140468.57999999999</v>
      </c>
      <c r="H87" s="171">
        <v>2115.9</v>
      </c>
      <c r="I87" s="172">
        <f t="shared" si="32"/>
        <v>133301.70000000001</v>
      </c>
      <c r="J87" s="171">
        <v>113.76</v>
      </c>
      <c r="K87" s="172">
        <f t="shared" si="33"/>
        <v>7166.88</v>
      </c>
      <c r="L87" s="172">
        <v>21</v>
      </c>
      <c r="M87" s="172">
        <f t="shared" si="34"/>
        <v>169966.98179999998</v>
      </c>
      <c r="N87" s="173">
        <v>0</v>
      </c>
      <c r="O87" s="173">
        <f t="shared" si="35"/>
        <v>0</v>
      </c>
      <c r="P87" s="173">
        <v>0</v>
      </c>
      <c r="Q87" s="173">
        <f t="shared" si="36"/>
        <v>0</v>
      </c>
      <c r="R87" s="173"/>
      <c r="S87" s="173"/>
      <c r="T87" s="174">
        <v>0</v>
      </c>
      <c r="U87" s="173">
        <f t="shared" si="37"/>
        <v>0</v>
      </c>
      <c r="V87" s="175"/>
      <c r="W87" s="175"/>
      <c r="X87" s="175"/>
      <c r="Y87" s="175"/>
      <c r="Z87" s="175"/>
      <c r="AA87" s="175"/>
      <c r="AB87" s="175"/>
      <c r="AC87" s="175"/>
      <c r="AD87" s="175"/>
      <c r="AE87" s="175" t="s">
        <v>146</v>
      </c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ht="22.5" outlineLevel="1" x14ac:dyDescent="0.3">
      <c r="A88" s="166">
        <v>73</v>
      </c>
      <c r="B88" s="167" t="s">
        <v>270</v>
      </c>
      <c r="C88" s="168" t="s">
        <v>271</v>
      </c>
      <c r="D88" s="169" t="s">
        <v>121</v>
      </c>
      <c r="E88" s="170">
        <v>1</v>
      </c>
      <c r="F88" s="171">
        <v>359.48</v>
      </c>
      <c r="G88" s="172">
        <v>359.48</v>
      </c>
      <c r="H88" s="171">
        <v>277.8</v>
      </c>
      <c r="I88" s="172">
        <f t="shared" si="32"/>
        <v>277.8</v>
      </c>
      <c r="J88" s="171">
        <v>81.680000000000007</v>
      </c>
      <c r="K88" s="172">
        <f t="shared" si="33"/>
        <v>81.680000000000007</v>
      </c>
      <c r="L88" s="172">
        <v>21</v>
      </c>
      <c r="M88" s="172">
        <f t="shared" si="34"/>
        <v>434.9708</v>
      </c>
      <c r="N88" s="173">
        <v>5.0000000000000002E-5</v>
      </c>
      <c r="O88" s="173">
        <f t="shared" si="35"/>
        <v>5.0000000000000002E-5</v>
      </c>
      <c r="P88" s="173">
        <v>0</v>
      </c>
      <c r="Q88" s="173">
        <f t="shared" si="36"/>
        <v>0</v>
      </c>
      <c r="R88" s="173"/>
      <c r="S88" s="173"/>
      <c r="T88" s="174">
        <v>0</v>
      </c>
      <c r="U88" s="173">
        <f t="shared" si="37"/>
        <v>0</v>
      </c>
      <c r="V88" s="175"/>
      <c r="W88" s="175"/>
      <c r="X88" s="175"/>
      <c r="Y88" s="175"/>
      <c r="Z88" s="175"/>
      <c r="AA88" s="175"/>
      <c r="AB88" s="175"/>
      <c r="AC88" s="175"/>
      <c r="AD88" s="175"/>
      <c r="AE88" s="175" t="s">
        <v>146</v>
      </c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ht="22.5" outlineLevel="1" x14ac:dyDescent="0.3">
      <c r="A89" s="166">
        <v>74</v>
      </c>
      <c r="B89" s="167" t="s">
        <v>272</v>
      </c>
      <c r="C89" s="168" t="s">
        <v>273</v>
      </c>
      <c r="D89" s="169" t="s">
        <v>121</v>
      </c>
      <c r="E89" s="170">
        <v>64</v>
      </c>
      <c r="F89" s="171">
        <v>39.36</v>
      </c>
      <c r="G89" s="172">
        <v>2519.04</v>
      </c>
      <c r="H89" s="171">
        <v>0</v>
      </c>
      <c r="I89" s="172">
        <f t="shared" si="32"/>
        <v>0</v>
      </c>
      <c r="J89" s="171">
        <v>39.36</v>
      </c>
      <c r="K89" s="172">
        <f t="shared" si="33"/>
        <v>2519.04</v>
      </c>
      <c r="L89" s="172">
        <v>21</v>
      </c>
      <c r="M89" s="172">
        <f t="shared" si="34"/>
        <v>3048.0383999999999</v>
      </c>
      <c r="N89" s="173">
        <v>0</v>
      </c>
      <c r="O89" s="173">
        <f t="shared" si="35"/>
        <v>0</v>
      </c>
      <c r="P89" s="173">
        <v>0</v>
      </c>
      <c r="Q89" s="173">
        <f t="shared" si="36"/>
        <v>0</v>
      </c>
      <c r="R89" s="173"/>
      <c r="S89" s="173"/>
      <c r="T89" s="174">
        <v>0.14399999999999999</v>
      </c>
      <c r="U89" s="173">
        <f t="shared" si="37"/>
        <v>9.2200000000000006</v>
      </c>
      <c r="V89" s="175"/>
      <c r="W89" s="175"/>
      <c r="X89" s="175"/>
      <c r="Y89" s="175"/>
      <c r="Z89" s="175"/>
      <c r="AA89" s="175"/>
      <c r="AB89" s="175"/>
      <c r="AC89" s="175"/>
      <c r="AD89" s="175"/>
      <c r="AE89" s="175" t="s">
        <v>122</v>
      </c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3">
      <c r="A90" s="166">
        <v>75</v>
      </c>
      <c r="B90" s="167" t="s">
        <v>274</v>
      </c>
      <c r="C90" s="168" t="s">
        <v>275</v>
      </c>
      <c r="D90" s="169" t="s">
        <v>136</v>
      </c>
      <c r="E90" s="170">
        <v>2.4459999999999999E-2</v>
      </c>
      <c r="F90" s="171">
        <v>1077.31</v>
      </c>
      <c r="G90" s="172">
        <v>25.86</v>
      </c>
      <c r="H90" s="171">
        <v>0</v>
      </c>
      <c r="I90" s="172">
        <f t="shared" si="32"/>
        <v>0</v>
      </c>
      <c r="J90" s="171">
        <v>1077.31</v>
      </c>
      <c r="K90" s="172">
        <f t="shared" si="33"/>
        <v>26.35</v>
      </c>
      <c r="L90" s="172">
        <v>21</v>
      </c>
      <c r="M90" s="172">
        <f t="shared" si="34"/>
        <v>31.290599999999998</v>
      </c>
      <c r="N90" s="173">
        <v>0</v>
      </c>
      <c r="O90" s="173">
        <f t="shared" si="35"/>
        <v>0</v>
      </c>
      <c r="P90" s="173">
        <v>0</v>
      </c>
      <c r="Q90" s="173">
        <f t="shared" si="36"/>
        <v>0</v>
      </c>
      <c r="R90" s="173"/>
      <c r="S90" s="173"/>
      <c r="T90" s="174">
        <v>2.5750000000000002</v>
      </c>
      <c r="U90" s="173">
        <f t="shared" si="37"/>
        <v>0.06</v>
      </c>
      <c r="V90" s="175"/>
      <c r="W90" s="175"/>
      <c r="X90" s="175"/>
      <c r="Y90" s="175"/>
      <c r="Z90" s="175"/>
      <c r="AA90" s="175"/>
      <c r="AB90" s="175"/>
      <c r="AC90" s="175"/>
      <c r="AD90" s="175"/>
      <c r="AE90" s="175" t="s">
        <v>122</v>
      </c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3">
      <c r="A91" s="166">
        <v>76</v>
      </c>
      <c r="B91" s="167" t="s">
        <v>276</v>
      </c>
      <c r="C91" s="168" t="s">
        <v>277</v>
      </c>
      <c r="D91" s="169" t="s">
        <v>121</v>
      </c>
      <c r="E91" s="170">
        <v>72</v>
      </c>
      <c r="F91" s="171">
        <v>139.91999999999999</v>
      </c>
      <c r="G91" s="172">
        <v>10074.24</v>
      </c>
      <c r="H91" s="171">
        <v>30.21</v>
      </c>
      <c r="I91" s="172">
        <f t="shared" si="32"/>
        <v>2175.12</v>
      </c>
      <c r="J91" s="171">
        <v>109.71</v>
      </c>
      <c r="K91" s="172">
        <f t="shared" si="33"/>
        <v>7899.12</v>
      </c>
      <c r="L91" s="172">
        <v>21</v>
      </c>
      <c r="M91" s="172">
        <f t="shared" si="34"/>
        <v>12189.830399999999</v>
      </c>
      <c r="N91" s="173">
        <v>1.2999999999999999E-4</v>
      </c>
      <c r="O91" s="173">
        <f t="shared" si="35"/>
        <v>9.3600000000000003E-3</v>
      </c>
      <c r="P91" s="173">
        <v>1.1000000000000001E-3</v>
      </c>
      <c r="Q91" s="173">
        <f t="shared" si="36"/>
        <v>7.9200000000000007E-2</v>
      </c>
      <c r="R91" s="173"/>
      <c r="S91" s="173"/>
      <c r="T91" s="174">
        <v>0.22900000000000001</v>
      </c>
      <c r="U91" s="173">
        <f t="shared" si="37"/>
        <v>16.489999999999998</v>
      </c>
      <c r="V91" s="175"/>
      <c r="W91" s="175"/>
      <c r="X91" s="175"/>
      <c r="Y91" s="175"/>
      <c r="Z91" s="175"/>
      <c r="AA91" s="175"/>
      <c r="AB91" s="175"/>
      <c r="AC91" s="175"/>
      <c r="AD91" s="175"/>
      <c r="AE91" s="175" t="s">
        <v>122</v>
      </c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ht="22.5" outlineLevel="1" x14ac:dyDescent="0.3">
      <c r="A92" s="166">
        <v>77</v>
      </c>
      <c r="B92" s="167" t="s">
        <v>278</v>
      </c>
      <c r="C92" s="168" t="s">
        <v>279</v>
      </c>
      <c r="D92" s="169" t="s">
        <v>121</v>
      </c>
      <c r="E92" s="170">
        <v>8</v>
      </c>
      <c r="F92" s="171">
        <v>339</v>
      </c>
      <c r="G92" s="172">
        <v>2712</v>
      </c>
      <c r="H92" s="171">
        <v>1.22</v>
      </c>
      <c r="I92" s="172">
        <f t="shared" si="32"/>
        <v>9.76</v>
      </c>
      <c r="J92" s="171">
        <v>337.78</v>
      </c>
      <c r="K92" s="172">
        <f t="shared" si="33"/>
        <v>2702.24</v>
      </c>
      <c r="L92" s="172">
        <v>21</v>
      </c>
      <c r="M92" s="172">
        <f t="shared" si="34"/>
        <v>3281.52</v>
      </c>
      <c r="N92" s="173">
        <v>2.0000000000000002E-5</v>
      </c>
      <c r="O92" s="173">
        <f t="shared" si="35"/>
        <v>1.6000000000000001E-4</v>
      </c>
      <c r="P92" s="173">
        <v>3.9E-2</v>
      </c>
      <c r="Q92" s="173">
        <f t="shared" si="36"/>
        <v>0.312</v>
      </c>
      <c r="R92" s="173"/>
      <c r="S92" s="173"/>
      <c r="T92" s="174">
        <v>0.70699999999999996</v>
      </c>
      <c r="U92" s="173">
        <f t="shared" si="37"/>
        <v>5.66</v>
      </c>
      <c r="V92" s="175"/>
      <c r="W92" s="175"/>
      <c r="X92" s="175"/>
      <c r="Y92" s="175"/>
      <c r="Z92" s="175"/>
      <c r="AA92" s="175"/>
      <c r="AB92" s="175"/>
      <c r="AC92" s="175"/>
      <c r="AD92" s="175"/>
      <c r="AE92" s="175" t="s">
        <v>122</v>
      </c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ht="22.5" outlineLevel="1" x14ac:dyDescent="0.3">
      <c r="A93" s="166">
        <v>78</v>
      </c>
      <c r="B93" s="167" t="s">
        <v>280</v>
      </c>
      <c r="C93" s="168" t="s">
        <v>281</v>
      </c>
      <c r="D93" s="169" t="s">
        <v>121</v>
      </c>
      <c r="E93" s="170">
        <v>2</v>
      </c>
      <c r="F93" s="171">
        <v>592.69000000000005</v>
      </c>
      <c r="G93" s="172">
        <v>1185.3800000000001</v>
      </c>
      <c r="H93" s="171">
        <v>1.22</v>
      </c>
      <c r="I93" s="172">
        <f t="shared" si="32"/>
        <v>2.44</v>
      </c>
      <c r="J93" s="171">
        <v>591.47</v>
      </c>
      <c r="K93" s="172">
        <f t="shared" si="33"/>
        <v>1182.94</v>
      </c>
      <c r="L93" s="172">
        <v>21</v>
      </c>
      <c r="M93" s="172">
        <f t="shared" si="34"/>
        <v>1434.3098</v>
      </c>
      <c r="N93" s="173">
        <v>2.0000000000000002E-5</v>
      </c>
      <c r="O93" s="173">
        <f t="shared" si="35"/>
        <v>4.0000000000000003E-5</v>
      </c>
      <c r="P93" s="173">
        <v>8.3000000000000004E-2</v>
      </c>
      <c r="Q93" s="173">
        <f t="shared" si="36"/>
        <v>0.16600000000000001</v>
      </c>
      <c r="R93" s="173"/>
      <c r="S93" s="173"/>
      <c r="T93" s="174">
        <v>1.238</v>
      </c>
      <c r="U93" s="173">
        <f t="shared" si="37"/>
        <v>2.48</v>
      </c>
      <c r="V93" s="175"/>
      <c r="W93" s="175"/>
      <c r="X93" s="175"/>
      <c r="Y93" s="175"/>
      <c r="Z93" s="175"/>
      <c r="AA93" s="175"/>
      <c r="AB93" s="175"/>
      <c r="AC93" s="175"/>
      <c r="AD93" s="175"/>
      <c r="AE93" s="175" t="s">
        <v>122</v>
      </c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ht="22.5" outlineLevel="1" x14ac:dyDescent="0.3">
      <c r="A94" s="166">
        <v>79</v>
      </c>
      <c r="B94" s="167" t="s">
        <v>282</v>
      </c>
      <c r="C94" s="168" t="s">
        <v>283</v>
      </c>
      <c r="D94" s="169" t="s">
        <v>121</v>
      </c>
      <c r="E94" s="170">
        <v>1</v>
      </c>
      <c r="F94" s="171">
        <v>250.27</v>
      </c>
      <c r="G94" s="172">
        <v>250.27</v>
      </c>
      <c r="H94" s="171">
        <v>1.22</v>
      </c>
      <c r="I94" s="172">
        <f t="shared" si="32"/>
        <v>1.22</v>
      </c>
      <c r="J94" s="171">
        <v>249.05</v>
      </c>
      <c r="K94" s="172">
        <f t="shared" si="33"/>
        <v>249.05</v>
      </c>
      <c r="L94" s="172">
        <v>21</v>
      </c>
      <c r="M94" s="172">
        <f t="shared" si="34"/>
        <v>302.82670000000002</v>
      </c>
      <c r="N94" s="173">
        <v>2.0000000000000002E-5</v>
      </c>
      <c r="O94" s="173">
        <f t="shared" si="35"/>
        <v>2.0000000000000002E-5</v>
      </c>
      <c r="P94" s="173">
        <v>3.5000000000000003E-2</v>
      </c>
      <c r="Q94" s="173">
        <f t="shared" si="36"/>
        <v>3.5000000000000003E-2</v>
      </c>
      <c r="R94" s="173"/>
      <c r="S94" s="173"/>
      <c r="T94" s="174">
        <v>0.70699999999999996</v>
      </c>
      <c r="U94" s="173">
        <f t="shared" si="37"/>
        <v>0.71</v>
      </c>
      <c r="V94" s="175"/>
      <c r="W94" s="175"/>
      <c r="X94" s="175"/>
      <c r="Y94" s="175"/>
      <c r="Z94" s="175"/>
      <c r="AA94" s="175"/>
      <c r="AB94" s="175"/>
      <c r="AC94" s="175"/>
      <c r="AD94" s="175"/>
      <c r="AE94" s="175" t="s">
        <v>122</v>
      </c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 x14ac:dyDescent="0.3">
      <c r="A95" s="166">
        <v>80</v>
      </c>
      <c r="B95" s="167" t="s">
        <v>284</v>
      </c>
      <c r="C95" s="168" t="s">
        <v>285</v>
      </c>
      <c r="D95" s="169" t="s">
        <v>121</v>
      </c>
      <c r="E95" s="170">
        <v>2</v>
      </c>
      <c r="F95" s="171">
        <v>85.89</v>
      </c>
      <c r="G95" s="172">
        <v>171.78</v>
      </c>
      <c r="H95" s="171">
        <v>1.22</v>
      </c>
      <c r="I95" s="172">
        <f t="shared" si="32"/>
        <v>2.44</v>
      </c>
      <c r="J95" s="171">
        <v>84.67</v>
      </c>
      <c r="K95" s="172">
        <f t="shared" si="33"/>
        <v>169.34</v>
      </c>
      <c r="L95" s="172">
        <v>21</v>
      </c>
      <c r="M95" s="172">
        <f t="shared" si="34"/>
        <v>207.85380000000001</v>
      </c>
      <c r="N95" s="173">
        <v>2.0000000000000002E-5</v>
      </c>
      <c r="O95" s="173">
        <f t="shared" si="35"/>
        <v>4.0000000000000003E-5</v>
      </c>
      <c r="P95" s="173">
        <v>0</v>
      </c>
      <c r="Q95" s="173">
        <f t="shared" si="36"/>
        <v>0</v>
      </c>
      <c r="R95" s="173"/>
      <c r="S95" s="173"/>
      <c r="T95" s="174">
        <v>0.17699999999999999</v>
      </c>
      <c r="U95" s="173">
        <f t="shared" si="37"/>
        <v>0.35</v>
      </c>
      <c r="V95" s="175"/>
      <c r="W95" s="175"/>
      <c r="X95" s="175"/>
      <c r="Y95" s="175"/>
      <c r="Z95" s="175"/>
      <c r="AA95" s="175"/>
      <c r="AB95" s="175"/>
      <c r="AC95" s="175"/>
      <c r="AD95" s="175"/>
      <c r="AE95" s="175" t="s">
        <v>122</v>
      </c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 x14ac:dyDescent="0.3">
      <c r="A96" s="166">
        <v>81</v>
      </c>
      <c r="B96" s="167" t="s">
        <v>286</v>
      </c>
      <c r="C96" s="168" t="s">
        <v>287</v>
      </c>
      <c r="D96" s="169" t="s">
        <v>121</v>
      </c>
      <c r="E96" s="170">
        <v>2</v>
      </c>
      <c r="F96" s="171">
        <v>120.59</v>
      </c>
      <c r="G96" s="172">
        <v>241.18</v>
      </c>
      <c r="H96" s="171">
        <v>1.22</v>
      </c>
      <c r="I96" s="172">
        <f t="shared" si="32"/>
        <v>2.44</v>
      </c>
      <c r="J96" s="171">
        <v>119.37</v>
      </c>
      <c r="K96" s="172">
        <f t="shared" si="33"/>
        <v>238.74</v>
      </c>
      <c r="L96" s="172">
        <v>21</v>
      </c>
      <c r="M96" s="172">
        <f t="shared" si="34"/>
        <v>291.82780000000002</v>
      </c>
      <c r="N96" s="173">
        <v>2.0000000000000002E-5</v>
      </c>
      <c r="O96" s="173">
        <f t="shared" si="35"/>
        <v>4.0000000000000003E-5</v>
      </c>
      <c r="P96" s="173">
        <v>0</v>
      </c>
      <c r="Q96" s="173">
        <f t="shared" si="36"/>
        <v>0</v>
      </c>
      <c r="R96" s="173"/>
      <c r="S96" s="173"/>
      <c r="T96" s="174">
        <v>0.25</v>
      </c>
      <c r="U96" s="173">
        <f t="shared" si="37"/>
        <v>0.5</v>
      </c>
      <c r="V96" s="175"/>
      <c r="W96" s="175"/>
      <c r="X96" s="175"/>
      <c r="Y96" s="175"/>
      <c r="Z96" s="175"/>
      <c r="AA96" s="175"/>
      <c r="AB96" s="175"/>
      <c r="AC96" s="175"/>
      <c r="AD96" s="175"/>
      <c r="AE96" s="175" t="s">
        <v>122</v>
      </c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ht="22.5" outlineLevel="1" x14ac:dyDescent="0.3">
      <c r="A97" s="166">
        <v>82</v>
      </c>
      <c r="B97" s="167" t="s">
        <v>288</v>
      </c>
      <c r="C97" s="168" t="s">
        <v>289</v>
      </c>
      <c r="D97" s="169" t="s">
        <v>121</v>
      </c>
      <c r="E97" s="170">
        <v>59</v>
      </c>
      <c r="F97" s="171">
        <v>34.700000000000003</v>
      </c>
      <c r="G97" s="172">
        <v>2047.3</v>
      </c>
      <c r="H97" s="171">
        <v>9.86</v>
      </c>
      <c r="I97" s="172">
        <f t="shared" si="32"/>
        <v>581.74</v>
      </c>
      <c r="J97" s="171">
        <v>24.84</v>
      </c>
      <c r="K97" s="172">
        <f t="shared" si="33"/>
        <v>1465.56</v>
      </c>
      <c r="L97" s="172">
        <v>21</v>
      </c>
      <c r="M97" s="172">
        <f t="shared" si="34"/>
        <v>2477.2329999999997</v>
      </c>
      <c r="N97" s="173">
        <v>4.0000000000000003E-5</v>
      </c>
      <c r="O97" s="173">
        <f t="shared" si="35"/>
        <v>2.3600000000000001E-3</v>
      </c>
      <c r="P97" s="173">
        <v>4.4999999999999999E-4</v>
      </c>
      <c r="Q97" s="173">
        <f t="shared" si="36"/>
        <v>2.6550000000000001E-2</v>
      </c>
      <c r="R97" s="173"/>
      <c r="S97" s="173"/>
      <c r="T97" s="174">
        <v>5.1999999999999998E-2</v>
      </c>
      <c r="U97" s="173">
        <f t="shared" si="37"/>
        <v>3.07</v>
      </c>
      <c r="V97" s="175"/>
      <c r="W97" s="175"/>
      <c r="X97" s="175"/>
      <c r="Y97" s="175"/>
      <c r="Z97" s="175"/>
      <c r="AA97" s="175"/>
      <c r="AB97" s="175"/>
      <c r="AC97" s="175"/>
      <c r="AD97" s="175"/>
      <c r="AE97" s="175" t="s">
        <v>122</v>
      </c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 x14ac:dyDescent="0.3">
      <c r="A98" s="166">
        <v>83</v>
      </c>
      <c r="B98" s="167" t="s">
        <v>290</v>
      </c>
      <c r="C98" s="168" t="s">
        <v>291</v>
      </c>
      <c r="D98" s="169" t="s">
        <v>136</v>
      </c>
      <c r="E98" s="170">
        <v>0.61785000000000001</v>
      </c>
      <c r="F98" s="171">
        <v>1109.1600000000001</v>
      </c>
      <c r="G98" s="172">
        <v>685.46</v>
      </c>
      <c r="H98" s="171">
        <v>0</v>
      </c>
      <c r="I98" s="172">
        <f t="shared" si="32"/>
        <v>0</v>
      </c>
      <c r="J98" s="171">
        <v>1109.1600000000001</v>
      </c>
      <c r="K98" s="172">
        <f t="shared" si="33"/>
        <v>685.29</v>
      </c>
      <c r="L98" s="172">
        <v>21</v>
      </c>
      <c r="M98" s="172">
        <f t="shared" si="34"/>
        <v>829.40660000000003</v>
      </c>
      <c r="N98" s="173">
        <v>0</v>
      </c>
      <c r="O98" s="173">
        <f t="shared" si="35"/>
        <v>0</v>
      </c>
      <c r="P98" s="173">
        <v>0</v>
      </c>
      <c r="Q98" s="173">
        <f t="shared" si="36"/>
        <v>0</v>
      </c>
      <c r="R98" s="173"/>
      <c r="S98" s="173"/>
      <c r="T98" s="174">
        <v>2.5750000000000002</v>
      </c>
      <c r="U98" s="173">
        <f t="shared" si="37"/>
        <v>1.59</v>
      </c>
      <c r="V98" s="175"/>
      <c r="W98" s="175"/>
      <c r="X98" s="175"/>
      <c r="Y98" s="175"/>
      <c r="Z98" s="175"/>
      <c r="AA98" s="175"/>
      <c r="AB98" s="175"/>
      <c r="AC98" s="175"/>
      <c r="AD98" s="175"/>
      <c r="AE98" s="175" t="s">
        <v>122</v>
      </c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x14ac:dyDescent="0.3">
      <c r="A99" s="176" t="s">
        <v>117</v>
      </c>
      <c r="B99" s="177" t="s">
        <v>82</v>
      </c>
      <c r="C99" s="178" t="s">
        <v>83</v>
      </c>
      <c r="D99" s="179"/>
      <c r="E99" s="180"/>
      <c r="F99" s="181"/>
      <c r="G99" s="181">
        <f>SUMIF(AE100:AE116,"&lt;&gt;NOR",G100:G116)</f>
        <v>72944.2</v>
      </c>
      <c r="H99" s="181"/>
      <c r="I99" s="181">
        <f>SUM(I100:I116)</f>
        <v>28937.699999999997</v>
      </c>
      <c r="J99" s="181"/>
      <c r="K99" s="181">
        <f>SUM(K100:K116)</f>
        <v>44005.820000000007</v>
      </c>
      <c r="L99" s="181"/>
      <c r="M99" s="181">
        <f>SUM(M100:M116)</f>
        <v>88262.482000000004</v>
      </c>
      <c r="N99" s="182"/>
      <c r="O99" s="182">
        <f>SUM(O100:O116)</f>
        <v>1.1351500000000003</v>
      </c>
      <c r="P99" s="182"/>
      <c r="Q99" s="182">
        <f>SUM(Q100:Q116)</f>
        <v>1.9347400000000001</v>
      </c>
      <c r="R99" s="182"/>
      <c r="S99" s="182"/>
      <c r="T99" s="183"/>
      <c r="U99" s="182">
        <f>SUM(U100:U116)</f>
        <v>92.870000000000019</v>
      </c>
      <c r="AE99" t="s">
        <v>118</v>
      </c>
    </row>
    <row r="100" spans="1:60" outlineLevel="1" x14ac:dyDescent="0.3">
      <c r="A100" s="166">
        <v>84</v>
      </c>
      <c r="B100" s="167" t="s">
        <v>292</v>
      </c>
      <c r="C100" s="168" t="s">
        <v>293</v>
      </c>
      <c r="D100" s="169" t="s">
        <v>141</v>
      </c>
      <c r="E100" s="170">
        <v>65.7</v>
      </c>
      <c r="F100" s="171">
        <v>14.79</v>
      </c>
      <c r="G100" s="172">
        <v>971.7</v>
      </c>
      <c r="H100" s="171">
        <v>0</v>
      </c>
      <c r="I100" s="172">
        <f t="shared" ref="I100:I116" si="38">ROUND(E100*H100,2)</f>
        <v>0</v>
      </c>
      <c r="J100" s="171">
        <v>14.79</v>
      </c>
      <c r="K100" s="172">
        <f t="shared" ref="K100:K116" si="39">ROUND(E100*J100,2)</f>
        <v>971.7</v>
      </c>
      <c r="L100" s="172">
        <v>21</v>
      </c>
      <c r="M100" s="172">
        <f t="shared" ref="M100:M116" si="40">G100*(1+L100/100)</f>
        <v>1175.7570000000001</v>
      </c>
      <c r="N100" s="173">
        <v>0</v>
      </c>
      <c r="O100" s="173">
        <f t="shared" ref="O100:O116" si="41">ROUND(E100*N100,5)</f>
        <v>0</v>
      </c>
      <c r="P100" s="173">
        <v>0</v>
      </c>
      <c r="Q100" s="173">
        <f t="shared" ref="Q100:Q116" si="42">ROUND(E100*P100,5)</f>
        <v>0</v>
      </c>
      <c r="R100" s="173"/>
      <c r="S100" s="173"/>
      <c r="T100" s="174">
        <v>3.1E-2</v>
      </c>
      <c r="U100" s="173">
        <f t="shared" ref="U100:U116" si="43">ROUND(E100*T100,2)</f>
        <v>2.04</v>
      </c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 t="s">
        <v>122</v>
      </c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 x14ac:dyDescent="0.3">
      <c r="A101" s="166">
        <v>85</v>
      </c>
      <c r="B101" s="167" t="s">
        <v>294</v>
      </c>
      <c r="C101" s="168" t="s">
        <v>295</v>
      </c>
      <c r="D101" s="169" t="s">
        <v>141</v>
      </c>
      <c r="E101" s="170">
        <v>24.9</v>
      </c>
      <c r="F101" s="171">
        <v>29.69</v>
      </c>
      <c r="G101" s="172">
        <v>739.28</v>
      </c>
      <c r="H101" s="171">
        <v>0</v>
      </c>
      <c r="I101" s="172">
        <f t="shared" si="38"/>
        <v>0</v>
      </c>
      <c r="J101" s="171">
        <v>29.69</v>
      </c>
      <c r="K101" s="172">
        <f t="shared" si="39"/>
        <v>739.28</v>
      </c>
      <c r="L101" s="172">
        <v>21</v>
      </c>
      <c r="M101" s="172">
        <f t="shared" si="40"/>
        <v>894.52879999999993</v>
      </c>
      <c r="N101" s="173">
        <v>1.6250000000000001E-2</v>
      </c>
      <c r="O101" s="173">
        <f t="shared" si="41"/>
        <v>0.40462999999999999</v>
      </c>
      <c r="P101" s="173">
        <v>0</v>
      </c>
      <c r="Q101" s="173">
        <f t="shared" si="42"/>
        <v>0</v>
      </c>
      <c r="R101" s="173"/>
      <c r="S101" s="173"/>
      <c r="T101" s="174">
        <v>6.2E-2</v>
      </c>
      <c r="U101" s="173">
        <f t="shared" si="43"/>
        <v>1.54</v>
      </c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 t="s">
        <v>122</v>
      </c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ht="22.5" outlineLevel="1" x14ac:dyDescent="0.3">
      <c r="A102" s="166">
        <v>86</v>
      </c>
      <c r="B102" s="167" t="s">
        <v>296</v>
      </c>
      <c r="C102" s="168" t="s">
        <v>297</v>
      </c>
      <c r="D102" s="169" t="s">
        <v>141</v>
      </c>
      <c r="E102" s="170">
        <v>40.799999999999997</v>
      </c>
      <c r="F102" s="171">
        <v>577.9</v>
      </c>
      <c r="G102" s="172">
        <v>23578.32</v>
      </c>
      <c r="H102" s="171">
        <v>365.69</v>
      </c>
      <c r="I102" s="172">
        <f t="shared" si="38"/>
        <v>14920.15</v>
      </c>
      <c r="J102" s="171">
        <v>212.21</v>
      </c>
      <c r="K102" s="172">
        <f t="shared" si="39"/>
        <v>8658.17</v>
      </c>
      <c r="L102" s="172">
        <v>21</v>
      </c>
      <c r="M102" s="172">
        <f t="shared" si="40"/>
        <v>28529.767199999998</v>
      </c>
      <c r="N102" s="173">
        <v>1.6250000000000001E-2</v>
      </c>
      <c r="O102" s="173">
        <f t="shared" si="41"/>
        <v>0.66300000000000003</v>
      </c>
      <c r="P102" s="173">
        <v>0</v>
      </c>
      <c r="Q102" s="173">
        <f t="shared" si="42"/>
        <v>0</v>
      </c>
      <c r="R102" s="173"/>
      <c r="S102" s="173"/>
      <c r="T102" s="174">
        <v>0.44500000000000001</v>
      </c>
      <c r="U102" s="173">
        <f t="shared" si="43"/>
        <v>18.16</v>
      </c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 t="s">
        <v>122</v>
      </c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ht="22.5" outlineLevel="1" x14ac:dyDescent="0.3">
      <c r="A103" s="166">
        <v>87</v>
      </c>
      <c r="B103" s="167" t="s">
        <v>298</v>
      </c>
      <c r="C103" s="168" t="s">
        <v>299</v>
      </c>
      <c r="D103" s="169" t="s">
        <v>121</v>
      </c>
      <c r="E103" s="170">
        <v>1</v>
      </c>
      <c r="F103" s="171">
        <v>240.03</v>
      </c>
      <c r="G103" s="172">
        <v>240.03</v>
      </c>
      <c r="H103" s="171">
        <v>58.13</v>
      </c>
      <c r="I103" s="172">
        <f t="shared" si="38"/>
        <v>58.13</v>
      </c>
      <c r="J103" s="171">
        <v>181.9</v>
      </c>
      <c r="K103" s="172">
        <f t="shared" si="39"/>
        <v>181.9</v>
      </c>
      <c r="L103" s="172">
        <v>21</v>
      </c>
      <c r="M103" s="172">
        <f t="shared" si="40"/>
        <v>290.43630000000002</v>
      </c>
      <c r="N103" s="173">
        <v>2.5000000000000001E-4</v>
      </c>
      <c r="O103" s="173">
        <f t="shared" si="41"/>
        <v>2.5000000000000001E-4</v>
      </c>
      <c r="P103" s="173">
        <v>0</v>
      </c>
      <c r="Q103" s="173">
        <f t="shared" si="42"/>
        <v>0</v>
      </c>
      <c r="R103" s="173"/>
      <c r="S103" s="173"/>
      <c r="T103" s="174">
        <v>0.38100000000000001</v>
      </c>
      <c r="U103" s="173">
        <f t="shared" si="43"/>
        <v>0.38</v>
      </c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 t="s">
        <v>122</v>
      </c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ht="22.5" outlineLevel="1" x14ac:dyDescent="0.3">
      <c r="A104" s="166">
        <v>88</v>
      </c>
      <c r="B104" s="167" t="s">
        <v>300</v>
      </c>
      <c r="C104" s="168" t="s">
        <v>301</v>
      </c>
      <c r="D104" s="169" t="s">
        <v>121</v>
      </c>
      <c r="E104" s="170">
        <v>1</v>
      </c>
      <c r="F104" s="171">
        <v>3465.02</v>
      </c>
      <c r="G104" s="172">
        <v>3465.02</v>
      </c>
      <c r="H104" s="171">
        <v>3329.05</v>
      </c>
      <c r="I104" s="172">
        <f t="shared" si="38"/>
        <v>3329.05</v>
      </c>
      <c r="J104" s="171">
        <v>135.97</v>
      </c>
      <c r="K104" s="172">
        <f t="shared" si="39"/>
        <v>135.97</v>
      </c>
      <c r="L104" s="172">
        <v>21</v>
      </c>
      <c r="M104" s="172">
        <f t="shared" si="40"/>
        <v>4192.6741999999995</v>
      </c>
      <c r="N104" s="173">
        <v>1.728E-2</v>
      </c>
      <c r="O104" s="173">
        <f t="shared" si="41"/>
        <v>1.728E-2</v>
      </c>
      <c r="P104" s="173">
        <v>0</v>
      </c>
      <c r="Q104" s="173">
        <f t="shared" si="42"/>
        <v>0</v>
      </c>
      <c r="R104" s="173"/>
      <c r="S104" s="173"/>
      <c r="T104" s="174">
        <v>0.86299999999999999</v>
      </c>
      <c r="U104" s="173">
        <f t="shared" si="43"/>
        <v>0.86</v>
      </c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 t="s">
        <v>122</v>
      </c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ht="22.5" outlineLevel="1" x14ac:dyDescent="0.3">
      <c r="A105" s="166">
        <v>89</v>
      </c>
      <c r="B105" s="167" t="s">
        <v>302</v>
      </c>
      <c r="C105" s="168" t="s">
        <v>303</v>
      </c>
      <c r="D105" s="169" t="s">
        <v>121</v>
      </c>
      <c r="E105" s="170">
        <v>2</v>
      </c>
      <c r="F105" s="171">
        <v>3308.32</v>
      </c>
      <c r="G105" s="172">
        <v>6616.64</v>
      </c>
      <c r="H105" s="171">
        <v>3189.28</v>
      </c>
      <c r="I105" s="172">
        <f t="shared" si="38"/>
        <v>6378.56</v>
      </c>
      <c r="J105" s="171">
        <v>119.04</v>
      </c>
      <c r="K105" s="172">
        <f t="shared" si="39"/>
        <v>238.08</v>
      </c>
      <c r="L105" s="172">
        <v>21</v>
      </c>
      <c r="M105" s="172">
        <f t="shared" si="40"/>
        <v>8006.1343999999999</v>
      </c>
      <c r="N105" s="173">
        <v>1.312E-2</v>
      </c>
      <c r="O105" s="173">
        <f t="shared" si="41"/>
        <v>2.6239999999999999E-2</v>
      </c>
      <c r="P105" s="173">
        <v>0</v>
      </c>
      <c r="Q105" s="173">
        <f t="shared" si="42"/>
        <v>0</v>
      </c>
      <c r="R105" s="173"/>
      <c r="S105" s="173"/>
      <c r="T105" s="174">
        <v>0.85599999999999998</v>
      </c>
      <c r="U105" s="173">
        <f t="shared" si="43"/>
        <v>1.71</v>
      </c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 t="s">
        <v>122</v>
      </c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ht="22.5" outlineLevel="1" x14ac:dyDescent="0.3">
      <c r="A106" s="166">
        <v>90</v>
      </c>
      <c r="B106" s="167" t="s">
        <v>304</v>
      </c>
      <c r="C106" s="168" t="s">
        <v>305</v>
      </c>
      <c r="D106" s="169" t="s">
        <v>121</v>
      </c>
      <c r="E106" s="170">
        <v>1</v>
      </c>
      <c r="F106" s="171">
        <v>4291.3900000000003</v>
      </c>
      <c r="G106" s="172">
        <v>4291.3900000000003</v>
      </c>
      <c r="H106" s="171">
        <v>4162.5200000000004</v>
      </c>
      <c r="I106" s="172">
        <f t="shared" si="38"/>
        <v>4162.5200000000004</v>
      </c>
      <c r="J106" s="171">
        <v>128.87</v>
      </c>
      <c r="K106" s="172">
        <f t="shared" si="39"/>
        <v>128.87</v>
      </c>
      <c r="L106" s="172">
        <v>21</v>
      </c>
      <c r="M106" s="172">
        <f t="shared" si="40"/>
        <v>5192.5819000000001</v>
      </c>
      <c r="N106" s="173">
        <v>2.2960000000000001E-2</v>
      </c>
      <c r="O106" s="173">
        <f t="shared" si="41"/>
        <v>2.2960000000000001E-2</v>
      </c>
      <c r="P106" s="173">
        <v>0</v>
      </c>
      <c r="Q106" s="173">
        <f t="shared" si="42"/>
        <v>0</v>
      </c>
      <c r="R106" s="173"/>
      <c r="S106" s="173"/>
      <c r="T106" s="174">
        <v>0.86599999999999999</v>
      </c>
      <c r="U106" s="173">
        <f t="shared" si="43"/>
        <v>0.87</v>
      </c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 t="s">
        <v>122</v>
      </c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ht="22.5" outlineLevel="1" x14ac:dyDescent="0.3">
      <c r="A107" s="166">
        <v>91</v>
      </c>
      <c r="B107" s="167" t="s">
        <v>306</v>
      </c>
      <c r="C107" s="168" t="s">
        <v>307</v>
      </c>
      <c r="D107" s="169" t="s">
        <v>141</v>
      </c>
      <c r="E107" s="170">
        <v>65.7</v>
      </c>
      <c r="F107" s="171">
        <v>14.79</v>
      </c>
      <c r="G107" s="172">
        <v>971.7</v>
      </c>
      <c r="H107" s="171">
        <v>0</v>
      </c>
      <c r="I107" s="172">
        <f t="shared" si="38"/>
        <v>0</v>
      </c>
      <c r="J107" s="171">
        <v>14.79</v>
      </c>
      <c r="K107" s="172">
        <f t="shared" si="39"/>
        <v>971.7</v>
      </c>
      <c r="L107" s="172">
        <v>21</v>
      </c>
      <c r="M107" s="172">
        <f t="shared" si="40"/>
        <v>1175.7570000000001</v>
      </c>
      <c r="N107" s="173">
        <v>0</v>
      </c>
      <c r="O107" s="173">
        <f t="shared" si="41"/>
        <v>0</v>
      </c>
      <c r="P107" s="173">
        <v>0</v>
      </c>
      <c r="Q107" s="173">
        <f t="shared" si="42"/>
        <v>0</v>
      </c>
      <c r="R107" s="173"/>
      <c r="S107" s="173"/>
      <c r="T107" s="174">
        <v>3.1E-2</v>
      </c>
      <c r="U107" s="173">
        <f t="shared" si="43"/>
        <v>2.04</v>
      </c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 t="s">
        <v>122</v>
      </c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 x14ac:dyDescent="0.3">
      <c r="A108" s="166">
        <v>92</v>
      </c>
      <c r="B108" s="167" t="s">
        <v>308</v>
      </c>
      <c r="C108" s="168" t="s">
        <v>309</v>
      </c>
      <c r="D108" s="169" t="s">
        <v>121</v>
      </c>
      <c r="E108" s="170">
        <v>64</v>
      </c>
      <c r="F108" s="171">
        <v>29.69</v>
      </c>
      <c r="G108" s="172">
        <v>1900.16</v>
      </c>
      <c r="H108" s="171">
        <v>0</v>
      </c>
      <c r="I108" s="172">
        <f t="shared" si="38"/>
        <v>0</v>
      </c>
      <c r="J108" s="171">
        <v>29.69</v>
      </c>
      <c r="K108" s="172">
        <f t="shared" si="39"/>
        <v>1900.16</v>
      </c>
      <c r="L108" s="172">
        <v>21</v>
      </c>
      <c r="M108" s="172">
        <f t="shared" si="40"/>
        <v>2299.1936000000001</v>
      </c>
      <c r="N108" s="173">
        <v>0</v>
      </c>
      <c r="O108" s="173">
        <f t="shared" si="41"/>
        <v>0</v>
      </c>
      <c r="P108" s="173">
        <v>0</v>
      </c>
      <c r="Q108" s="173">
        <f t="shared" si="42"/>
        <v>0</v>
      </c>
      <c r="R108" s="173"/>
      <c r="S108" s="173"/>
      <c r="T108" s="174">
        <v>6.2E-2</v>
      </c>
      <c r="U108" s="173">
        <f t="shared" si="43"/>
        <v>3.97</v>
      </c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 t="s">
        <v>122</v>
      </c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3">
      <c r="A109" s="166">
        <v>93</v>
      </c>
      <c r="B109" s="167" t="s">
        <v>310</v>
      </c>
      <c r="C109" s="168" t="s">
        <v>311</v>
      </c>
      <c r="D109" s="169" t="s">
        <v>141</v>
      </c>
      <c r="E109" s="170">
        <v>65.7</v>
      </c>
      <c r="F109" s="171">
        <v>64.05</v>
      </c>
      <c r="G109" s="172">
        <v>4208.09</v>
      </c>
      <c r="H109" s="171">
        <v>0</v>
      </c>
      <c r="I109" s="172">
        <f t="shared" si="38"/>
        <v>0</v>
      </c>
      <c r="J109" s="171">
        <v>64.05</v>
      </c>
      <c r="K109" s="172">
        <f t="shared" si="39"/>
        <v>4208.09</v>
      </c>
      <c r="L109" s="172">
        <v>21</v>
      </c>
      <c r="M109" s="172">
        <f t="shared" si="40"/>
        <v>5091.7889000000005</v>
      </c>
      <c r="N109" s="173">
        <v>0</v>
      </c>
      <c r="O109" s="173">
        <f t="shared" si="41"/>
        <v>0</v>
      </c>
      <c r="P109" s="173">
        <v>0</v>
      </c>
      <c r="Q109" s="173">
        <f t="shared" si="42"/>
        <v>0</v>
      </c>
      <c r="R109" s="173"/>
      <c r="S109" s="173"/>
      <c r="T109" s="174">
        <v>0.13400000000000001</v>
      </c>
      <c r="U109" s="173">
        <f t="shared" si="43"/>
        <v>8.8000000000000007</v>
      </c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 t="s">
        <v>122</v>
      </c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ht="22.5" outlineLevel="1" x14ac:dyDescent="0.3">
      <c r="A110" s="166">
        <v>94</v>
      </c>
      <c r="B110" s="167" t="s">
        <v>312</v>
      </c>
      <c r="C110" s="168" t="s">
        <v>313</v>
      </c>
      <c r="D110" s="169" t="s">
        <v>121</v>
      </c>
      <c r="E110" s="170">
        <v>64</v>
      </c>
      <c r="F110" s="171">
        <v>146.75</v>
      </c>
      <c r="G110" s="172">
        <v>9392</v>
      </c>
      <c r="H110" s="171">
        <v>0</v>
      </c>
      <c r="I110" s="172">
        <f t="shared" si="38"/>
        <v>0</v>
      </c>
      <c r="J110" s="171">
        <v>146.75</v>
      </c>
      <c r="K110" s="172">
        <f t="shared" si="39"/>
        <v>9392</v>
      </c>
      <c r="L110" s="172">
        <v>21</v>
      </c>
      <c r="M110" s="172">
        <f t="shared" si="40"/>
        <v>11364.32</v>
      </c>
      <c r="N110" s="173">
        <v>0</v>
      </c>
      <c r="O110" s="173">
        <f t="shared" si="41"/>
        <v>0</v>
      </c>
      <c r="P110" s="173">
        <v>0</v>
      </c>
      <c r="Q110" s="173">
        <f t="shared" si="42"/>
        <v>0</v>
      </c>
      <c r="R110" s="173"/>
      <c r="S110" s="173"/>
      <c r="T110" s="174">
        <v>0.26800000000000002</v>
      </c>
      <c r="U110" s="173">
        <f t="shared" si="43"/>
        <v>17.149999999999999</v>
      </c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 t="s">
        <v>122</v>
      </c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ht="22.5" outlineLevel="1" x14ac:dyDescent="0.3">
      <c r="A111" s="166">
        <v>95</v>
      </c>
      <c r="B111" s="167" t="s">
        <v>314</v>
      </c>
      <c r="C111" s="168" t="s">
        <v>315</v>
      </c>
      <c r="D111" s="169" t="s">
        <v>136</v>
      </c>
      <c r="E111" s="170">
        <v>0.72972999999999999</v>
      </c>
      <c r="F111" s="171">
        <v>1274.1099999999999</v>
      </c>
      <c r="G111" s="172">
        <v>930.1</v>
      </c>
      <c r="H111" s="171">
        <v>0</v>
      </c>
      <c r="I111" s="172">
        <f t="shared" si="38"/>
        <v>0</v>
      </c>
      <c r="J111" s="171">
        <v>1274.1099999999999</v>
      </c>
      <c r="K111" s="172">
        <f t="shared" si="39"/>
        <v>929.76</v>
      </c>
      <c r="L111" s="172">
        <v>21</v>
      </c>
      <c r="M111" s="172">
        <f t="shared" si="40"/>
        <v>1125.421</v>
      </c>
      <c r="N111" s="173">
        <v>0</v>
      </c>
      <c r="O111" s="173">
        <f t="shared" si="41"/>
        <v>0</v>
      </c>
      <c r="P111" s="173">
        <v>0</v>
      </c>
      <c r="Q111" s="173">
        <f t="shared" si="42"/>
        <v>0</v>
      </c>
      <c r="R111" s="173"/>
      <c r="S111" s="173"/>
      <c r="T111" s="174">
        <v>3.0750000000000002</v>
      </c>
      <c r="U111" s="173">
        <f t="shared" si="43"/>
        <v>2.2400000000000002</v>
      </c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 t="s">
        <v>122</v>
      </c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 x14ac:dyDescent="0.3">
      <c r="A112" s="166">
        <v>96</v>
      </c>
      <c r="B112" s="167" t="s">
        <v>316</v>
      </c>
      <c r="C112" s="168" t="s">
        <v>317</v>
      </c>
      <c r="D112" s="169" t="s">
        <v>141</v>
      </c>
      <c r="E112" s="170">
        <v>360</v>
      </c>
      <c r="F112" s="171">
        <v>24.87</v>
      </c>
      <c r="G112" s="172">
        <v>8953.2000000000007</v>
      </c>
      <c r="H112" s="171">
        <v>0</v>
      </c>
      <c r="I112" s="172">
        <f t="shared" si="38"/>
        <v>0</v>
      </c>
      <c r="J112" s="171">
        <v>24.87</v>
      </c>
      <c r="K112" s="172">
        <f t="shared" si="39"/>
        <v>8953.2000000000007</v>
      </c>
      <c r="L112" s="172">
        <v>21</v>
      </c>
      <c r="M112" s="172">
        <f t="shared" si="40"/>
        <v>10833.372000000001</v>
      </c>
      <c r="N112" s="173">
        <v>0</v>
      </c>
      <c r="O112" s="173">
        <f t="shared" si="41"/>
        <v>0</v>
      </c>
      <c r="P112" s="173">
        <v>0</v>
      </c>
      <c r="Q112" s="173">
        <f t="shared" si="42"/>
        <v>0</v>
      </c>
      <c r="R112" s="173"/>
      <c r="S112" s="173"/>
      <c r="T112" s="174">
        <v>5.1999999999999998E-2</v>
      </c>
      <c r="U112" s="173">
        <f t="shared" si="43"/>
        <v>18.72</v>
      </c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 t="s">
        <v>122</v>
      </c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ht="22.5" outlineLevel="1" x14ac:dyDescent="0.3">
      <c r="A113" s="166">
        <v>97</v>
      </c>
      <c r="B113" s="167" t="s">
        <v>318</v>
      </c>
      <c r="C113" s="168" t="s">
        <v>319</v>
      </c>
      <c r="D113" s="169" t="s">
        <v>141</v>
      </c>
      <c r="E113" s="170">
        <v>78.099999999999994</v>
      </c>
      <c r="F113" s="171">
        <v>39.25</v>
      </c>
      <c r="G113" s="172">
        <v>3065.43</v>
      </c>
      <c r="H113" s="171">
        <v>0</v>
      </c>
      <c r="I113" s="172">
        <f t="shared" si="38"/>
        <v>0</v>
      </c>
      <c r="J113" s="171">
        <v>39.25</v>
      </c>
      <c r="K113" s="172">
        <f t="shared" si="39"/>
        <v>3065.43</v>
      </c>
      <c r="L113" s="172">
        <v>21</v>
      </c>
      <c r="M113" s="172">
        <f t="shared" si="40"/>
        <v>3709.1702999999998</v>
      </c>
      <c r="N113" s="173">
        <v>0</v>
      </c>
      <c r="O113" s="173">
        <f t="shared" si="41"/>
        <v>0</v>
      </c>
      <c r="P113" s="173">
        <v>2.3800000000000002E-2</v>
      </c>
      <c r="Q113" s="173">
        <f t="shared" si="42"/>
        <v>1.8587800000000001</v>
      </c>
      <c r="R113" s="173"/>
      <c r="S113" s="173"/>
      <c r="T113" s="174">
        <v>8.2000000000000003E-2</v>
      </c>
      <c r="U113" s="173">
        <f t="shared" si="43"/>
        <v>6.4</v>
      </c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 t="s">
        <v>122</v>
      </c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ht="22.5" outlineLevel="1" x14ac:dyDescent="0.3">
      <c r="A114" s="166">
        <v>98</v>
      </c>
      <c r="B114" s="167" t="s">
        <v>320</v>
      </c>
      <c r="C114" s="168" t="s">
        <v>321</v>
      </c>
      <c r="D114" s="169" t="s">
        <v>121</v>
      </c>
      <c r="E114" s="170">
        <v>1</v>
      </c>
      <c r="F114" s="171">
        <v>237.76</v>
      </c>
      <c r="G114" s="172">
        <v>237.76</v>
      </c>
      <c r="H114" s="171">
        <v>51.1</v>
      </c>
      <c r="I114" s="172">
        <f t="shared" si="38"/>
        <v>51.1</v>
      </c>
      <c r="J114" s="171">
        <v>186.66</v>
      </c>
      <c r="K114" s="172">
        <f t="shared" si="39"/>
        <v>186.66</v>
      </c>
      <c r="L114" s="172">
        <v>21</v>
      </c>
      <c r="M114" s="172">
        <f t="shared" si="40"/>
        <v>287.68959999999998</v>
      </c>
      <c r="N114" s="173">
        <v>2.2000000000000001E-4</v>
      </c>
      <c r="O114" s="173">
        <f t="shared" si="41"/>
        <v>2.2000000000000001E-4</v>
      </c>
      <c r="P114" s="173">
        <v>3.3210000000000003E-2</v>
      </c>
      <c r="Q114" s="173">
        <f t="shared" si="42"/>
        <v>3.3210000000000003E-2</v>
      </c>
      <c r="R114" s="173"/>
      <c r="S114" s="173"/>
      <c r="T114" s="174">
        <v>0.39100000000000001</v>
      </c>
      <c r="U114" s="173">
        <f t="shared" si="43"/>
        <v>0.39</v>
      </c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 t="s">
        <v>122</v>
      </c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3">
      <c r="A115" s="166">
        <v>99</v>
      </c>
      <c r="B115" s="167" t="s">
        <v>322</v>
      </c>
      <c r="C115" s="168" t="s">
        <v>323</v>
      </c>
      <c r="D115" s="169" t="s">
        <v>121</v>
      </c>
      <c r="E115" s="170">
        <v>57</v>
      </c>
      <c r="F115" s="171">
        <v>14.56</v>
      </c>
      <c r="G115" s="172">
        <v>829.92</v>
      </c>
      <c r="H115" s="171">
        <v>0.67</v>
      </c>
      <c r="I115" s="172">
        <f t="shared" si="38"/>
        <v>38.19</v>
      </c>
      <c r="J115" s="171">
        <v>13.89</v>
      </c>
      <c r="K115" s="172">
        <f t="shared" si="39"/>
        <v>791.73</v>
      </c>
      <c r="L115" s="172">
        <v>21</v>
      </c>
      <c r="M115" s="172">
        <f t="shared" si="40"/>
        <v>1004.2031999999999</v>
      </c>
      <c r="N115" s="173">
        <v>1.0000000000000001E-5</v>
      </c>
      <c r="O115" s="173">
        <f t="shared" si="41"/>
        <v>5.6999999999999998E-4</v>
      </c>
      <c r="P115" s="173">
        <v>7.5000000000000002E-4</v>
      </c>
      <c r="Q115" s="173">
        <f t="shared" si="42"/>
        <v>4.2750000000000003E-2</v>
      </c>
      <c r="R115" s="173"/>
      <c r="S115" s="173"/>
      <c r="T115" s="174">
        <v>2.9000000000000001E-2</v>
      </c>
      <c r="U115" s="173">
        <f t="shared" si="43"/>
        <v>1.65</v>
      </c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 t="s">
        <v>122</v>
      </c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ht="22.5" outlineLevel="1" x14ac:dyDescent="0.3">
      <c r="A116" s="166">
        <v>100</v>
      </c>
      <c r="B116" s="167" t="s">
        <v>324</v>
      </c>
      <c r="C116" s="168" t="s">
        <v>325</v>
      </c>
      <c r="D116" s="169" t="s">
        <v>136</v>
      </c>
      <c r="E116" s="170">
        <v>1.9347399999999999</v>
      </c>
      <c r="F116" s="171">
        <v>1319.62</v>
      </c>
      <c r="G116" s="172">
        <v>2553.46</v>
      </c>
      <c r="H116" s="171">
        <v>0</v>
      </c>
      <c r="I116" s="172">
        <f t="shared" si="38"/>
        <v>0</v>
      </c>
      <c r="J116" s="171">
        <v>1319.62</v>
      </c>
      <c r="K116" s="172">
        <f t="shared" si="39"/>
        <v>2553.12</v>
      </c>
      <c r="L116" s="172">
        <v>21</v>
      </c>
      <c r="M116" s="172">
        <f t="shared" si="40"/>
        <v>3089.6866</v>
      </c>
      <c r="N116" s="173">
        <v>0</v>
      </c>
      <c r="O116" s="173">
        <f t="shared" si="41"/>
        <v>0</v>
      </c>
      <c r="P116" s="173">
        <v>0</v>
      </c>
      <c r="Q116" s="173">
        <f t="shared" si="42"/>
        <v>0</v>
      </c>
      <c r="R116" s="173"/>
      <c r="S116" s="173"/>
      <c r="T116" s="174">
        <v>3.0739999999999998</v>
      </c>
      <c r="U116" s="173">
        <f t="shared" si="43"/>
        <v>5.95</v>
      </c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 t="s">
        <v>122</v>
      </c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x14ac:dyDescent="0.3">
      <c r="A117" s="176" t="s">
        <v>117</v>
      </c>
      <c r="B117" s="177" t="s">
        <v>84</v>
      </c>
      <c r="C117" s="178" t="s">
        <v>85</v>
      </c>
      <c r="D117" s="179"/>
      <c r="E117" s="180"/>
      <c r="F117" s="181"/>
      <c r="G117" s="181">
        <f>SUMIF(AE118,"&lt;&gt;NOR",G118)</f>
        <v>48348</v>
      </c>
      <c r="H117" s="181"/>
      <c r="I117" s="181">
        <f>SUM(I118)</f>
        <v>0</v>
      </c>
      <c r="J117" s="181"/>
      <c r="K117" s="181">
        <f>SUM(K118)</f>
        <v>48348</v>
      </c>
      <c r="L117" s="181"/>
      <c r="M117" s="181">
        <f>SUM(M118)</f>
        <v>58501.08</v>
      </c>
      <c r="N117" s="182"/>
      <c r="O117" s="182">
        <f>SUM(O118)</f>
        <v>1.7000000000000001E-2</v>
      </c>
      <c r="P117" s="182"/>
      <c r="Q117" s="182">
        <f>SUM(Q118)</f>
        <v>0</v>
      </c>
      <c r="R117" s="182"/>
      <c r="S117" s="182"/>
      <c r="T117" s="183"/>
      <c r="U117" s="182">
        <f>SUM(U118)</f>
        <v>14.96</v>
      </c>
      <c r="AE117" t="s">
        <v>118</v>
      </c>
    </row>
    <row r="118" spans="1:60" ht="22.5" outlineLevel="1" x14ac:dyDescent="0.3">
      <c r="A118" s="166">
        <v>101</v>
      </c>
      <c r="B118" s="167" t="s">
        <v>326</v>
      </c>
      <c r="C118" s="168" t="s">
        <v>327</v>
      </c>
      <c r="D118" s="169" t="s">
        <v>328</v>
      </c>
      <c r="E118" s="170">
        <v>340</v>
      </c>
      <c r="F118" s="171">
        <v>142.19999999999999</v>
      </c>
      <c r="G118" s="172">
        <v>48348</v>
      </c>
      <c r="H118" s="171">
        <v>0</v>
      </c>
      <c r="I118" s="172">
        <f>ROUND(E118*H118,2)</f>
        <v>0</v>
      </c>
      <c r="J118" s="171">
        <v>142.19999999999999</v>
      </c>
      <c r="K118" s="172">
        <f>ROUND(E118*J118,2)</f>
        <v>48348</v>
      </c>
      <c r="L118" s="172">
        <v>21</v>
      </c>
      <c r="M118" s="172">
        <f>G118*(1+L118/100)</f>
        <v>58501.08</v>
      </c>
      <c r="N118" s="173">
        <v>5.0000000000000002E-5</v>
      </c>
      <c r="O118" s="173">
        <f>ROUND(E118*N118,5)</f>
        <v>1.7000000000000001E-2</v>
      </c>
      <c r="P118" s="173">
        <v>0</v>
      </c>
      <c r="Q118" s="173">
        <f>ROUND(E118*P118,5)</f>
        <v>0</v>
      </c>
      <c r="R118" s="173"/>
      <c r="S118" s="173"/>
      <c r="T118" s="174">
        <v>4.3999999999999997E-2</v>
      </c>
      <c r="U118" s="173">
        <f>ROUND(E118*T118,2)</f>
        <v>14.96</v>
      </c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 t="s">
        <v>122</v>
      </c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x14ac:dyDescent="0.3">
      <c r="A119" s="176" t="s">
        <v>117</v>
      </c>
      <c r="B119" s="177" t="s">
        <v>86</v>
      </c>
      <c r="C119" s="178" t="s">
        <v>87</v>
      </c>
      <c r="D119" s="179"/>
      <c r="E119" s="180"/>
      <c r="F119" s="181"/>
      <c r="G119" s="181">
        <f>SUMIF(AE120:AE122,"&lt;&gt;NOR",G120:G122)</f>
        <v>154874.62</v>
      </c>
      <c r="H119" s="181"/>
      <c r="I119" s="181">
        <f>SUM(I120:I122)</f>
        <v>0</v>
      </c>
      <c r="J119" s="181"/>
      <c r="K119" s="181">
        <f>SUM(K120:K122)</f>
        <v>154874.62</v>
      </c>
      <c r="L119" s="181"/>
      <c r="M119" s="181">
        <f>SUM(M120:M122)</f>
        <v>187398.29019999999</v>
      </c>
      <c r="N119" s="182"/>
      <c r="O119" s="182">
        <f>SUM(O120:O122)</f>
        <v>6.6470000000000001E-2</v>
      </c>
      <c r="P119" s="182"/>
      <c r="Q119" s="182">
        <f>SUM(Q120:Q122)</f>
        <v>0</v>
      </c>
      <c r="R119" s="182"/>
      <c r="S119" s="182"/>
      <c r="T119" s="183"/>
      <c r="U119" s="182">
        <f>SUM(U120:U122)</f>
        <v>52.86</v>
      </c>
      <c r="AE119" t="s">
        <v>118</v>
      </c>
    </row>
    <row r="120" spans="1:60" ht="22.5" outlineLevel="1" x14ac:dyDescent="0.3">
      <c r="A120" s="166">
        <v>102</v>
      </c>
      <c r="B120" s="167" t="s">
        <v>329</v>
      </c>
      <c r="C120" s="168" t="s">
        <v>330</v>
      </c>
      <c r="D120" s="169" t="s">
        <v>141</v>
      </c>
      <c r="E120" s="170">
        <v>65.7</v>
      </c>
      <c r="F120" s="171">
        <v>518.75</v>
      </c>
      <c r="G120" s="172">
        <v>34081.879999999997</v>
      </c>
      <c r="H120" s="171">
        <v>0</v>
      </c>
      <c r="I120" s="172">
        <f>ROUND(E120*H120,2)</f>
        <v>0</v>
      </c>
      <c r="J120" s="171">
        <v>518.75</v>
      </c>
      <c r="K120" s="172">
        <f>ROUND(E120*J120,2)</f>
        <v>34081.879999999997</v>
      </c>
      <c r="L120" s="172">
        <v>21</v>
      </c>
      <c r="M120" s="172">
        <f>G120*(1+L120/100)</f>
        <v>41239.074799999995</v>
      </c>
      <c r="N120" s="173">
        <v>4.8999999999999998E-4</v>
      </c>
      <c r="O120" s="173">
        <f>ROUND(E120*N120,5)</f>
        <v>3.2190000000000003E-2</v>
      </c>
      <c r="P120" s="173">
        <v>0</v>
      </c>
      <c r="Q120" s="173">
        <f>ROUND(E120*P120,5)</f>
        <v>0</v>
      </c>
      <c r="R120" s="173"/>
      <c r="S120" s="173"/>
      <c r="T120" s="174">
        <v>0.24299999999999999</v>
      </c>
      <c r="U120" s="173">
        <f>ROUND(E120*T120,2)</f>
        <v>15.97</v>
      </c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 t="s">
        <v>122</v>
      </c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ht="22.5" outlineLevel="1" x14ac:dyDescent="0.3">
      <c r="A121" s="166">
        <v>103</v>
      </c>
      <c r="B121" s="167" t="s">
        <v>331</v>
      </c>
      <c r="C121" s="168" t="s">
        <v>332</v>
      </c>
      <c r="D121" s="169" t="s">
        <v>127</v>
      </c>
      <c r="E121" s="170">
        <v>194</v>
      </c>
      <c r="F121" s="171">
        <v>278.70999999999998</v>
      </c>
      <c r="G121" s="172">
        <v>54069.74</v>
      </c>
      <c r="H121" s="171">
        <v>0</v>
      </c>
      <c r="I121" s="172">
        <f>ROUND(E121*H121,2)</f>
        <v>0</v>
      </c>
      <c r="J121" s="171">
        <v>278.70999999999998</v>
      </c>
      <c r="K121" s="172">
        <f>ROUND(E121*J121,2)</f>
        <v>54069.74</v>
      </c>
      <c r="L121" s="172">
        <v>21</v>
      </c>
      <c r="M121" s="172">
        <f>G121*(1+L121/100)</f>
        <v>65424.385399999999</v>
      </c>
      <c r="N121" s="173">
        <v>6.9999999999999994E-5</v>
      </c>
      <c r="O121" s="173">
        <f>ROUND(E121*N121,5)</f>
        <v>1.358E-2</v>
      </c>
      <c r="P121" s="173">
        <v>0</v>
      </c>
      <c r="Q121" s="173">
        <f>ROUND(E121*P121,5)</f>
        <v>0</v>
      </c>
      <c r="R121" s="173"/>
      <c r="S121" s="173"/>
      <c r="T121" s="174">
        <v>8.6999999999999994E-2</v>
      </c>
      <c r="U121" s="173">
        <f>ROUND(E121*T121,2)</f>
        <v>16.88</v>
      </c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 t="s">
        <v>122</v>
      </c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ht="22.5" outlineLevel="1" x14ac:dyDescent="0.3">
      <c r="A122" s="166">
        <v>104</v>
      </c>
      <c r="B122" s="167" t="s">
        <v>333</v>
      </c>
      <c r="C122" s="168" t="s">
        <v>334</v>
      </c>
      <c r="D122" s="169" t="s">
        <v>127</v>
      </c>
      <c r="E122" s="170">
        <v>690</v>
      </c>
      <c r="F122" s="171">
        <v>96.7</v>
      </c>
      <c r="G122" s="172">
        <v>66723</v>
      </c>
      <c r="H122" s="171">
        <v>0</v>
      </c>
      <c r="I122" s="172">
        <f>ROUND(E122*H122,2)</f>
        <v>0</v>
      </c>
      <c r="J122" s="171">
        <v>96.7</v>
      </c>
      <c r="K122" s="172">
        <f>ROUND(E122*J122,2)</f>
        <v>66723</v>
      </c>
      <c r="L122" s="172">
        <v>21</v>
      </c>
      <c r="M122" s="172">
        <f>G122*(1+L122/100)</f>
        <v>80734.83</v>
      </c>
      <c r="N122" s="173">
        <v>3.0000000000000001E-5</v>
      </c>
      <c r="O122" s="173">
        <f>ROUND(E122*N122,5)</f>
        <v>2.07E-2</v>
      </c>
      <c r="P122" s="173">
        <v>0</v>
      </c>
      <c r="Q122" s="173">
        <f>ROUND(E122*P122,5)</f>
        <v>0</v>
      </c>
      <c r="R122" s="173"/>
      <c r="S122" s="173"/>
      <c r="T122" s="174">
        <v>2.9000000000000001E-2</v>
      </c>
      <c r="U122" s="173">
        <f>ROUND(E122*T122,2)</f>
        <v>20.010000000000002</v>
      </c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 t="s">
        <v>122</v>
      </c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x14ac:dyDescent="0.3">
      <c r="A123" s="176" t="s">
        <v>117</v>
      </c>
      <c r="B123" s="177" t="s">
        <v>35</v>
      </c>
      <c r="C123" s="178" t="s">
        <v>36</v>
      </c>
      <c r="D123" s="179"/>
      <c r="E123" s="180"/>
      <c r="F123" s="181"/>
      <c r="G123" s="181">
        <f>SUMIF(AE124,"&lt;&gt;NOR",G124)</f>
        <v>22750.29</v>
      </c>
      <c r="H123" s="181"/>
      <c r="I123" s="181">
        <f>SUM(I124)</f>
        <v>0</v>
      </c>
      <c r="J123" s="181"/>
      <c r="K123" s="181">
        <f>SUM(K124)</f>
        <v>22752</v>
      </c>
      <c r="L123" s="181"/>
      <c r="M123" s="181">
        <f>SUM(M124)</f>
        <v>27527.850900000001</v>
      </c>
      <c r="N123" s="182"/>
      <c r="O123" s="182">
        <f>SUM(O124)</f>
        <v>0</v>
      </c>
      <c r="P123" s="182"/>
      <c r="Q123" s="182">
        <f>SUM(Q124)</f>
        <v>0</v>
      </c>
      <c r="R123" s="182"/>
      <c r="S123" s="182"/>
      <c r="T123" s="183"/>
      <c r="U123" s="182">
        <f>SUM(U124)</f>
        <v>0</v>
      </c>
      <c r="AE123" t="s">
        <v>118</v>
      </c>
    </row>
    <row r="124" spans="1:60" outlineLevel="1" x14ac:dyDescent="0.3">
      <c r="A124" s="184">
        <v>105</v>
      </c>
      <c r="B124" s="185" t="s">
        <v>335</v>
      </c>
      <c r="C124" s="186" t="s">
        <v>336</v>
      </c>
      <c r="D124" s="187" t="s">
        <v>23</v>
      </c>
      <c r="E124" s="188">
        <v>1</v>
      </c>
      <c r="F124" s="189">
        <v>22750.29</v>
      </c>
      <c r="G124" s="190">
        <v>22750.29</v>
      </c>
      <c r="H124" s="189">
        <v>0</v>
      </c>
      <c r="I124" s="190">
        <f>ROUND(E124*H124,2)</f>
        <v>0</v>
      </c>
      <c r="J124" s="189">
        <v>22752</v>
      </c>
      <c r="K124" s="190">
        <f>ROUND(E124*J124,2)</f>
        <v>22752</v>
      </c>
      <c r="L124" s="190">
        <v>21</v>
      </c>
      <c r="M124" s="190">
        <f>G124*(1+L124/100)</f>
        <v>27527.850900000001</v>
      </c>
      <c r="N124" s="191">
        <v>0</v>
      </c>
      <c r="O124" s="191">
        <f>ROUND(E124*N124,5)</f>
        <v>0</v>
      </c>
      <c r="P124" s="191">
        <v>0</v>
      </c>
      <c r="Q124" s="191">
        <f>ROUND(E124*P124,5)</f>
        <v>0</v>
      </c>
      <c r="R124" s="191"/>
      <c r="S124" s="191"/>
      <c r="T124" s="192">
        <v>0</v>
      </c>
      <c r="U124" s="191">
        <f>ROUND(E124*T124,2)</f>
        <v>0</v>
      </c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 t="s">
        <v>122</v>
      </c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x14ac:dyDescent="0.3">
      <c r="A125" s="136"/>
      <c r="B125" s="140" t="s">
        <v>337</v>
      </c>
      <c r="C125" s="193" t="s">
        <v>337</v>
      </c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  <c r="AC125">
        <v>15</v>
      </c>
      <c r="AD125">
        <v>21</v>
      </c>
    </row>
    <row r="126" spans="1:60" x14ac:dyDescent="0.3">
      <c r="A126" s="194"/>
      <c r="B126" s="195">
        <v>26</v>
      </c>
      <c r="C126" s="196" t="s">
        <v>337</v>
      </c>
      <c r="D126" s="197"/>
      <c r="E126" s="197"/>
      <c r="F126" s="197"/>
      <c r="G126" s="198">
        <f>G8+G10+G12+G19+G26+G33+G46+G65+G99+G117+G119+G123</f>
        <v>785920.58999999985</v>
      </c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AC126">
        <f>SUMIF(L7:L124,AC125,G7:G124)</f>
        <v>0</v>
      </c>
      <c r="AD126">
        <f>SUMIF(L7:L124,AD125,G7:G124)</f>
        <v>785920.59000000008</v>
      </c>
      <c r="AE126" t="s">
        <v>338</v>
      </c>
    </row>
    <row r="127" spans="1:60" x14ac:dyDescent="0.3">
      <c r="A127" s="136"/>
      <c r="B127" s="140" t="s">
        <v>337</v>
      </c>
      <c r="C127" s="193" t="s">
        <v>337</v>
      </c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</row>
    <row r="128" spans="1:60" x14ac:dyDescent="0.3">
      <c r="A128" s="136"/>
      <c r="B128" s="140" t="s">
        <v>337</v>
      </c>
      <c r="C128" s="193" t="s">
        <v>337</v>
      </c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</row>
    <row r="129" spans="1:31" x14ac:dyDescent="0.3">
      <c r="A129" s="272">
        <v>33</v>
      </c>
      <c r="B129" s="272"/>
      <c r="C129" s="273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</row>
    <row r="130" spans="1:31" x14ac:dyDescent="0.3">
      <c r="A130" s="253"/>
      <c r="B130" s="254"/>
      <c r="C130" s="255"/>
      <c r="D130" s="254"/>
      <c r="E130" s="254"/>
      <c r="F130" s="254"/>
      <c r="G130" s="25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AE130" t="s">
        <v>339</v>
      </c>
    </row>
    <row r="131" spans="1:31" x14ac:dyDescent="0.3">
      <c r="A131" s="257"/>
      <c r="B131" s="258"/>
      <c r="C131" s="259"/>
      <c r="D131" s="258"/>
      <c r="E131" s="258"/>
      <c r="F131" s="258"/>
      <c r="G131" s="260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</row>
    <row r="132" spans="1:31" x14ac:dyDescent="0.3">
      <c r="A132" s="257"/>
      <c r="B132" s="258"/>
      <c r="C132" s="259"/>
      <c r="D132" s="258"/>
      <c r="E132" s="258"/>
      <c r="F132" s="258"/>
      <c r="G132" s="260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</row>
    <row r="133" spans="1:31" x14ac:dyDescent="0.3">
      <c r="A133" s="257"/>
      <c r="B133" s="258"/>
      <c r="C133" s="259"/>
      <c r="D133" s="258"/>
      <c r="E133" s="258"/>
      <c r="F133" s="258"/>
      <c r="G133" s="260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</row>
    <row r="134" spans="1:31" x14ac:dyDescent="0.3">
      <c r="A134" s="261"/>
      <c r="B134" s="262"/>
      <c r="C134" s="263"/>
      <c r="D134" s="262"/>
      <c r="E134" s="262"/>
      <c r="F134" s="262"/>
      <c r="G134" s="264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</row>
    <row r="135" spans="1:31" x14ac:dyDescent="0.3">
      <c r="A135" s="136"/>
      <c r="B135" s="140" t="s">
        <v>337</v>
      </c>
      <c r="C135" s="193" t="s">
        <v>337</v>
      </c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</row>
    <row r="136" spans="1:31" x14ac:dyDescent="0.3">
      <c r="C136" s="199"/>
      <c r="AE136" t="s">
        <v>340</v>
      </c>
    </row>
  </sheetData>
  <mergeCells count="6">
    <mergeCell ref="A130:G134"/>
    <mergeCell ref="A1:G1"/>
    <mergeCell ref="C2:G2"/>
    <mergeCell ref="C3:G3"/>
    <mergeCell ref="C4:G4"/>
    <mergeCell ref="A129:C129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2021-04-23T08:52:52Z</dcterms:modified>
</cp:coreProperties>
</file>