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9-003 - Sektory pro skok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'19-003 - Sektory pro skok...'!$C$94:$K$212</definedName>
    <definedName name="_xlnm.Print_Area" localSheetId="1">'19-003 - Sektory pro skok...'!$C$4:$J$37,'19-003 - Sektory pro skok...'!$C$43:$J$78,'19-003 - Sektory pro skok...'!$C$84:$K$212</definedName>
    <definedName name="_xlnm.Print_Titles" localSheetId="1">'19-003 - Sektory pro skok...'!$94:$94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211"/>
  <c r="BH211"/>
  <c r="BG211"/>
  <c r="BF211"/>
  <c r="T211"/>
  <c r="R211"/>
  <c r="P211"/>
  <c r="BK211"/>
  <c r="J211"/>
  <c r="BE211"/>
  <c r="BI209"/>
  <c r="BH209"/>
  <c r="BG209"/>
  <c r="BF209"/>
  <c r="T209"/>
  <c r="T208"/>
  <c r="T207"/>
  <c r="R209"/>
  <c r="R208"/>
  <c r="R207"/>
  <c r="P209"/>
  <c r="P208"/>
  <c r="P207"/>
  <c r="BK209"/>
  <c r="BK208"/>
  <c r="J208"/>
  <c r="BK207"/>
  <c r="J207"/>
  <c r="J209"/>
  <c r="BE209"/>
  <c r="J77"/>
  <c r="J76"/>
  <c r="BI204"/>
  <c r="BH204"/>
  <c r="BG204"/>
  <c r="BF204"/>
  <c r="T204"/>
  <c r="R204"/>
  <c r="P204"/>
  <c r="BK204"/>
  <c r="J204"/>
  <c r="BE204"/>
  <c r="BI201"/>
  <c r="BH201"/>
  <c r="BG201"/>
  <c r="BF201"/>
  <c r="T201"/>
  <c r="T200"/>
  <c r="R201"/>
  <c r="R200"/>
  <c r="P201"/>
  <c r="P200"/>
  <c r="BK201"/>
  <c r="BK200"/>
  <c r="J200"/>
  <c r="J201"/>
  <c r="BE201"/>
  <c r="J75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3"/>
  <c r="BH193"/>
  <c r="BG193"/>
  <c r="BF193"/>
  <c r="T193"/>
  <c r="T192"/>
  <c r="T191"/>
  <c r="R193"/>
  <c r="R192"/>
  <c r="R191"/>
  <c r="P193"/>
  <c r="P192"/>
  <c r="P191"/>
  <c r="BK193"/>
  <c r="BK192"/>
  <c r="J192"/>
  <c r="BK191"/>
  <c r="J191"/>
  <c r="J193"/>
  <c r="BE193"/>
  <c r="J74"/>
  <c r="J73"/>
  <c r="BI189"/>
  <c r="BH189"/>
  <c r="BG189"/>
  <c r="BF189"/>
  <c r="T189"/>
  <c r="T188"/>
  <c r="R189"/>
  <c r="R188"/>
  <c r="P189"/>
  <c r="P188"/>
  <c r="BK189"/>
  <c r="BK188"/>
  <c r="J188"/>
  <c r="J189"/>
  <c r="BE189"/>
  <c r="J72"/>
  <c r="BI185"/>
  <c r="BH185"/>
  <c r="BG185"/>
  <c r="BF185"/>
  <c r="T185"/>
  <c r="T184"/>
  <c r="R185"/>
  <c r="R184"/>
  <c r="P185"/>
  <c r="P184"/>
  <c r="BK185"/>
  <c r="BK184"/>
  <c r="J184"/>
  <c r="J185"/>
  <c r="BE185"/>
  <c r="J71"/>
  <c r="BI181"/>
  <c r="BH181"/>
  <c r="BG181"/>
  <c r="BF181"/>
  <c r="T181"/>
  <c r="R181"/>
  <c r="P181"/>
  <c r="BK181"/>
  <c r="J181"/>
  <c r="BE181"/>
  <c r="BI178"/>
  <c r="BH178"/>
  <c r="BG178"/>
  <c r="BF178"/>
  <c r="T178"/>
  <c r="R178"/>
  <c r="P178"/>
  <c r="BK178"/>
  <c r="J178"/>
  <c r="BE178"/>
  <c r="BI174"/>
  <c r="BH174"/>
  <c r="BG174"/>
  <c r="BF174"/>
  <c r="T174"/>
  <c r="T173"/>
  <c r="T172"/>
  <c r="R174"/>
  <c r="R173"/>
  <c r="R172"/>
  <c r="P174"/>
  <c r="P173"/>
  <c r="P172"/>
  <c r="BK174"/>
  <c r="BK173"/>
  <c r="J173"/>
  <c r="BK172"/>
  <c r="J172"/>
  <c r="J174"/>
  <c r="BE174"/>
  <c r="J70"/>
  <c r="J69"/>
  <c r="BI169"/>
  <c r="BH169"/>
  <c r="BG169"/>
  <c r="BF169"/>
  <c r="T169"/>
  <c r="R169"/>
  <c r="P169"/>
  <c r="BK169"/>
  <c r="J169"/>
  <c r="BE169"/>
  <c r="BI167"/>
  <c r="BH167"/>
  <c r="BG167"/>
  <c r="BF167"/>
  <c r="T167"/>
  <c r="T166"/>
  <c r="R167"/>
  <c r="R166"/>
  <c r="P167"/>
  <c r="P166"/>
  <c r="BK167"/>
  <c r="BK166"/>
  <c r="J166"/>
  <c r="J167"/>
  <c r="BE167"/>
  <c r="J68"/>
  <c r="BI164"/>
  <c r="BH164"/>
  <c r="BG164"/>
  <c r="BF164"/>
  <c r="T164"/>
  <c r="T163"/>
  <c r="R164"/>
  <c r="R163"/>
  <c r="P164"/>
  <c r="P163"/>
  <c r="BK164"/>
  <c r="BK163"/>
  <c r="J163"/>
  <c r="J164"/>
  <c r="BE164"/>
  <c r="J67"/>
  <c r="BI160"/>
  <c r="BH160"/>
  <c r="BG160"/>
  <c r="BF160"/>
  <c r="T160"/>
  <c r="R160"/>
  <c r="P160"/>
  <c r="BK160"/>
  <c r="J160"/>
  <c r="BE160"/>
  <c r="BI157"/>
  <c r="BH157"/>
  <c r="BG157"/>
  <c r="BF157"/>
  <c r="T157"/>
  <c r="R157"/>
  <c r="P157"/>
  <c r="BK157"/>
  <c r="J157"/>
  <c r="BE157"/>
  <c r="BI152"/>
  <c r="BH152"/>
  <c r="BG152"/>
  <c r="BF152"/>
  <c r="T152"/>
  <c r="T151"/>
  <c r="T150"/>
  <c r="R152"/>
  <c r="R151"/>
  <c r="R150"/>
  <c r="P152"/>
  <c r="P151"/>
  <c r="P150"/>
  <c r="BK152"/>
  <c r="BK151"/>
  <c r="J151"/>
  <c r="BK150"/>
  <c r="J150"/>
  <c r="J152"/>
  <c r="BE152"/>
  <c r="J66"/>
  <c r="J65"/>
  <c r="BI146"/>
  <c r="BH146"/>
  <c r="BG146"/>
  <c r="BF146"/>
  <c r="T146"/>
  <c r="R146"/>
  <c r="P146"/>
  <c r="BK146"/>
  <c r="J146"/>
  <c r="BE146"/>
  <c r="BI143"/>
  <c r="BH143"/>
  <c r="BG143"/>
  <c r="BF143"/>
  <c r="T143"/>
  <c r="T142"/>
  <c r="T141"/>
  <c r="R143"/>
  <c r="R142"/>
  <c r="R141"/>
  <c r="P143"/>
  <c r="P142"/>
  <c r="P141"/>
  <c r="BK143"/>
  <c r="BK142"/>
  <c r="J142"/>
  <c r="BK141"/>
  <c r="J141"/>
  <c r="J143"/>
  <c r="BE143"/>
  <c r="J64"/>
  <c r="J63"/>
  <c r="BI138"/>
  <c r="BH138"/>
  <c r="BG138"/>
  <c r="BF138"/>
  <c r="T138"/>
  <c r="R138"/>
  <c r="P138"/>
  <c r="BK138"/>
  <c r="J138"/>
  <c r="BE13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7"/>
  <c r="BH127"/>
  <c r="BG127"/>
  <c r="BF127"/>
  <c r="T127"/>
  <c r="R127"/>
  <c r="P127"/>
  <c r="BK127"/>
  <c r="J127"/>
  <c r="BE127"/>
  <c r="BI124"/>
  <c r="BH124"/>
  <c r="BG124"/>
  <c r="BF124"/>
  <c r="T124"/>
  <c r="T123"/>
  <c r="R124"/>
  <c r="R123"/>
  <c r="P124"/>
  <c r="P123"/>
  <c r="BK124"/>
  <c r="BK123"/>
  <c r="J123"/>
  <c r="J124"/>
  <c r="BE124"/>
  <c r="J62"/>
  <c r="BI120"/>
  <c r="BH120"/>
  <c r="BG120"/>
  <c r="BF120"/>
  <c r="T120"/>
  <c r="R120"/>
  <c r="P120"/>
  <c r="BK120"/>
  <c r="J120"/>
  <c r="BE120"/>
  <c r="BI117"/>
  <c r="BH117"/>
  <c r="BG117"/>
  <c r="BF117"/>
  <c r="T117"/>
  <c r="T116"/>
  <c r="R117"/>
  <c r="R116"/>
  <c r="P117"/>
  <c r="P116"/>
  <c r="BK117"/>
  <c r="BK116"/>
  <c r="J116"/>
  <c r="J117"/>
  <c r="BE117"/>
  <c r="J61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7"/>
  <c r="BH107"/>
  <c r="BG107"/>
  <c r="BF107"/>
  <c r="T107"/>
  <c r="T106"/>
  <c r="R107"/>
  <c r="R106"/>
  <c r="P107"/>
  <c r="P106"/>
  <c r="BK107"/>
  <c r="BK106"/>
  <c r="J106"/>
  <c r="J107"/>
  <c r="BE107"/>
  <c r="J60"/>
  <c r="BI103"/>
  <c r="BH103"/>
  <c r="BG103"/>
  <c r="BF103"/>
  <c r="T103"/>
  <c r="T102"/>
  <c r="R103"/>
  <c r="R102"/>
  <c r="P103"/>
  <c r="P102"/>
  <c r="BK103"/>
  <c r="BK102"/>
  <c r="J102"/>
  <c r="J103"/>
  <c r="BE103"/>
  <c r="J59"/>
  <c r="BI99"/>
  <c r="F35"/>
  <c i="1" r="BD55"/>
  <c i="2" r="BH99"/>
  <c r="F34"/>
  <c i="1" r="BC55"/>
  <c i="2" r="BG99"/>
  <c r="F33"/>
  <c i="1" r="BB55"/>
  <c i="2" r="BF99"/>
  <c r="J32"/>
  <c i="1" r="AW55"/>
  <c i="2" r="F32"/>
  <c i="1" r="BA55"/>
  <c i="2" r="T99"/>
  <c r="T98"/>
  <c r="T97"/>
  <c r="T96"/>
  <c r="T95"/>
  <c r="R99"/>
  <c r="R98"/>
  <c r="R97"/>
  <c r="R96"/>
  <c r="R95"/>
  <c r="P99"/>
  <c r="P98"/>
  <c r="P97"/>
  <c r="P96"/>
  <c r="P95"/>
  <c i="1" r="AU55"/>
  <c i="2" r="BK99"/>
  <c r="BK98"/>
  <c r="J98"/>
  <c r="BK97"/>
  <c r="J97"/>
  <c r="BK96"/>
  <c r="J96"/>
  <c r="BK95"/>
  <c r="J95"/>
  <c r="J55"/>
  <c r="J28"/>
  <c i="1" r="AG55"/>
  <c i="2" r="J99"/>
  <c r="BE99"/>
  <c r="J31"/>
  <c i="1" r="AV55"/>
  <c i="2" r="F31"/>
  <c i="1" r="AZ55"/>
  <c i="2" r="J58"/>
  <c r="J57"/>
  <c r="J56"/>
  <c r="J92"/>
  <c r="J91"/>
  <c r="F91"/>
  <c r="F89"/>
  <c r="E87"/>
  <c r="J51"/>
  <c r="J50"/>
  <c r="F50"/>
  <c r="F48"/>
  <c r="E46"/>
  <c r="J37"/>
  <c r="J16"/>
  <c r="E16"/>
  <c r="F92"/>
  <c r="F51"/>
  <c r="J15"/>
  <c r="J10"/>
  <c r="J89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<sst xmlns="http://schemas.openxmlformats.org/spreadsheetml/2006/main">
  <si>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</si>
  <si>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</si>
  <si>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</si>
  <si>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</si>
  <si>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</si>
  <si>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{13fd7813-ac25-41c9-9843-303bc61b1a57}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</si>
  <si>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</si>
  <si>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</si>
  <si>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</si>
  <si>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</si>
  <si>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</si>
  <si>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</si>
  <si>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</si>
  <si>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</si>
  <si>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19-003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</si>
  <si>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</si>
  <si>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</si>
  <si>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Sektory pro skok daleký a vrh koulí na stadionu ve Sportovní ulici čp. 776, Přelouč</t>
  </si>
  <si>
    <t>KSO:</t>
  </si>
  <si>
    <t>823 33 91</t>
  </si>
  <si>
    <t>CC-CZ:</t>
  </si>
  <si>
    <t>Místo:</t>
  </si>
  <si>
    <t>Stadion ve Sportovní ulici čp. 776, Přelouč</t>
  </si>
  <si>
    <t>Datum:</t>
  </si>
  <si>
    <t>13. 6. 2019</t>
  </si>
  <si>
    <t>Zadavatel:</t>
  </si>
  <si>
    <t>IČ:</t>
  </si>
  <si>
    <t>00274101</t>
  </si>
  <si>
    <t>0,1</t>
  </si>
  <si>
    <t>Město Přelouč</t>
  </si>
  <si>
    <t>DIČ:</t>
  </si>
  <si>
    <t>CZ 00274101</t>
  </si>
  <si>
    <t>Uchazeč:</t>
  </si>
  <si>
    <t>Vyplň údaj</t>
  </si>
  <si>
    <t>Projektant:</t>
  </si>
  <si>
    <t>47052121</t>
  </si>
  <si>
    <t>Linhart spol. s r. o.</t>
  </si>
  <si>
    <t>CZ47052121</t>
  </si>
  <si>
    <t>True</t>
  </si>
  <si>
    <t>1</t>
  </si>
  <si>
    <t>Zpracovatel:</t>
  </si>
  <si>
    <t>Libor Fouček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</si>
  <si>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</si>
  <si>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</si>
  <si>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</si>
  <si>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</si>
  <si>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</si>
  <si>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</si>
  <si>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</si>
  <si>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</si>
  <si>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</si>
  <si>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</si>
  <si>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</si>
  <si>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</si>
  <si>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</si>
  <si>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</si>
  <si>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</si>
  <si>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</si>
  <si>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</si>
  <si>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</si>
  <si>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</si>
  <si>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</si>
  <si>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</si>
  <si>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</si>
  <si>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</si>
  <si>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</si>
  <si>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</si>
  <si>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</si>
  <si>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</si>
  <si>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</si>
  <si>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</si>
  <si>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</si>
  <si>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</si>
  <si>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</si>
  <si>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</si>
  <si>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</si>
  <si>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</si>
  <si>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</si>
  <si>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</si>
  <si>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</si>
  <si>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</si>
  <si>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</si>
  <si>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</si>
  <si>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</si>
  <si>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</si>
  <si>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</si>
  <si>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</si>
  <si>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</si>
  <si>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</si>
  <si>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</si>
  <si>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</si>
  <si>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</si>
  <si>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</si>
  <si>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12 - Zemní práce - odkopávky a prokopávky</t>
  </si>
  <si>
    <t xml:space="preserve">      16 - Zemní práce - přemístění výkopku</t>
  </si>
  <si>
    <t xml:space="preserve">      17 - Zemní práce - konstrukce ze zemin</t>
  </si>
  <si>
    <t xml:space="preserve">      18 - Zemní práce - povrchové úpravy terénu</t>
  </si>
  <si>
    <t xml:space="preserve">    2 - Zakládání</t>
  </si>
  <si>
    <t xml:space="preserve">      21 - Zakládání - úprava podloží a základové spáry, zlepšování vlastností hornin</t>
  </si>
  <si>
    <t xml:space="preserve">    5 - Komunikace</t>
  </si>
  <si>
    <t xml:space="preserve">      56 - Podkladní vrstvy komunikací, letišť a ploch</t>
  </si>
  <si>
    <t xml:space="preserve">      57 - Kryty pozemních komunikací letišť a ploch z kameniva nebo živičné</t>
  </si>
  <si>
    <t xml:space="preserve">      58 - Kryty pozemních komunikací, letišť a ploch z betonu a ostatních hmot</t>
  </si>
  <si>
    <t xml:space="preserve">    9 - Ostatní konstrukce a práce, bourání</t>
  </si>
  <si>
    <t xml:space="preserve">      91 - Doplňující konstrukce a práce pozemních komunikací, letišť a ploch</t>
  </si>
  <si>
    <t xml:space="preserve">      93 - Různé dokončovací kce a práce inženýrských staveb</t>
  </si>
  <si>
    <t xml:space="preserve">      99 - Přesun hmot</t>
  </si>
  <si>
    <t>PSV - Práce a dodávky PSV</t>
  </si>
  <si>
    <t xml:space="preserve">    797 - Vybavení sportovišť</t>
  </si>
  <si>
    <t xml:space="preserve">    743 - Elektromontáže - hrubá montáž</t>
  </si>
  <si>
    <t>VRN - Vedlejší rozpočtové náklady</t>
  </si>
  <si>
    <t xml:space="preserve">    0 -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</si>
  <si>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</si>
  <si>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</si>
  <si>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</si>
  <si>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</si>
  <si>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</si>
  <si>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</si>
  <si>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</si>
  <si>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</si>
  <si>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</si>
  <si>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</si>
  <si>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</si>
  <si>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</si>
  <si>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</si>
  <si>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</si>
  <si>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</si>
  <si>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</si>
  <si>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</si>
  <si>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</si>
  <si>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</si>
  <si>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</si>
  <si>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111301111</t>
  </si>
  <si>
    <t>Sejmutí drnu tl do 100 mm s přemístěním do 50 m nebo naložením na dopravní prostředek</t>
  </si>
  <si>
    <t>m2</t>
  </si>
  <si>
    <t>CS ÚRS 2019 01</t>
  </si>
  <si>
    <t>4</t>
  </si>
  <si>
    <t>3</t>
  </si>
  <si>
    <t>1221375984</t>
  </si>
  <si>
    <t>PP</t>
  </si>
  <si>
    <t>Sejmutí drnu tl. do 100 mm, v jakékoliv ploše</t>
  </si>
  <si>
    <t>VV</t>
  </si>
  <si>
    <t>(59*2+9*4)+196,3 "dálka + koule"</t>
  </si>
  <si>
    <t>12</t>
  </si>
  <si>
    <t>Zemní práce - odkopávky a prokopávky</t>
  </si>
  <si>
    <t>122201102</t>
  </si>
  <si>
    <t>Odkopávky a prokopávky nezapažené v hornině tř. 3 objem do 1000 m3</t>
  </si>
  <si>
    <t>m3</t>
  </si>
  <si>
    <t>-686518843</t>
  </si>
  <si>
    <t xml:space="preserve">Odkopávky a prokopávky nezapažené  s přehozením výkopku na vzdálenost do 3 m nebo s naložením na dopravní prostředek v hornině tř. 3 přes 100 do 1 000 m3</t>
  </si>
  <si>
    <t>(196,3+2*59)*0,18+3*8*0,4 "odkopávky na úroveň pláně"</t>
  </si>
  <si>
    <t>16</t>
  </si>
  <si>
    <t>Zemní práce - přemístění výkopku</t>
  </si>
  <si>
    <t>162201152</t>
  </si>
  <si>
    <t>Vodorovné přemístění do 50 m výkopku/sypaniny z horniny tř. 5 až 7</t>
  </si>
  <si>
    <t>-1663077925</t>
  </si>
  <si>
    <t xml:space="preserve">Vodorovné přemístění výkopku nebo sypaniny po suchu  na obvyklém dopravním prostředku, bez naložení výkopku, avšak se složením bez rozhrnutí z horniny tř. 5 až 7 na vzdálenost přes 20 do 50 m</t>
  </si>
  <si>
    <t>47*0,28</t>
  </si>
  <si>
    <t>162701105</t>
  </si>
  <si>
    <t>Vodorovné přemístění do 10000 m výkopku/sypaniny z horniny tř. 1 až 4</t>
  </si>
  <si>
    <t>970740886</t>
  </si>
  <si>
    <t xml:space="preserve">Vodorovné přemístění výkopku nebo sypaniny po suchu  na obvyklém dopravním prostředku, bez naložení výkopku, avšak se složením bez rozhrnutí z horniny tř. 1 až 4 na vzdálenost přes 9 000 do 10 000 m</t>
  </si>
  <si>
    <t>350,3*0,1+66,174-13,16</t>
  </si>
  <si>
    <t>5</t>
  </si>
  <si>
    <t>162701109</t>
  </si>
  <si>
    <t>Příplatek k vodorovnému přemístění výkopku/sypaniny z horniny tř. 1 až 4 ZKD 1000 m přes 10000 m</t>
  </si>
  <si>
    <t>1805489762</t>
  </si>
  <si>
    <t xml:space="preserve">Vodorovné přemístění výkopku nebo sypaniny po suchu  na obvyklém dopravním prostředku, bez naložení výkopku, avšak se složením bez rozhrnutí z horniny tř. 1 až 4 na vzdálenost Příplatek k ceně za každých dalších i započatých 1 000 m</t>
  </si>
  <si>
    <t>88,044*6 "počítáno na skládku Čepí 16km"</t>
  </si>
  <si>
    <t>17</t>
  </si>
  <si>
    <t>Zemní práce - konstrukce ze zemin</t>
  </si>
  <si>
    <t>6</t>
  </si>
  <si>
    <t>171201201</t>
  </si>
  <si>
    <t>Uložení sypaniny na skládky</t>
  </si>
  <si>
    <t>1994141344</t>
  </si>
  <si>
    <t xml:space="preserve">Uložení sypaniny  na skládky</t>
  </si>
  <si>
    <t>350,3*0,1+66,174</t>
  </si>
  <si>
    <t>7</t>
  </si>
  <si>
    <t>171201211</t>
  </si>
  <si>
    <t>Poplatek za uložení stavebního odpadu - zeminy a kameniva na skládce</t>
  </si>
  <si>
    <t>t</t>
  </si>
  <si>
    <t>295306098</t>
  </si>
  <si>
    <t>Poplatek za uložení stavebního odpadu na skládce (skládkovné) zeminy a kameniva zatříděného do Katalogu odpadů pod kódem 170 504</t>
  </si>
  <si>
    <t>88,044*1,8</t>
  </si>
  <si>
    <t>18</t>
  </si>
  <si>
    <t>Zemní práce - povrchové úpravy terénu</t>
  </si>
  <si>
    <t>8</t>
  </si>
  <si>
    <t>181951102</t>
  </si>
  <si>
    <t>Úprava pláně v hornině tř. 1 až 4 se zhutněním</t>
  </si>
  <si>
    <t>621346666</t>
  </si>
  <si>
    <t xml:space="preserve">Úprava pláně vyrovnáním výškových rozdílů  v hornině tř. 1 až 4 se zhutněním</t>
  </si>
  <si>
    <t xml:space="preserve">350,3 "Celková upravovaná plocha" </t>
  </si>
  <si>
    <t>9</t>
  </si>
  <si>
    <t>181301105</t>
  </si>
  <si>
    <t>Rozprostření ornice tl vrstvy do 300 mm pl do 500 m2 v rovině nebo ve svahu do 1:5</t>
  </si>
  <si>
    <t>-499171925</t>
  </si>
  <si>
    <t>Rozprostření a urovnání ornice v rovině nebo ve svahu sklonu do 1:5 při souvislé ploše do 500 m2, tl. vrstvy přes 250 do 300 mm</t>
  </si>
  <si>
    <t>350,3-(192,3+3*8+1,5*58) "doplnění ornice kolem sportivišť"</t>
  </si>
  <si>
    <t>10</t>
  </si>
  <si>
    <t>180404111</t>
  </si>
  <si>
    <t>Založení hřišťového trávníku výsevem na vrstvě ornice</t>
  </si>
  <si>
    <t>241747675</t>
  </si>
  <si>
    <t xml:space="preserve">Založení hřišťového trávníku výsevem  na vrstvě ornice</t>
  </si>
  <si>
    <t>M</t>
  </si>
  <si>
    <t>00572420</t>
  </si>
  <si>
    <t>osivo směs travní parková okrasná</t>
  </si>
  <si>
    <t>kg</t>
  </si>
  <si>
    <t>761200560</t>
  </si>
  <si>
    <t>47*0,03 "30 g/m2"</t>
  </si>
  <si>
    <t>25111111</t>
  </si>
  <si>
    <t>ledek amonný s vápencem</t>
  </si>
  <si>
    <t>-85028948</t>
  </si>
  <si>
    <t>47*0,02 "20 g/m2"</t>
  </si>
  <si>
    <t>13</t>
  </si>
  <si>
    <t>184803113</t>
  </si>
  <si>
    <t>Řez a tvarování živých plotů přímých v do 3,0 m a š jakákoliv s odvozem odpadu do 20 km</t>
  </si>
  <si>
    <t>-32110068</t>
  </si>
  <si>
    <t>Řez a tvarování živých plotů a stěn přímých, výšky přes 1,5 do 3,0 m, pro jakoukoliv šířku</t>
  </si>
  <si>
    <t>20*3 "ořez tůjí u doskočiště"</t>
  </si>
  <si>
    <t>Zakládání</t>
  </si>
  <si>
    <t>Zakládání - úprava podloží a základové spáry, zlepšování vlastností hornin</t>
  </si>
  <si>
    <t>14</t>
  </si>
  <si>
    <t>213141111</t>
  </si>
  <si>
    <t>Zřízení vrstvy z geotextilie v rovině nebo ve sklonu do 1:5 š do 3 m</t>
  </si>
  <si>
    <t>-167658753</t>
  </si>
  <si>
    <t xml:space="preserve">Zřízení vrstvy z geotextilie  filtrační, separační, odvodňovací, ochranné, výztužné nebo protierozní v rovině nebo ve sklonu do 1:5, šířky do 3 m</t>
  </si>
  <si>
    <t>8,5*3,5 "doskočiště"</t>
  </si>
  <si>
    <t>69311068</t>
  </si>
  <si>
    <t>geotextilie netkaná separační, ochranná, filtrační, drenážní PP 300g/m2</t>
  </si>
  <si>
    <t>441176299</t>
  </si>
  <si>
    <t>P</t>
  </si>
  <si>
    <t xml:space="preserve">Poznámka k položce:_x000d_
geoNETEX M 300, Plošná hmotnost: 300 g/m2, Pevnost v tahu (podélně/příčně): 3,0/2,5 kN/m, Statické protržení (CBR): 400 N, Funkce: F, F+S  Šířka: 2 m, Délka nábalu: 50 m</t>
  </si>
  <si>
    <t>29,75*1,15 "ztratné 15%"</t>
  </si>
  <si>
    <t>Komunikace</t>
  </si>
  <si>
    <t>56</t>
  </si>
  <si>
    <t>Podkladní vrstvy komunikací, letišť a ploch</t>
  </si>
  <si>
    <t>564231111</t>
  </si>
  <si>
    <t>Podklad nebo podsyp ze štěrkopísku ŠP tl 100 mm</t>
  </si>
  <si>
    <t>391622756</t>
  </si>
  <si>
    <t xml:space="preserve">Podklad nebo podsyp ze štěrkopísku ŠP  s rozprostřením, vlhčením a zhutněním, po zhutnění tl. 100 mm</t>
  </si>
  <si>
    <t>196,3 "sektor koule"</t>
  </si>
  <si>
    <t>8,1*3,1 "doskočiště skok daleký"</t>
  </si>
  <si>
    <t>Součet</t>
  </si>
  <si>
    <t>564752114</t>
  </si>
  <si>
    <t>Podklad z vibrovaného štěrku VŠ tl 180 mm</t>
  </si>
  <si>
    <t>1100444601</t>
  </si>
  <si>
    <t xml:space="preserve">Podklad nebo kryt z vibrovaného štěrku VŠ  s rozprostřením, vlhčením a zhutněním, po zhutnění tl. 180 mm</t>
  </si>
  <si>
    <t>193,3 "dopadiště koule"</t>
  </si>
  <si>
    <t>564762115</t>
  </si>
  <si>
    <t>Podklad z vibrovaného štěrku VŠ tl 240 mm</t>
  </si>
  <si>
    <t>-661348704</t>
  </si>
  <si>
    <t xml:space="preserve">Podklad nebo kryt z vibrovaného štěrku VŠ  s rozprostřením, vlhčením a zhutněním, po zhutnění tl. 240 mm</t>
  </si>
  <si>
    <t>1,35*58 "rozběh dálka"</t>
  </si>
  <si>
    <t>57</t>
  </si>
  <si>
    <t>Kryty pozemních komunikací letišť a ploch z kameniva nebo živičné</t>
  </si>
  <si>
    <t>19</t>
  </si>
  <si>
    <t>575191R01</t>
  </si>
  <si>
    <t>Podklad ploch pro tělovýchovu z elastické podložky tl 30mm</t>
  </si>
  <si>
    <t>-1556097408</t>
  </si>
  <si>
    <t>58</t>
  </si>
  <si>
    <t>Kryty pozemních komunikací, letišť a ploch z betonu a ostatních hmot</t>
  </si>
  <si>
    <t>20</t>
  </si>
  <si>
    <t>5891161-01</t>
  </si>
  <si>
    <t>Umělý dvouvrstvý polyuretanový povrch tl. 13mm</t>
  </si>
  <si>
    <t>240402370</t>
  </si>
  <si>
    <t>5891161-04</t>
  </si>
  <si>
    <t>Barevné vyznačení hřišť nástřikem různobarevných pásů</t>
  </si>
  <si>
    <t>bm</t>
  </si>
  <si>
    <t>-685116209</t>
  </si>
  <si>
    <t>2*58+1,35</t>
  </si>
  <si>
    <t>Ostatní konstrukce a práce, bourání</t>
  </si>
  <si>
    <t>91</t>
  </si>
  <si>
    <t>Doplňující konstrukce a práce pozemních komunikací, letišť a ploch</t>
  </si>
  <si>
    <t>22</t>
  </si>
  <si>
    <t>916331112</t>
  </si>
  <si>
    <t>Osazení zahradního obrubníku betonového do lože z betonu s boční opěrou</t>
  </si>
  <si>
    <t>m</t>
  </si>
  <si>
    <t>521320249</t>
  </si>
  <si>
    <t>Osazení zahradního obrubníku betonového s ložem tl. od 50 do 100 mm z betonu prostého tř. C 12/15 s boční opěrou z betonu prostého tř. C 12/15</t>
  </si>
  <si>
    <t>zahradní obrubník+pryžový obrubník</t>
  </si>
  <si>
    <t>(58*2+1,45)+(2*3+2*8)</t>
  </si>
  <si>
    <t>23</t>
  </si>
  <si>
    <t>59217037</t>
  </si>
  <si>
    <t>obrubník betonový parkový přírodní 500x50x200mm</t>
  </si>
  <si>
    <t>-1735059690</t>
  </si>
  <si>
    <t>(2*58+1,45)*1,02+0,201 "ztratné 2%"</t>
  </si>
  <si>
    <t>24</t>
  </si>
  <si>
    <t>592R01</t>
  </si>
  <si>
    <t xml:space="preserve">obrubník pryžový 1000x5x25 cm </t>
  </si>
  <si>
    <t>kus</t>
  </si>
  <si>
    <t>1570984273</t>
  </si>
  <si>
    <t>(2*3+2*8)*1,02+0,56 "ztratné 2%, zaokrouhleno"</t>
  </si>
  <si>
    <t>93</t>
  </si>
  <si>
    <t>Různé dokončovací kce a práce inženýrských staveb</t>
  </si>
  <si>
    <t>25</t>
  </si>
  <si>
    <t>936R001</t>
  </si>
  <si>
    <t xml:space="preserve">Písek doskočiště oblé valouny frakce 0-4 </t>
  </si>
  <si>
    <t>931186129</t>
  </si>
  <si>
    <t>3*8*0,4</t>
  </si>
  <si>
    <t>99</t>
  </si>
  <si>
    <t>Přesun hmot</t>
  </si>
  <si>
    <t>26</t>
  </si>
  <si>
    <t>998222012</t>
  </si>
  <si>
    <t>Přesun hmot pro tělovýchovné plochy</t>
  </si>
  <si>
    <t>-1758615394</t>
  </si>
  <si>
    <t xml:space="preserve">Přesun hmot pro tělovýchovné plochy  dopravní vzdálenost do 200 m</t>
  </si>
  <si>
    <t>PSV</t>
  </si>
  <si>
    <t>Práce a dodávky PSV</t>
  </si>
  <si>
    <t>797</t>
  </si>
  <si>
    <t>Vybavení sportovišť</t>
  </si>
  <si>
    <t>27</t>
  </si>
  <si>
    <t>797R001</t>
  </si>
  <si>
    <t>D+M zarážecí břevno a ocelový rám pro vrh koulí IAAF</t>
  </si>
  <si>
    <t>-1922875163</t>
  </si>
  <si>
    <t>D+M zarážecí břevno a ocelový rám pro vrh koulí IAAF vč. zálivky z betonu</t>
  </si>
  <si>
    <t>28</t>
  </si>
  <si>
    <t>797R004.1</t>
  </si>
  <si>
    <t>D+M odrazové břevno vč zemního pouzdra</t>
  </si>
  <si>
    <t>245915409</t>
  </si>
  <si>
    <t>29</t>
  </si>
  <si>
    <t>797R005.1</t>
  </si>
  <si>
    <t>D+M zemní pouzdro pro odrazové břevno</t>
  </si>
  <si>
    <t>1333449789</t>
  </si>
  <si>
    <t>30</t>
  </si>
  <si>
    <t>797R006</t>
  </si>
  <si>
    <t>Přeběhový kryt odrazu</t>
  </si>
  <si>
    <t>850660306</t>
  </si>
  <si>
    <t>31</t>
  </si>
  <si>
    <t>797R005</t>
  </si>
  <si>
    <t>D+M krycí plachta doskočiště skok daleký vč. uchycení</t>
  </si>
  <si>
    <t>312666556</t>
  </si>
  <si>
    <t>743</t>
  </si>
  <si>
    <t>Elektromontáže - hrubá montáž</t>
  </si>
  <si>
    <t>32</t>
  </si>
  <si>
    <t>743R01</t>
  </si>
  <si>
    <t xml:space="preserve">Uložení kabelové chráničky z trubek plastových flexibilních D do 160 mm </t>
  </si>
  <si>
    <t>-350430579</t>
  </si>
  <si>
    <t>Uložení kabelové chráničky z trubek plastových flexibilních půlených( se vsazením kabelu) i nepúlených (s protahovacím drátem a zaslepením) včetně ručního výkopu osazení a zásypu</t>
  </si>
  <si>
    <t>60 "rýha pro kabel elektro"</t>
  </si>
  <si>
    <t>33</t>
  </si>
  <si>
    <t>345R01</t>
  </si>
  <si>
    <t>trubka elektroinstalační ohebná, HDPE DN160</t>
  </si>
  <si>
    <t>511943088</t>
  </si>
  <si>
    <t>60*2 "1x půlená + 1x zaslepená s drátem"</t>
  </si>
  <si>
    <t>VRN</t>
  </si>
  <si>
    <t>Vedlejší rozpočtové náklady</t>
  </si>
  <si>
    <t>34</t>
  </si>
  <si>
    <t>999011111</t>
  </si>
  <si>
    <t>Zařízení staveniště</t>
  </si>
  <si>
    <t>-727673650</t>
  </si>
  <si>
    <t>35</t>
  </si>
  <si>
    <t>999111112</t>
  </si>
  <si>
    <t>Úprava vjezdu na staveniště</t>
  </si>
  <si>
    <t>1507961359</t>
  </si>
  <si>
    <t>Úprava vjezdu na staveniště vč. ochrany stávajících kcí, stromů apod, oprava travnatých ploch užívaných stavbou atd.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</si>
</sst>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0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0" fontId="31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28</v>
      </c>
    </row>
    <row r="11" ht="18.48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30</v>
      </c>
      <c r="AL11" s="20"/>
      <c r="AM11" s="20"/>
      <c r="AN11" s="25" t="s">
        <v>31</v>
      </c>
      <c r="AO11" s="20"/>
      <c r="AP11" s="20"/>
      <c r="AQ11" s="20"/>
      <c r="AR11" s="18"/>
      <c r="BE11" s="29"/>
      <c r="BS11" s="15" t="s">
        <v>28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28</v>
      </c>
    </row>
    <row r="13" ht="12" customHeight="1">
      <c r="B13" s="19"/>
      <c r="C13" s="20"/>
      <c r="D13" s="30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33</v>
      </c>
      <c r="AO13" s="20"/>
      <c r="AP13" s="20"/>
      <c r="AQ13" s="20"/>
      <c r="AR13" s="18"/>
      <c r="BE13" s="29"/>
      <c r="BS13" s="15" t="s">
        <v>28</v>
      </c>
    </row>
    <row r="14">
      <c r="B14" s="19"/>
      <c r="C14" s="20"/>
      <c r="D14" s="20"/>
      <c r="E14" s="32" t="s">
        <v>33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30</v>
      </c>
      <c r="AL14" s="20"/>
      <c r="AM14" s="20"/>
      <c r="AN14" s="32" t="s">
        <v>33</v>
      </c>
      <c r="AO14" s="20"/>
      <c r="AP14" s="20"/>
      <c r="AQ14" s="20"/>
      <c r="AR14" s="18"/>
      <c r="BE14" s="29"/>
      <c r="BS14" s="15" t="s">
        <v>28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35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30</v>
      </c>
      <c r="AL17" s="20"/>
      <c r="AM17" s="20"/>
      <c r="AN17" s="25" t="s">
        <v>37</v>
      </c>
      <c r="AO17" s="20"/>
      <c r="AP17" s="20"/>
      <c r="AQ17" s="20"/>
      <c r="AR17" s="18"/>
      <c r="BE17" s="29"/>
      <c r="BS17" s="15" t="s">
        <v>38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39</v>
      </c>
    </row>
    <row r="19" ht="12" customHeight="1">
      <c r="B19" s="19"/>
      <c r="C19" s="20"/>
      <c r="D19" s="30" t="s">
        <v>40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39</v>
      </c>
    </row>
    <row r="20" ht="18.48" customHeight="1">
      <c r="B20" s="19"/>
      <c r="C20" s="20"/>
      <c r="D20" s="20"/>
      <c r="E20" s="25" t="s">
        <v>41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30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38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42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43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ROUND(AG54,0)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46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47</v>
      </c>
      <c r="E29" s="44"/>
      <c r="F29" s="30" t="s">
        <v>48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0)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0)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0)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0)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50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0)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51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0)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52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0)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29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8"/>
      <c r="D35" s="49" t="s">
        <v>53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54</v>
      </c>
      <c r="U35" s="50"/>
      <c r="V35" s="50"/>
      <c r="W35" s="50"/>
      <c r="X35" s="52" t="s">
        <v>55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56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19-003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Sektory pro skok daleký a vrh koulí na stadionu ve Sportovní ulici čp. 776, Přelouč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Stadion ve Sportovní ulici čp. 776, Přelouč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65" t="str">
        <f>IF(AN8= "","",AN8)</f>
        <v>13. 6. 2019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>Město Přelouč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34</v>
      </c>
      <c r="AJ49" s="37"/>
      <c r="AK49" s="37"/>
      <c r="AL49" s="37"/>
      <c r="AM49" s="66" t="str">
        <f>IF(E17="","",E17)</f>
        <v>Linhart spol. s r. o.</v>
      </c>
      <c r="AN49" s="37"/>
      <c r="AO49" s="37"/>
      <c r="AP49" s="37"/>
      <c r="AQ49" s="37"/>
      <c r="AR49" s="41"/>
      <c r="AS49" s="67" t="s">
        <v>57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32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40</v>
      </c>
      <c r="AJ50" s="37"/>
      <c r="AK50" s="37"/>
      <c r="AL50" s="37"/>
      <c r="AM50" s="66" t="str">
        <f>IF(E20="","",E20)</f>
        <v>Libor Fouček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58</v>
      </c>
      <c r="D52" s="80"/>
      <c r="E52" s="80"/>
      <c r="F52" s="80"/>
      <c r="G52" s="80"/>
      <c r="H52" s="81"/>
      <c r="I52" s="82" t="s">
        <v>59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60</v>
      </c>
      <c r="AH52" s="80"/>
      <c r="AI52" s="80"/>
      <c r="AJ52" s="80"/>
      <c r="AK52" s="80"/>
      <c r="AL52" s="80"/>
      <c r="AM52" s="80"/>
      <c r="AN52" s="82" t="s">
        <v>61</v>
      </c>
      <c r="AO52" s="80"/>
      <c r="AP52" s="84"/>
      <c r="AQ52" s="85" t="s">
        <v>62</v>
      </c>
      <c r="AR52" s="41"/>
      <c r="AS52" s="86" t="s">
        <v>63</v>
      </c>
      <c r="AT52" s="87" t="s">
        <v>64</v>
      </c>
      <c r="AU52" s="87" t="s">
        <v>65</v>
      </c>
      <c r="AV52" s="87" t="s">
        <v>66</v>
      </c>
      <c r="AW52" s="87" t="s">
        <v>67</v>
      </c>
      <c r="AX52" s="87" t="s">
        <v>68</v>
      </c>
      <c r="AY52" s="87" t="s">
        <v>69</v>
      </c>
      <c r="AZ52" s="87" t="s">
        <v>70</v>
      </c>
      <c r="BA52" s="87" t="s">
        <v>71</v>
      </c>
      <c r="BB52" s="87" t="s">
        <v>72</v>
      </c>
      <c r="BC52" s="87" t="s">
        <v>73</v>
      </c>
      <c r="BD52" s="88" t="s">
        <v>74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</row>
    <row r="54" s="4" customFormat="1" ht="32.4" customHeight="1">
      <c r="B54" s="92"/>
      <c r="C54" s="93" t="s">
        <v>75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ROUND(AG55,0)</f>
        <v>0</v>
      </c>
      <c r="AH54" s="95"/>
      <c r="AI54" s="95"/>
      <c r="AJ54" s="95"/>
      <c r="AK54" s="95"/>
      <c r="AL54" s="95"/>
      <c r="AM54" s="95"/>
      <c r="AN54" s="96">
        <f>SUM(AG54,AT54)</f>
        <v>0</v>
      </c>
      <c r="AO54" s="96"/>
      <c r="AP54" s="96"/>
      <c r="AQ54" s="97" t="s">
        <v>1</v>
      </c>
      <c r="AR54" s="98"/>
      <c r="AS54" s="99">
        <f>ROUND(AS55,0)</f>
        <v>0</v>
      </c>
      <c r="AT54" s="100">
        <f>ROUND(SUM(AV54:AW54),0)</f>
        <v>0</v>
      </c>
      <c r="AU54" s="101">
        <f>ROUND(AU55,5)</f>
        <v>0</v>
      </c>
      <c r="AV54" s="100">
        <f>ROUND(AZ54*L29,0)</f>
        <v>0</v>
      </c>
      <c r="AW54" s="100">
        <f>ROUND(BA54*L30,0)</f>
        <v>0</v>
      </c>
      <c r="AX54" s="100">
        <f>ROUND(BB54*L29,0)</f>
        <v>0</v>
      </c>
      <c r="AY54" s="100">
        <f>ROUND(BC54*L30,0)</f>
        <v>0</v>
      </c>
      <c r="AZ54" s="100">
        <f>ROUND(AZ55,0)</f>
        <v>0</v>
      </c>
      <c r="BA54" s="100">
        <f>ROUND(BA55,0)</f>
        <v>0</v>
      </c>
      <c r="BB54" s="100">
        <f>ROUND(BB55,0)</f>
        <v>0</v>
      </c>
      <c r="BC54" s="100">
        <f>ROUND(BC55,0)</f>
        <v>0</v>
      </c>
      <c r="BD54" s="102">
        <f>ROUND(BD55,0)</f>
        <v>0</v>
      </c>
      <c r="BS54" s="103" t="s">
        <v>76</v>
      </c>
      <c r="BT54" s="103" t="s">
        <v>77</v>
      </c>
      <c r="BV54" s="103" t="s">
        <v>78</v>
      </c>
      <c r="BW54" s="103" t="s">
        <v>5</v>
      </c>
      <c r="BX54" s="103" t="s">
        <v>79</v>
      </c>
      <c r="CL54" s="103" t="s">
        <v>19</v>
      </c>
    </row>
    <row r="55" s="5" customFormat="1" ht="40.5" customHeight="1">
      <c r="A55" s="104" t="s">
        <v>80</v>
      </c>
      <c r="B55" s="105"/>
      <c r="C55" s="106"/>
      <c r="D55" s="107" t="s">
        <v>14</v>
      </c>
      <c r="E55" s="107"/>
      <c r="F55" s="107"/>
      <c r="G55" s="107"/>
      <c r="H55" s="107"/>
      <c r="I55" s="108"/>
      <c r="J55" s="107" t="s">
        <v>17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'19-003 - Sektory pro skok...'!J28</f>
        <v>0</v>
      </c>
      <c r="AH55" s="108"/>
      <c r="AI55" s="108"/>
      <c r="AJ55" s="108"/>
      <c r="AK55" s="108"/>
      <c r="AL55" s="108"/>
      <c r="AM55" s="108"/>
      <c r="AN55" s="109">
        <f>SUM(AG55,AT55)</f>
        <v>0</v>
      </c>
      <c r="AO55" s="108"/>
      <c r="AP55" s="108"/>
      <c r="AQ55" s="110" t="s">
        <v>81</v>
      </c>
      <c r="AR55" s="111"/>
      <c r="AS55" s="112">
        <v>0</v>
      </c>
      <c r="AT55" s="113">
        <f>ROUND(SUM(AV55:AW55),0)</f>
        <v>0</v>
      </c>
      <c r="AU55" s="114">
        <f>'19-003 - Sektory pro skok...'!P95</f>
        <v>0</v>
      </c>
      <c r="AV55" s="113">
        <f>'19-003 - Sektory pro skok...'!J31</f>
        <v>0</v>
      </c>
      <c r="AW55" s="113">
        <f>'19-003 - Sektory pro skok...'!J32</f>
        <v>0</v>
      </c>
      <c r="AX55" s="113">
        <f>'19-003 - Sektory pro skok...'!J33</f>
        <v>0</v>
      </c>
      <c r="AY55" s="113">
        <f>'19-003 - Sektory pro skok...'!J34</f>
        <v>0</v>
      </c>
      <c r="AZ55" s="113">
        <f>'19-003 - Sektory pro skok...'!F31</f>
        <v>0</v>
      </c>
      <c r="BA55" s="113">
        <f>'19-003 - Sektory pro skok...'!F32</f>
        <v>0</v>
      </c>
      <c r="BB55" s="113">
        <f>'19-003 - Sektory pro skok...'!F33</f>
        <v>0</v>
      </c>
      <c r="BC55" s="113">
        <f>'19-003 - Sektory pro skok...'!F34</f>
        <v>0</v>
      </c>
      <c r="BD55" s="115">
        <f>'19-003 - Sektory pro skok...'!F35</f>
        <v>0</v>
      </c>
      <c r="BT55" s="116" t="s">
        <v>39</v>
      </c>
      <c r="BU55" s="116" t="s">
        <v>82</v>
      </c>
      <c r="BV55" s="116" t="s">
        <v>78</v>
      </c>
      <c r="BW55" s="116" t="s">
        <v>5</v>
      </c>
      <c r="BX55" s="116" t="s">
        <v>79</v>
      </c>
      <c r="CL55" s="116" t="s">
        <v>19</v>
      </c>
    </row>
    <row r="56" s="1" customFormat="1" ht="30" customHeight="1"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1"/>
    </row>
    <row r="57" s="1" customFormat="1" ht="6.96" customHeight="1">
      <c r="B57" s="55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  <c r="Z57" s="56"/>
      <c r="AA57" s="56"/>
      <c r="AB57" s="56"/>
      <c r="AC57" s="56"/>
      <c r="AD57" s="56"/>
      <c r="AE57" s="56"/>
      <c r="AF57" s="56"/>
      <c r="AG57" s="56"/>
      <c r="AH57" s="56"/>
      <c r="AI57" s="56"/>
      <c r="AJ57" s="56"/>
      <c r="AK57" s="56"/>
      <c r="AL57" s="56"/>
      <c r="AM57" s="56"/>
      <c r="AN57" s="56"/>
      <c r="AO57" s="56"/>
      <c r="AP57" s="56"/>
      <c r="AQ57" s="56"/>
      <c r="AR57" s="41"/>
    </row>
  </sheetData>
  <sheetProtection sheet="1" formatColumns="0" formatRows="0" objects="1" scenarios="1" spinCount="100000" saltValue="k7QtEiRD5dg0muiE0DYRE+57inaur2ucHxN2AXavJHRSk2WnspJSXdEKMN6r5RBRY1VlE1hMIuJuTFNSB2kJIw==" hashValue="r0ZE2OO/HW9DA59lmUN8xMjnuvLB/XxEuYyEkJef4Rpsr0vv8RlHmlpWlaSRRtrSk9WISpitEbN413Y8+ZMNPw==" algorithmName="SHA-512" password="9F60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19-003 - Sektory pro skok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5</v>
      </c>
    </row>
    <row r="3" ht="6.96" customHeight="1">
      <c r="B3" s="118"/>
      <c r="C3" s="119"/>
      <c r="D3" s="119"/>
      <c r="E3" s="119"/>
      <c r="F3" s="119"/>
      <c r="G3" s="119"/>
      <c r="H3" s="119"/>
      <c r="I3" s="120"/>
      <c r="J3" s="119"/>
      <c r="K3" s="119"/>
      <c r="L3" s="18"/>
      <c r="AT3" s="15" t="s">
        <v>83</v>
      </c>
    </row>
    <row r="4" ht="24.96" customHeight="1">
      <c r="B4" s="18"/>
      <c r="D4" s="121" t="s">
        <v>84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s="1" customFormat="1" ht="12" customHeight="1">
      <c r="B6" s="41"/>
      <c r="D6" s="122" t="s">
        <v>16</v>
      </c>
      <c r="I6" s="123"/>
      <c r="L6" s="41"/>
    </row>
    <row r="7" s="1" customFormat="1" ht="36.96" customHeight="1">
      <c r="B7" s="41"/>
      <c r="E7" s="124" t="s">
        <v>17</v>
      </c>
      <c r="F7" s="1"/>
      <c r="G7" s="1"/>
      <c r="H7" s="1"/>
      <c r="I7" s="123"/>
      <c r="L7" s="41"/>
    </row>
    <row r="8" s="1" customFormat="1">
      <c r="B8" s="41"/>
      <c r="I8" s="123"/>
      <c r="L8" s="41"/>
    </row>
    <row r="9" s="1" customFormat="1" ht="12" customHeight="1">
      <c r="B9" s="41"/>
      <c r="D9" s="122" t="s">
        <v>18</v>
      </c>
      <c r="F9" s="15" t="s">
        <v>19</v>
      </c>
      <c r="I9" s="125" t="s">
        <v>20</v>
      </c>
      <c r="J9" s="15" t="s">
        <v>1</v>
      </c>
      <c r="L9" s="41"/>
    </row>
    <row r="10" s="1" customFormat="1" ht="12" customHeight="1">
      <c r="B10" s="41"/>
      <c r="D10" s="122" t="s">
        <v>21</v>
      </c>
      <c r="F10" s="15" t="s">
        <v>22</v>
      </c>
      <c r="I10" s="125" t="s">
        <v>23</v>
      </c>
      <c r="J10" s="126" t="str">
        <f>'Rekapitulace stavby'!AN8</f>
        <v>13. 6. 2019</v>
      </c>
      <c r="L10" s="41"/>
    </row>
    <row r="11" s="1" customFormat="1" ht="10.8" customHeight="1">
      <c r="B11" s="41"/>
      <c r="I11" s="123"/>
      <c r="L11" s="41"/>
    </row>
    <row r="12" s="1" customFormat="1" ht="12" customHeight="1">
      <c r="B12" s="41"/>
      <c r="D12" s="122" t="s">
        <v>25</v>
      </c>
      <c r="I12" s="125" t="s">
        <v>26</v>
      </c>
      <c r="J12" s="15" t="s">
        <v>27</v>
      </c>
      <c r="L12" s="41"/>
    </row>
    <row r="13" s="1" customFormat="1" ht="18" customHeight="1">
      <c r="B13" s="41"/>
      <c r="E13" s="15" t="s">
        <v>29</v>
      </c>
      <c r="I13" s="125" t="s">
        <v>30</v>
      </c>
      <c r="J13" s="15" t="s">
        <v>31</v>
      </c>
      <c r="L13" s="41"/>
    </row>
    <row r="14" s="1" customFormat="1" ht="6.96" customHeight="1">
      <c r="B14" s="41"/>
      <c r="I14" s="123"/>
      <c r="L14" s="41"/>
    </row>
    <row r="15" s="1" customFormat="1" ht="12" customHeight="1">
      <c r="B15" s="41"/>
      <c r="D15" s="122" t="s">
        <v>32</v>
      </c>
      <c r="I15" s="125" t="s">
        <v>26</v>
      </c>
      <c r="J15" s="31" t="str">
        <f>'Rekapitulace stavby'!AN13</f>
        <v>Vyplň údaj</v>
      </c>
      <c r="L15" s="41"/>
    </row>
    <row r="16" s="1" customFormat="1" ht="18" customHeight="1">
      <c r="B16" s="41"/>
      <c r="E16" s="31" t="str">
        <f>'Rekapitulace stavby'!E14</f>
        <v>Vyplň údaj</v>
      </c>
      <c r="F16" s="15"/>
      <c r="G16" s="15"/>
      <c r="H16" s="15"/>
      <c r="I16" s="125" t="s">
        <v>30</v>
      </c>
      <c r="J16" s="31" t="str">
        <f>'Rekapitulace stavby'!AN14</f>
        <v>Vyplň údaj</v>
      </c>
      <c r="L16" s="41"/>
    </row>
    <row r="17" s="1" customFormat="1" ht="6.96" customHeight="1">
      <c r="B17" s="41"/>
      <c r="I17" s="123"/>
      <c r="L17" s="41"/>
    </row>
    <row r="18" s="1" customFormat="1" ht="12" customHeight="1">
      <c r="B18" s="41"/>
      <c r="D18" s="122" t="s">
        <v>34</v>
      </c>
      <c r="I18" s="125" t="s">
        <v>26</v>
      </c>
      <c r="J18" s="15" t="s">
        <v>35</v>
      </c>
      <c r="L18" s="41"/>
    </row>
    <row r="19" s="1" customFormat="1" ht="18" customHeight="1">
      <c r="B19" s="41"/>
      <c r="E19" s="15" t="s">
        <v>36</v>
      </c>
      <c r="I19" s="125" t="s">
        <v>30</v>
      </c>
      <c r="J19" s="15" t="s">
        <v>37</v>
      </c>
      <c r="L19" s="41"/>
    </row>
    <row r="20" s="1" customFormat="1" ht="6.96" customHeight="1">
      <c r="B20" s="41"/>
      <c r="I20" s="123"/>
      <c r="L20" s="41"/>
    </row>
    <row r="21" s="1" customFormat="1" ht="12" customHeight="1">
      <c r="B21" s="41"/>
      <c r="D21" s="122" t="s">
        <v>40</v>
      </c>
      <c r="I21" s="125" t="s">
        <v>26</v>
      </c>
      <c r="J21" s="15" t="s">
        <v>1</v>
      </c>
      <c r="L21" s="41"/>
    </row>
    <row r="22" s="1" customFormat="1" ht="18" customHeight="1">
      <c r="B22" s="41"/>
      <c r="E22" s="15" t="s">
        <v>41</v>
      </c>
      <c r="I22" s="125" t="s">
        <v>30</v>
      </c>
      <c r="J22" s="15" t="s">
        <v>1</v>
      </c>
      <c r="L22" s="41"/>
    </row>
    <row r="23" s="1" customFormat="1" ht="6.96" customHeight="1">
      <c r="B23" s="41"/>
      <c r="I23" s="123"/>
      <c r="L23" s="41"/>
    </row>
    <row r="24" s="1" customFormat="1" ht="12" customHeight="1">
      <c r="B24" s="41"/>
      <c r="D24" s="122" t="s">
        <v>42</v>
      </c>
      <c r="I24" s="123"/>
      <c r="L24" s="41"/>
    </row>
    <row r="25" s="6" customFormat="1" ht="16.5" customHeight="1">
      <c r="B25" s="127"/>
      <c r="E25" s="128" t="s">
        <v>1</v>
      </c>
      <c r="F25" s="128"/>
      <c r="G25" s="128"/>
      <c r="H25" s="128"/>
      <c r="I25" s="129"/>
      <c r="L25" s="127"/>
    </row>
    <row r="26" s="1" customFormat="1" ht="6.96" customHeight="1">
      <c r="B26" s="41"/>
      <c r="I26" s="123"/>
      <c r="L26" s="41"/>
    </row>
    <row r="27" s="1" customFormat="1" ht="6.96" customHeight="1">
      <c r="B27" s="41"/>
      <c r="D27" s="69"/>
      <c r="E27" s="69"/>
      <c r="F27" s="69"/>
      <c r="G27" s="69"/>
      <c r="H27" s="69"/>
      <c r="I27" s="130"/>
      <c r="J27" s="69"/>
      <c r="K27" s="69"/>
      <c r="L27" s="41"/>
    </row>
    <row r="28" s="1" customFormat="1" ht="25.44" customHeight="1">
      <c r="B28" s="41"/>
      <c r="D28" s="131" t="s">
        <v>43</v>
      </c>
      <c r="I28" s="123"/>
      <c r="J28" s="132">
        <f>ROUND(J95, 0)</f>
        <v>0</v>
      </c>
      <c r="L28" s="41"/>
    </row>
    <row r="29" s="1" customFormat="1" ht="6.96" customHeight="1">
      <c r="B29" s="41"/>
      <c r="D29" s="69"/>
      <c r="E29" s="69"/>
      <c r="F29" s="69"/>
      <c r="G29" s="69"/>
      <c r="H29" s="69"/>
      <c r="I29" s="130"/>
      <c r="J29" s="69"/>
      <c r="K29" s="69"/>
      <c r="L29" s="41"/>
    </row>
    <row r="30" s="1" customFormat="1" ht="14.4" customHeight="1">
      <c r="B30" s="41"/>
      <c r="F30" s="133" t="s">
        <v>45</v>
      </c>
      <c r="I30" s="134" t="s">
        <v>44</v>
      </c>
      <c r="J30" s="133" t="s">
        <v>46</v>
      </c>
      <c r="L30" s="41"/>
    </row>
    <row r="31" s="1" customFormat="1" ht="14.4" customHeight="1">
      <c r="B31" s="41"/>
      <c r="D31" s="122" t="s">
        <v>47</v>
      </c>
      <c r="E31" s="122" t="s">
        <v>48</v>
      </c>
      <c r="F31" s="135">
        <f>ROUND((SUM(BE95:BE212)),  0)</f>
        <v>0</v>
      </c>
      <c r="I31" s="136">
        <v>0.20999999999999999</v>
      </c>
      <c r="J31" s="135">
        <f>ROUND(((SUM(BE95:BE212))*I31),  0)</f>
        <v>0</v>
      </c>
      <c r="L31" s="41"/>
    </row>
    <row r="32" s="1" customFormat="1" ht="14.4" customHeight="1">
      <c r="B32" s="41"/>
      <c r="E32" s="122" t="s">
        <v>49</v>
      </c>
      <c r="F32" s="135">
        <f>ROUND((SUM(BF95:BF212)),  0)</f>
        <v>0</v>
      </c>
      <c r="I32" s="136">
        <v>0.14999999999999999</v>
      </c>
      <c r="J32" s="135">
        <f>ROUND(((SUM(BF95:BF212))*I32),  0)</f>
        <v>0</v>
      </c>
      <c r="L32" s="41"/>
    </row>
    <row r="33" hidden="1" s="1" customFormat="1" ht="14.4" customHeight="1">
      <c r="B33" s="41"/>
      <c r="E33" s="122" t="s">
        <v>50</v>
      </c>
      <c r="F33" s="135">
        <f>ROUND((SUM(BG95:BG212)),  0)</f>
        <v>0</v>
      </c>
      <c r="I33" s="136">
        <v>0.20999999999999999</v>
      </c>
      <c r="J33" s="135">
        <f>0</f>
        <v>0</v>
      </c>
      <c r="L33" s="41"/>
    </row>
    <row r="34" hidden="1" s="1" customFormat="1" ht="14.4" customHeight="1">
      <c r="B34" s="41"/>
      <c r="E34" s="122" t="s">
        <v>51</v>
      </c>
      <c r="F34" s="135">
        <f>ROUND((SUM(BH95:BH212)),  0)</f>
        <v>0</v>
      </c>
      <c r="I34" s="136">
        <v>0.14999999999999999</v>
      </c>
      <c r="J34" s="135">
        <f>0</f>
        <v>0</v>
      </c>
      <c r="L34" s="41"/>
    </row>
    <row r="35" hidden="1" s="1" customFormat="1" ht="14.4" customHeight="1">
      <c r="B35" s="41"/>
      <c r="E35" s="122" t="s">
        <v>52</v>
      </c>
      <c r="F35" s="135">
        <f>ROUND((SUM(BI95:BI212)),  0)</f>
        <v>0</v>
      </c>
      <c r="I35" s="136">
        <v>0</v>
      </c>
      <c r="J35" s="135">
        <f>0</f>
        <v>0</v>
      </c>
      <c r="L35" s="41"/>
    </row>
    <row r="36" s="1" customFormat="1" ht="6.96" customHeight="1">
      <c r="B36" s="41"/>
      <c r="I36" s="123"/>
      <c r="L36" s="41"/>
    </row>
    <row r="37" s="1" customFormat="1" ht="25.44" customHeight="1">
      <c r="B37" s="41"/>
      <c r="C37" s="137"/>
      <c r="D37" s="138" t="s">
        <v>53</v>
      </c>
      <c r="E37" s="139"/>
      <c r="F37" s="139"/>
      <c r="G37" s="140" t="s">
        <v>54</v>
      </c>
      <c r="H37" s="141" t="s">
        <v>55</v>
      </c>
      <c r="I37" s="142"/>
      <c r="J37" s="143">
        <f>SUM(J28:J35)</f>
        <v>0</v>
      </c>
      <c r="K37" s="144"/>
      <c r="L37" s="41"/>
    </row>
    <row r="38" s="1" customFormat="1" ht="14.4" customHeight="1">
      <c r="B38" s="145"/>
      <c r="C38" s="146"/>
      <c r="D38" s="146"/>
      <c r="E38" s="146"/>
      <c r="F38" s="146"/>
      <c r="G38" s="146"/>
      <c r="H38" s="146"/>
      <c r="I38" s="147"/>
      <c r="J38" s="146"/>
      <c r="K38" s="146"/>
      <c r="L38" s="41"/>
    </row>
    <row r="42" s="1" customFormat="1" ht="6.96" customHeight="1">
      <c r="B42" s="148"/>
      <c r="C42" s="149"/>
      <c r="D42" s="149"/>
      <c r="E42" s="149"/>
      <c r="F42" s="149"/>
      <c r="G42" s="149"/>
      <c r="H42" s="149"/>
      <c r="I42" s="150"/>
      <c r="J42" s="149"/>
      <c r="K42" s="149"/>
      <c r="L42" s="41"/>
    </row>
    <row r="43" s="1" customFormat="1" ht="24.96" customHeight="1">
      <c r="B43" s="36"/>
      <c r="C43" s="21" t="s">
        <v>85</v>
      </c>
      <c r="D43" s="37"/>
      <c r="E43" s="37"/>
      <c r="F43" s="37"/>
      <c r="G43" s="37"/>
      <c r="H43" s="37"/>
      <c r="I43" s="123"/>
      <c r="J43" s="37"/>
      <c r="K43" s="37"/>
      <c r="L43" s="41"/>
    </row>
    <row r="44" s="1" customFormat="1" ht="6.96" customHeight="1">
      <c r="B44" s="36"/>
      <c r="C44" s="37"/>
      <c r="D44" s="37"/>
      <c r="E44" s="37"/>
      <c r="F44" s="37"/>
      <c r="G44" s="37"/>
      <c r="H44" s="37"/>
      <c r="I44" s="123"/>
      <c r="J44" s="37"/>
      <c r="K44" s="37"/>
      <c r="L44" s="41"/>
    </row>
    <row r="45" s="1" customFormat="1" ht="12" customHeight="1">
      <c r="B45" s="36"/>
      <c r="C45" s="30" t="s">
        <v>16</v>
      </c>
      <c r="D45" s="37"/>
      <c r="E45" s="37"/>
      <c r="F45" s="37"/>
      <c r="G45" s="37"/>
      <c r="H45" s="37"/>
      <c r="I45" s="123"/>
      <c r="J45" s="37"/>
      <c r="K45" s="37"/>
      <c r="L45" s="41"/>
    </row>
    <row r="46" s="1" customFormat="1" ht="16.5" customHeight="1">
      <c r="B46" s="36"/>
      <c r="C46" s="37"/>
      <c r="D46" s="37"/>
      <c r="E46" s="62" t="str">
        <f>E7</f>
        <v>Sektory pro skok daleký a vrh koulí na stadionu ve Sportovní ulici čp. 776, Přelouč</v>
      </c>
      <c r="F46" s="37"/>
      <c r="G46" s="37"/>
      <c r="H46" s="37"/>
      <c r="I46" s="123"/>
      <c r="J46" s="37"/>
      <c r="K46" s="37"/>
      <c r="L46" s="41"/>
    </row>
    <row r="47" s="1" customFormat="1" ht="6.96" customHeight="1">
      <c r="B47" s="36"/>
      <c r="C47" s="37"/>
      <c r="D47" s="37"/>
      <c r="E47" s="37"/>
      <c r="F47" s="37"/>
      <c r="G47" s="37"/>
      <c r="H47" s="37"/>
      <c r="I47" s="123"/>
      <c r="J47" s="37"/>
      <c r="K47" s="37"/>
      <c r="L47" s="41"/>
    </row>
    <row r="48" s="1" customFormat="1" ht="12" customHeight="1">
      <c r="B48" s="36"/>
      <c r="C48" s="30" t="s">
        <v>21</v>
      </c>
      <c r="D48" s="37"/>
      <c r="E48" s="37"/>
      <c r="F48" s="25" t="str">
        <f>F10</f>
        <v>Stadion ve Sportovní ulici čp. 776, Přelouč</v>
      </c>
      <c r="G48" s="37"/>
      <c r="H48" s="37"/>
      <c r="I48" s="125" t="s">
        <v>23</v>
      </c>
      <c r="J48" s="65" t="str">
        <f>IF(J10="","",J10)</f>
        <v>13. 6. 2019</v>
      </c>
      <c r="K48" s="37"/>
      <c r="L48" s="41"/>
    </row>
    <row r="49" s="1" customFormat="1" ht="6.96" customHeight="1">
      <c r="B49" s="36"/>
      <c r="C49" s="37"/>
      <c r="D49" s="37"/>
      <c r="E49" s="37"/>
      <c r="F49" s="37"/>
      <c r="G49" s="37"/>
      <c r="H49" s="37"/>
      <c r="I49" s="123"/>
      <c r="J49" s="37"/>
      <c r="K49" s="37"/>
      <c r="L49" s="41"/>
    </row>
    <row r="50" s="1" customFormat="1" ht="13.65" customHeight="1">
      <c r="B50" s="36"/>
      <c r="C50" s="30" t="s">
        <v>25</v>
      </c>
      <c r="D50" s="37"/>
      <c r="E50" s="37"/>
      <c r="F50" s="25" t="str">
        <f>E13</f>
        <v>Město Přelouč</v>
      </c>
      <c r="G50" s="37"/>
      <c r="H50" s="37"/>
      <c r="I50" s="125" t="s">
        <v>34</v>
      </c>
      <c r="J50" s="34" t="str">
        <f>E19</f>
        <v>Linhart spol. s r. o.</v>
      </c>
      <c r="K50" s="37"/>
      <c r="L50" s="41"/>
    </row>
    <row r="51" s="1" customFormat="1" ht="13.65" customHeight="1">
      <c r="B51" s="36"/>
      <c r="C51" s="30" t="s">
        <v>32</v>
      </c>
      <c r="D51" s="37"/>
      <c r="E51" s="37"/>
      <c r="F51" s="25" t="str">
        <f>IF(E16="","",E16)</f>
        <v>Vyplň údaj</v>
      </c>
      <c r="G51" s="37"/>
      <c r="H51" s="37"/>
      <c r="I51" s="125" t="s">
        <v>40</v>
      </c>
      <c r="J51" s="34" t="str">
        <f>E22</f>
        <v>Libor Fouček</v>
      </c>
      <c r="K51" s="37"/>
      <c r="L51" s="41"/>
    </row>
    <row r="52" s="1" customFormat="1" ht="10.32" customHeight="1">
      <c r="B52" s="36"/>
      <c r="C52" s="37"/>
      <c r="D52" s="37"/>
      <c r="E52" s="37"/>
      <c r="F52" s="37"/>
      <c r="G52" s="37"/>
      <c r="H52" s="37"/>
      <c r="I52" s="123"/>
      <c r="J52" s="37"/>
      <c r="K52" s="37"/>
      <c r="L52" s="41"/>
    </row>
    <row r="53" s="1" customFormat="1" ht="29.28" customHeight="1">
      <c r="B53" s="36"/>
      <c r="C53" s="151" t="s">
        <v>86</v>
      </c>
      <c r="D53" s="152"/>
      <c r="E53" s="152"/>
      <c r="F53" s="152"/>
      <c r="G53" s="152"/>
      <c r="H53" s="152"/>
      <c r="I53" s="153"/>
      <c r="J53" s="154" t="s">
        <v>87</v>
      </c>
      <c r="K53" s="152"/>
      <c r="L53" s="41"/>
    </row>
    <row r="54" s="1" customFormat="1" ht="10.32" customHeight="1">
      <c r="B54" s="36"/>
      <c r="C54" s="37"/>
      <c r="D54" s="37"/>
      <c r="E54" s="37"/>
      <c r="F54" s="37"/>
      <c r="G54" s="37"/>
      <c r="H54" s="37"/>
      <c r="I54" s="123"/>
      <c r="J54" s="37"/>
      <c r="K54" s="37"/>
      <c r="L54" s="41"/>
    </row>
    <row r="55" s="1" customFormat="1" ht="22.8" customHeight="1">
      <c r="B55" s="36"/>
      <c r="C55" s="155" t="s">
        <v>88</v>
      </c>
      <c r="D55" s="37"/>
      <c r="E55" s="37"/>
      <c r="F55" s="37"/>
      <c r="G55" s="37"/>
      <c r="H55" s="37"/>
      <c r="I55" s="123"/>
      <c r="J55" s="96">
        <f>J95</f>
        <v>0</v>
      </c>
      <c r="K55" s="37"/>
      <c r="L55" s="41"/>
      <c r="AU55" s="15" t="s">
        <v>89</v>
      </c>
    </row>
    <row r="56" s="7" customFormat="1" ht="24.96" customHeight="1">
      <c r="B56" s="156"/>
      <c r="C56" s="157"/>
      <c r="D56" s="158" t="s">
        <v>90</v>
      </c>
      <c r="E56" s="159"/>
      <c r="F56" s="159"/>
      <c r="G56" s="159"/>
      <c r="H56" s="159"/>
      <c r="I56" s="160"/>
      <c r="J56" s="161">
        <f>J96</f>
        <v>0</v>
      </c>
      <c r="K56" s="157"/>
      <c r="L56" s="162"/>
    </row>
    <row r="57" s="8" customFormat="1" ht="19.92" customHeight="1">
      <c r="B57" s="163"/>
      <c r="C57" s="164"/>
      <c r="D57" s="165" t="s">
        <v>91</v>
      </c>
      <c r="E57" s="166"/>
      <c r="F57" s="166"/>
      <c r="G57" s="166"/>
      <c r="H57" s="166"/>
      <c r="I57" s="167"/>
      <c r="J57" s="168">
        <f>J97</f>
        <v>0</v>
      </c>
      <c r="K57" s="164"/>
      <c r="L57" s="169"/>
    </row>
    <row r="58" s="8" customFormat="1" ht="14.88" customHeight="1">
      <c r="B58" s="163"/>
      <c r="C58" s="164"/>
      <c r="D58" s="165" t="s">
        <v>92</v>
      </c>
      <c r="E58" s="166"/>
      <c r="F58" s="166"/>
      <c r="G58" s="166"/>
      <c r="H58" s="166"/>
      <c r="I58" s="167"/>
      <c r="J58" s="168">
        <f>J98</f>
        <v>0</v>
      </c>
      <c r="K58" s="164"/>
      <c r="L58" s="169"/>
    </row>
    <row r="59" s="8" customFormat="1" ht="14.88" customHeight="1">
      <c r="B59" s="163"/>
      <c r="C59" s="164"/>
      <c r="D59" s="165" t="s">
        <v>93</v>
      </c>
      <c r="E59" s="166"/>
      <c r="F59" s="166"/>
      <c r="G59" s="166"/>
      <c r="H59" s="166"/>
      <c r="I59" s="167"/>
      <c r="J59" s="168">
        <f>J102</f>
        <v>0</v>
      </c>
      <c r="K59" s="164"/>
      <c r="L59" s="169"/>
    </row>
    <row r="60" s="8" customFormat="1" ht="14.88" customHeight="1">
      <c r="B60" s="163"/>
      <c r="C60" s="164"/>
      <c r="D60" s="165" t="s">
        <v>94</v>
      </c>
      <c r="E60" s="166"/>
      <c r="F60" s="166"/>
      <c r="G60" s="166"/>
      <c r="H60" s="166"/>
      <c r="I60" s="167"/>
      <c r="J60" s="168">
        <f>J106</f>
        <v>0</v>
      </c>
      <c r="K60" s="164"/>
      <c r="L60" s="169"/>
    </row>
    <row r="61" s="8" customFormat="1" ht="14.88" customHeight="1">
      <c r="B61" s="163"/>
      <c r="C61" s="164"/>
      <c r="D61" s="165" t="s">
        <v>95</v>
      </c>
      <c r="E61" s="166"/>
      <c r="F61" s="166"/>
      <c r="G61" s="166"/>
      <c r="H61" s="166"/>
      <c r="I61" s="167"/>
      <c r="J61" s="168">
        <f>J116</f>
        <v>0</v>
      </c>
      <c r="K61" s="164"/>
      <c r="L61" s="169"/>
    </row>
    <row r="62" s="8" customFormat="1" ht="14.88" customHeight="1">
      <c r="B62" s="163"/>
      <c r="C62" s="164"/>
      <c r="D62" s="165" t="s">
        <v>96</v>
      </c>
      <c r="E62" s="166"/>
      <c r="F62" s="166"/>
      <c r="G62" s="166"/>
      <c r="H62" s="166"/>
      <c r="I62" s="167"/>
      <c r="J62" s="168">
        <f>J123</f>
        <v>0</v>
      </c>
      <c r="K62" s="164"/>
      <c r="L62" s="169"/>
    </row>
    <row r="63" s="8" customFormat="1" ht="19.92" customHeight="1">
      <c r="B63" s="163"/>
      <c r="C63" s="164"/>
      <c r="D63" s="165" t="s">
        <v>97</v>
      </c>
      <c r="E63" s="166"/>
      <c r="F63" s="166"/>
      <c r="G63" s="166"/>
      <c r="H63" s="166"/>
      <c r="I63" s="167"/>
      <c r="J63" s="168">
        <f>J141</f>
        <v>0</v>
      </c>
      <c r="K63" s="164"/>
      <c r="L63" s="169"/>
    </row>
    <row r="64" s="8" customFormat="1" ht="14.88" customHeight="1">
      <c r="B64" s="163"/>
      <c r="C64" s="164"/>
      <c r="D64" s="165" t="s">
        <v>98</v>
      </c>
      <c r="E64" s="166"/>
      <c r="F64" s="166"/>
      <c r="G64" s="166"/>
      <c r="H64" s="166"/>
      <c r="I64" s="167"/>
      <c r="J64" s="168">
        <f>J142</f>
        <v>0</v>
      </c>
      <c r="K64" s="164"/>
      <c r="L64" s="169"/>
    </row>
    <row r="65" s="8" customFormat="1" ht="19.92" customHeight="1">
      <c r="B65" s="163"/>
      <c r="C65" s="164"/>
      <c r="D65" s="165" t="s">
        <v>99</v>
      </c>
      <c r="E65" s="166"/>
      <c r="F65" s="166"/>
      <c r="G65" s="166"/>
      <c r="H65" s="166"/>
      <c r="I65" s="167"/>
      <c r="J65" s="168">
        <f>J150</f>
        <v>0</v>
      </c>
      <c r="K65" s="164"/>
      <c r="L65" s="169"/>
    </row>
    <row r="66" s="8" customFormat="1" ht="14.88" customHeight="1">
      <c r="B66" s="163"/>
      <c r="C66" s="164"/>
      <c r="D66" s="165" t="s">
        <v>100</v>
      </c>
      <c r="E66" s="166"/>
      <c r="F66" s="166"/>
      <c r="G66" s="166"/>
      <c r="H66" s="166"/>
      <c r="I66" s="167"/>
      <c r="J66" s="168">
        <f>J151</f>
        <v>0</v>
      </c>
      <c r="K66" s="164"/>
      <c r="L66" s="169"/>
    </row>
    <row r="67" s="8" customFormat="1" ht="14.88" customHeight="1">
      <c r="B67" s="163"/>
      <c r="C67" s="164"/>
      <c r="D67" s="165" t="s">
        <v>101</v>
      </c>
      <c r="E67" s="166"/>
      <c r="F67" s="166"/>
      <c r="G67" s="166"/>
      <c r="H67" s="166"/>
      <c r="I67" s="167"/>
      <c r="J67" s="168">
        <f>J163</f>
        <v>0</v>
      </c>
      <c r="K67" s="164"/>
      <c r="L67" s="169"/>
    </row>
    <row r="68" s="8" customFormat="1" ht="14.88" customHeight="1">
      <c r="B68" s="163"/>
      <c r="C68" s="164"/>
      <c r="D68" s="165" t="s">
        <v>102</v>
      </c>
      <c r="E68" s="166"/>
      <c r="F68" s="166"/>
      <c r="G68" s="166"/>
      <c r="H68" s="166"/>
      <c r="I68" s="167"/>
      <c r="J68" s="168">
        <f>J166</f>
        <v>0</v>
      </c>
      <c r="K68" s="164"/>
      <c r="L68" s="169"/>
    </row>
    <row r="69" s="8" customFormat="1" ht="19.92" customHeight="1">
      <c r="B69" s="163"/>
      <c r="C69" s="164"/>
      <c r="D69" s="165" t="s">
        <v>103</v>
      </c>
      <c r="E69" s="166"/>
      <c r="F69" s="166"/>
      <c r="G69" s="166"/>
      <c r="H69" s="166"/>
      <c r="I69" s="167"/>
      <c r="J69" s="168">
        <f>J172</f>
        <v>0</v>
      </c>
      <c r="K69" s="164"/>
      <c r="L69" s="169"/>
    </row>
    <row r="70" s="8" customFormat="1" ht="14.88" customHeight="1">
      <c r="B70" s="163"/>
      <c r="C70" s="164"/>
      <c r="D70" s="165" t="s">
        <v>104</v>
      </c>
      <c r="E70" s="166"/>
      <c r="F70" s="166"/>
      <c r="G70" s="166"/>
      <c r="H70" s="166"/>
      <c r="I70" s="167"/>
      <c r="J70" s="168">
        <f>J173</f>
        <v>0</v>
      </c>
      <c r="K70" s="164"/>
      <c r="L70" s="169"/>
    </row>
    <row r="71" s="8" customFormat="1" ht="14.88" customHeight="1">
      <c r="B71" s="163"/>
      <c r="C71" s="164"/>
      <c r="D71" s="165" t="s">
        <v>105</v>
      </c>
      <c r="E71" s="166"/>
      <c r="F71" s="166"/>
      <c r="G71" s="166"/>
      <c r="H71" s="166"/>
      <c r="I71" s="167"/>
      <c r="J71" s="168">
        <f>J184</f>
        <v>0</v>
      </c>
      <c r="K71" s="164"/>
      <c r="L71" s="169"/>
    </row>
    <row r="72" s="8" customFormat="1" ht="14.88" customHeight="1">
      <c r="B72" s="163"/>
      <c r="C72" s="164"/>
      <c r="D72" s="165" t="s">
        <v>106</v>
      </c>
      <c r="E72" s="166"/>
      <c r="F72" s="166"/>
      <c r="G72" s="166"/>
      <c r="H72" s="166"/>
      <c r="I72" s="167"/>
      <c r="J72" s="168">
        <f>J188</f>
        <v>0</v>
      </c>
      <c r="K72" s="164"/>
      <c r="L72" s="169"/>
    </row>
    <row r="73" s="7" customFormat="1" ht="24.96" customHeight="1">
      <c r="B73" s="156"/>
      <c r="C73" s="157"/>
      <c r="D73" s="158" t="s">
        <v>107</v>
      </c>
      <c r="E73" s="159"/>
      <c r="F73" s="159"/>
      <c r="G73" s="159"/>
      <c r="H73" s="159"/>
      <c r="I73" s="160"/>
      <c r="J73" s="161">
        <f>J191</f>
        <v>0</v>
      </c>
      <c r="K73" s="157"/>
      <c r="L73" s="162"/>
    </row>
    <row r="74" s="8" customFormat="1" ht="19.92" customHeight="1">
      <c r="B74" s="163"/>
      <c r="C74" s="164"/>
      <c r="D74" s="165" t="s">
        <v>108</v>
      </c>
      <c r="E74" s="166"/>
      <c r="F74" s="166"/>
      <c r="G74" s="166"/>
      <c r="H74" s="166"/>
      <c r="I74" s="167"/>
      <c r="J74" s="168">
        <f>J192</f>
        <v>0</v>
      </c>
      <c r="K74" s="164"/>
      <c r="L74" s="169"/>
    </row>
    <row r="75" s="8" customFormat="1" ht="19.92" customHeight="1">
      <c r="B75" s="163"/>
      <c r="C75" s="164"/>
      <c r="D75" s="165" t="s">
        <v>109</v>
      </c>
      <c r="E75" s="166"/>
      <c r="F75" s="166"/>
      <c r="G75" s="166"/>
      <c r="H75" s="166"/>
      <c r="I75" s="167"/>
      <c r="J75" s="168">
        <f>J200</f>
        <v>0</v>
      </c>
      <c r="K75" s="164"/>
      <c r="L75" s="169"/>
    </row>
    <row r="76" s="7" customFormat="1" ht="24.96" customHeight="1">
      <c r="B76" s="156"/>
      <c r="C76" s="157"/>
      <c r="D76" s="158" t="s">
        <v>110</v>
      </c>
      <c r="E76" s="159"/>
      <c r="F76" s="159"/>
      <c r="G76" s="159"/>
      <c r="H76" s="159"/>
      <c r="I76" s="160"/>
      <c r="J76" s="161">
        <f>J207</f>
        <v>0</v>
      </c>
      <c r="K76" s="157"/>
      <c r="L76" s="162"/>
    </row>
    <row r="77" s="8" customFormat="1" ht="19.92" customHeight="1">
      <c r="B77" s="163"/>
      <c r="C77" s="164"/>
      <c r="D77" s="165" t="s">
        <v>111</v>
      </c>
      <c r="E77" s="166"/>
      <c r="F77" s="166"/>
      <c r="G77" s="166"/>
      <c r="H77" s="166"/>
      <c r="I77" s="167"/>
      <c r="J77" s="168">
        <f>J208</f>
        <v>0</v>
      </c>
      <c r="K77" s="164"/>
      <c r="L77" s="169"/>
    </row>
    <row r="78" s="1" customFormat="1" ht="21.84" customHeight="1">
      <c r="B78" s="36"/>
      <c r="C78" s="37"/>
      <c r="D78" s="37"/>
      <c r="E78" s="37"/>
      <c r="F78" s="37"/>
      <c r="G78" s="37"/>
      <c r="H78" s="37"/>
      <c r="I78" s="123"/>
      <c r="J78" s="37"/>
      <c r="K78" s="37"/>
      <c r="L78" s="41"/>
    </row>
    <row r="79" s="1" customFormat="1" ht="6.96" customHeight="1">
      <c r="B79" s="55"/>
      <c r="C79" s="56"/>
      <c r="D79" s="56"/>
      <c r="E79" s="56"/>
      <c r="F79" s="56"/>
      <c r="G79" s="56"/>
      <c r="H79" s="56"/>
      <c r="I79" s="147"/>
      <c r="J79" s="56"/>
      <c r="K79" s="56"/>
      <c r="L79" s="41"/>
    </row>
    <row r="83" s="1" customFormat="1" ht="6.96" customHeight="1">
      <c r="B83" s="57"/>
      <c r="C83" s="58"/>
      <c r="D83" s="58"/>
      <c r="E83" s="58"/>
      <c r="F83" s="58"/>
      <c r="G83" s="58"/>
      <c r="H83" s="58"/>
      <c r="I83" s="150"/>
      <c r="J83" s="58"/>
      <c r="K83" s="58"/>
      <c r="L83" s="41"/>
    </row>
    <row r="84" s="1" customFormat="1" ht="24.96" customHeight="1">
      <c r="B84" s="36"/>
      <c r="C84" s="21" t="s">
        <v>112</v>
      </c>
      <c r="D84" s="37"/>
      <c r="E84" s="37"/>
      <c r="F84" s="37"/>
      <c r="G84" s="37"/>
      <c r="H84" s="37"/>
      <c r="I84" s="123"/>
      <c r="J84" s="37"/>
      <c r="K84" s="37"/>
      <c r="L84" s="41"/>
    </row>
    <row r="85" s="1" customFormat="1" ht="6.96" customHeight="1">
      <c r="B85" s="36"/>
      <c r="C85" s="37"/>
      <c r="D85" s="37"/>
      <c r="E85" s="37"/>
      <c r="F85" s="37"/>
      <c r="G85" s="37"/>
      <c r="H85" s="37"/>
      <c r="I85" s="123"/>
      <c r="J85" s="37"/>
      <c r="K85" s="37"/>
      <c r="L85" s="41"/>
    </row>
    <row r="86" s="1" customFormat="1" ht="12" customHeight="1">
      <c r="B86" s="36"/>
      <c r="C86" s="30" t="s">
        <v>16</v>
      </c>
      <c r="D86" s="37"/>
      <c r="E86" s="37"/>
      <c r="F86" s="37"/>
      <c r="G86" s="37"/>
      <c r="H86" s="37"/>
      <c r="I86" s="123"/>
      <c r="J86" s="37"/>
      <c r="K86" s="37"/>
      <c r="L86" s="41"/>
    </row>
    <row r="87" s="1" customFormat="1" ht="16.5" customHeight="1">
      <c r="B87" s="36"/>
      <c r="C87" s="37"/>
      <c r="D87" s="37"/>
      <c r="E87" s="62" t="str">
        <f>E7</f>
        <v>Sektory pro skok daleký a vrh koulí na stadionu ve Sportovní ulici čp. 776, Přelouč</v>
      </c>
      <c r="F87" s="37"/>
      <c r="G87" s="37"/>
      <c r="H87" s="37"/>
      <c r="I87" s="123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23"/>
      <c r="J88" s="37"/>
      <c r="K88" s="37"/>
      <c r="L88" s="41"/>
    </row>
    <row r="89" s="1" customFormat="1" ht="12" customHeight="1">
      <c r="B89" s="36"/>
      <c r="C89" s="30" t="s">
        <v>21</v>
      </c>
      <c r="D89" s="37"/>
      <c r="E89" s="37"/>
      <c r="F89" s="25" t="str">
        <f>F10</f>
        <v>Stadion ve Sportovní ulici čp. 776, Přelouč</v>
      </c>
      <c r="G89" s="37"/>
      <c r="H89" s="37"/>
      <c r="I89" s="125" t="s">
        <v>23</v>
      </c>
      <c r="J89" s="65" t="str">
        <f>IF(J10="","",J10)</f>
        <v>13. 6. 2019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23"/>
      <c r="J90" s="37"/>
      <c r="K90" s="37"/>
      <c r="L90" s="41"/>
    </row>
    <row r="91" s="1" customFormat="1" ht="13.65" customHeight="1">
      <c r="B91" s="36"/>
      <c r="C91" s="30" t="s">
        <v>25</v>
      </c>
      <c r="D91" s="37"/>
      <c r="E91" s="37"/>
      <c r="F91" s="25" t="str">
        <f>E13</f>
        <v>Město Přelouč</v>
      </c>
      <c r="G91" s="37"/>
      <c r="H91" s="37"/>
      <c r="I91" s="125" t="s">
        <v>34</v>
      </c>
      <c r="J91" s="34" t="str">
        <f>E19</f>
        <v>Linhart spol. s r. o.</v>
      </c>
      <c r="K91" s="37"/>
      <c r="L91" s="41"/>
    </row>
    <row r="92" s="1" customFormat="1" ht="13.65" customHeight="1">
      <c r="B92" s="36"/>
      <c r="C92" s="30" t="s">
        <v>32</v>
      </c>
      <c r="D92" s="37"/>
      <c r="E92" s="37"/>
      <c r="F92" s="25" t="str">
        <f>IF(E16="","",E16)</f>
        <v>Vyplň údaj</v>
      </c>
      <c r="G92" s="37"/>
      <c r="H92" s="37"/>
      <c r="I92" s="125" t="s">
        <v>40</v>
      </c>
      <c r="J92" s="34" t="str">
        <f>E22</f>
        <v>Libor Fouček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23"/>
      <c r="J93" s="37"/>
      <c r="K93" s="37"/>
      <c r="L93" s="41"/>
    </row>
    <row r="94" s="9" customFormat="1" ht="29.28" customHeight="1">
      <c r="B94" s="170"/>
      <c r="C94" s="171" t="s">
        <v>113</v>
      </c>
      <c r="D94" s="172" t="s">
        <v>62</v>
      </c>
      <c r="E94" s="172" t="s">
        <v>58</v>
      </c>
      <c r="F94" s="172" t="s">
        <v>59</v>
      </c>
      <c r="G94" s="172" t="s">
        <v>114</v>
      </c>
      <c r="H94" s="172" t="s">
        <v>115</v>
      </c>
      <c r="I94" s="173" t="s">
        <v>116</v>
      </c>
      <c r="J94" s="172" t="s">
        <v>87</v>
      </c>
      <c r="K94" s="174" t="s">
        <v>117</v>
      </c>
      <c r="L94" s="175"/>
      <c r="M94" s="86" t="s">
        <v>1</v>
      </c>
      <c r="N94" s="87" t="s">
        <v>47</v>
      </c>
      <c r="O94" s="87" t="s">
        <v>118</v>
      </c>
      <c r="P94" s="87" t="s">
        <v>119</v>
      </c>
      <c r="Q94" s="87" t="s">
        <v>120</v>
      </c>
      <c r="R94" s="87" t="s">
        <v>121</v>
      </c>
      <c r="S94" s="87" t="s">
        <v>122</v>
      </c>
      <c r="T94" s="88" t="s">
        <v>123</v>
      </c>
    </row>
    <row r="95" s="1" customFormat="1" ht="22.8" customHeight="1">
      <c r="B95" s="36"/>
      <c r="C95" s="93" t="s">
        <v>124</v>
      </c>
      <c r="D95" s="37"/>
      <c r="E95" s="37"/>
      <c r="F95" s="37"/>
      <c r="G95" s="37"/>
      <c r="H95" s="37"/>
      <c r="I95" s="123"/>
      <c r="J95" s="176">
        <f>BK95</f>
        <v>0</v>
      </c>
      <c r="K95" s="37"/>
      <c r="L95" s="41"/>
      <c r="M95" s="89"/>
      <c r="N95" s="90"/>
      <c r="O95" s="90"/>
      <c r="P95" s="177">
        <f>P96+P191+P207</f>
        <v>0</v>
      </c>
      <c r="Q95" s="90"/>
      <c r="R95" s="177">
        <f>R96+R191+R207</f>
        <v>259.62449340000001</v>
      </c>
      <c r="S95" s="90"/>
      <c r="T95" s="178">
        <f>T96+T191+T207</f>
        <v>0</v>
      </c>
      <c r="AT95" s="15" t="s">
        <v>76</v>
      </c>
      <c r="AU95" s="15" t="s">
        <v>89</v>
      </c>
      <c r="BK95" s="179">
        <f>BK96+BK191+BK207</f>
        <v>0</v>
      </c>
    </row>
    <row r="96" s="10" customFormat="1" ht="25.92" customHeight="1">
      <c r="B96" s="180"/>
      <c r="C96" s="181"/>
      <c r="D96" s="182" t="s">
        <v>76</v>
      </c>
      <c r="E96" s="183" t="s">
        <v>125</v>
      </c>
      <c r="F96" s="183" t="s">
        <v>126</v>
      </c>
      <c r="G96" s="181"/>
      <c r="H96" s="181"/>
      <c r="I96" s="184"/>
      <c r="J96" s="185">
        <f>BK96</f>
        <v>0</v>
      </c>
      <c r="K96" s="181"/>
      <c r="L96" s="186"/>
      <c r="M96" s="187"/>
      <c r="N96" s="188"/>
      <c r="O96" s="188"/>
      <c r="P96" s="189">
        <f>P97+P141+P150+P172</f>
        <v>0</v>
      </c>
      <c r="Q96" s="188"/>
      <c r="R96" s="189">
        <f>R97+R141+R150+R172</f>
        <v>245.67924339999999</v>
      </c>
      <c r="S96" s="188"/>
      <c r="T96" s="190">
        <f>T97+T141+T150+T172</f>
        <v>0</v>
      </c>
      <c r="AR96" s="191" t="s">
        <v>39</v>
      </c>
      <c r="AT96" s="192" t="s">
        <v>76</v>
      </c>
      <c r="AU96" s="192" t="s">
        <v>77</v>
      </c>
      <c r="AY96" s="191" t="s">
        <v>127</v>
      </c>
      <c r="BK96" s="193">
        <f>BK97+BK141+BK150+BK172</f>
        <v>0</v>
      </c>
    </row>
    <row r="97" s="10" customFormat="1" ht="22.8" customHeight="1">
      <c r="B97" s="180"/>
      <c r="C97" s="181"/>
      <c r="D97" s="182" t="s">
        <v>76</v>
      </c>
      <c r="E97" s="194" t="s">
        <v>39</v>
      </c>
      <c r="F97" s="194" t="s">
        <v>128</v>
      </c>
      <c r="G97" s="181"/>
      <c r="H97" s="181"/>
      <c r="I97" s="184"/>
      <c r="J97" s="195">
        <f>BK97</f>
        <v>0</v>
      </c>
      <c r="K97" s="181"/>
      <c r="L97" s="186"/>
      <c r="M97" s="187"/>
      <c r="N97" s="188"/>
      <c r="O97" s="188"/>
      <c r="P97" s="189">
        <f>P98+P102+P106+P116+P123</f>
        <v>0</v>
      </c>
      <c r="Q97" s="188"/>
      <c r="R97" s="189">
        <f>R98+R102+R106+R116+R123</f>
        <v>0.0023500000000000001</v>
      </c>
      <c r="S97" s="188"/>
      <c r="T97" s="190">
        <f>T98+T102+T106+T116+T123</f>
        <v>0</v>
      </c>
      <c r="AR97" s="191" t="s">
        <v>39</v>
      </c>
      <c r="AT97" s="192" t="s">
        <v>76</v>
      </c>
      <c r="AU97" s="192" t="s">
        <v>39</v>
      </c>
      <c r="AY97" s="191" t="s">
        <v>127</v>
      </c>
      <c r="BK97" s="193">
        <f>BK98+BK102+BK106+BK116+BK123</f>
        <v>0</v>
      </c>
    </row>
    <row r="98" s="10" customFormat="1" ht="20.88" customHeight="1">
      <c r="B98" s="180"/>
      <c r="C98" s="181"/>
      <c r="D98" s="182" t="s">
        <v>76</v>
      </c>
      <c r="E98" s="194" t="s">
        <v>129</v>
      </c>
      <c r="F98" s="194" t="s">
        <v>130</v>
      </c>
      <c r="G98" s="181"/>
      <c r="H98" s="181"/>
      <c r="I98" s="184"/>
      <c r="J98" s="195">
        <f>BK98</f>
        <v>0</v>
      </c>
      <c r="K98" s="181"/>
      <c r="L98" s="186"/>
      <c r="M98" s="187"/>
      <c r="N98" s="188"/>
      <c r="O98" s="188"/>
      <c r="P98" s="189">
        <f>SUM(P99:P101)</f>
        <v>0</v>
      </c>
      <c r="Q98" s="188"/>
      <c r="R98" s="189">
        <f>SUM(R99:R101)</f>
        <v>0</v>
      </c>
      <c r="S98" s="188"/>
      <c r="T98" s="190">
        <f>SUM(T99:T101)</f>
        <v>0</v>
      </c>
      <c r="AR98" s="191" t="s">
        <v>39</v>
      </c>
      <c r="AT98" s="192" t="s">
        <v>76</v>
      </c>
      <c r="AU98" s="192" t="s">
        <v>83</v>
      </c>
      <c r="AY98" s="191" t="s">
        <v>127</v>
      </c>
      <c r="BK98" s="193">
        <f>SUM(BK99:BK101)</f>
        <v>0</v>
      </c>
    </row>
    <row r="99" s="1" customFormat="1" ht="16.5" customHeight="1">
      <c r="B99" s="36"/>
      <c r="C99" s="196" t="s">
        <v>39</v>
      </c>
      <c r="D99" s="196" t="s">
        <v>131</v>
      </c>
      <c r="E99" s="197" t="s">
        <v>132</v>
      </c>
      <c r="F99" s="198" t="s">
        <v>133</v>
      </c>
      <c r="G99" s="199" t="s">
        <v>134</v>
      </c>
      <c r="H99" s="200">
        <v>350.30000000000001</v>
      </c>
      <c r="I99" s="201"/>
      <c r="J99" s="202">
        <f>ROUND(I99*H99,2)</f>
        <v>0</v>
      </c>
      <c r="K99" s="198" t="s">
        <v>135</v>
      </c>
      <c r="L99" s="41"/>
      <c r="M99" s="203" t="s">
        <v>1</v>
      </c>
      <c r="N99" s="204" t="s">
        <v>48</v>
      </c>
      <c r="O99" s="77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AR99" s="15" t="s">
        <v>136</v>
      </c>
      <c r="AT99" s="15" t="s">
        <v>131</v>
      </c>
      <c r="AU99" s="15" t="s">
        <v>137</v>
      </c>
      <c r="AY99" s="15" t="s">
        <v>127</v>
      </c>
      <c r="BE99" s="207">
        <f>IF(N99="základní",J99,0)</f>
        <v>0</v>
      </c>
      <c r="BF99" s="207">
        <f>IF(N99="snížená",J99,0)</f>
        <v>0</v>
      </c>
      <c r="BG99" s="207">
        <f>IF(N99="zákl. přenesená",J99,0)</f>
        <v>0</v>
      </c>
      <c r="BH99" s="207">
        <f>IF(N99="sníž. přenesená",J99,0)</f>
        <v>0</v>
      </c>
      <c r="BI99" s="207">
        <f>IF(N99="nulová",J99,0)</f>
        <v>0</v>
      </c>
      <c r="BJ99" s="15" t="s">
        <v>39</v>
      </c>
      <c r="BK99" s="207">
        <f>ROUND(I99*H99,2)</f>
        <v>0</v>
      </c>
      <c r="BL99" s="15" t="s">
        <v>136</v>
      </c>
      <c r="BM99" s="15" t="s">
        <v>138</v>
      </c>
    </row>
    <row r="100" s="1" customFormat="1">
      <c r="B100" s="36"/>
      <c r="C100" s="37"/>
      <c r="D100" s="208" t="s">
        <v>139</v>
      </c>
      <c r="E100" s="37"/>
      <c r="F100" s="209" t="s">
        <v>140</v>
      </c>
      <c r="G100" s="37"/>
      <c r="H100" s="37"/>
      <c r="I100" s="123"/>
      <c r="J100" s="37"/>
      <c r="K100" s="37"/>
      <c r="L100" s="41"/>
      <c r="M100" s="210"/>
      <c r="N100" s="77"/>
      <c r="O100" s="77"/>
      <c r="P100" s="77"/>
      <c r="Q100" s="77"/>
      <c r="R100" s="77"/>
      <c r="S100" s="77"/>
      <c r="T100" s="78"/>
      <c r="AT100" s="15" t="s">
        <v>139</v>
      </c>
      <c r="AU100" s="15" t="s">
        <v>137</v>
      </c>
    </row>
    <row r="101" s="11" customFormat="1">
      <c r="B101" s="211"/>
      <c r="C101" s="212"/>
      <c r="D101" s="208" t="s">
        <v>141</v>
      </c>
      <c r="E101" s="213" t="s">
        <v>1</v>
      </c>
      <c r="F101" s="214" t="s">
        <v>142</v>
      </c>
      <c r="G101" s="212"/>
      <c r="H101" s="215">
        <v>350.30000000000001</v>
      </c>
      <c r="I101" s="216"/>
      <c r="J101" s="212"/>
      <c r="K101" s="212"/>
      <c r="L101" s="217"/>
      <c r="M101" s="218"/>
      <c r="N101" s="219"/>
      <c r="O101" s="219"/>
      <c r="P101" s="219"/>
      <c r="Q101" s="219"/>
      <c r="R101" s="219"/>
      <c r="S101" s="219"/>
      <c r="T101" s="220"/>
      <c r="AT101" s="221" t="s">
        <v>141</v>
      </c>
      <c r="AU101" s="221" t="s">
        <v>137</v>
      </c>
      <c r="AV101" s="11" t="s">
        <v>83</v>
      </c>
      <c r="AW101" s="11" t="s">
        <v>38</v>
      </c>
      <c r="AX101" s="11" t="s">
        <v>39</v>
      </c>
      <c r="AY101" s="221" t="s">
        <v>127</v>
      </c>
    </row>
    <row r="102" s="10" customFormat="1" ht="20.88" customHeight="1">
      <c r="B102" s="180"/>
      <c r="C102" s="181"/>
      <c r="D102" s="182" t="s">
        <v>76</v>
      </c>
      <c r="E102" s="194" t="s">
        <v>143</v>
      </c>
      <c r="F102" s="194" t="s">
        <v>144</v>
      </c>
      <c r="G102" s="181"/>
      <c r="H102" s="181"/>
      <c r="I102" s="184"/>
      <c r="J102" s="195">
        <f>BK102</f>
        <v>0</v>
      </c>
      <c r="K102" s="181"/>
      <c r="L102" s="186"/>
      <c r="M102" s="187"/>
      <c r="N102" s="188"/>
      <c r="O102" s="188"/>
      <c r="P102" s="189">
        <f>SUM(P103:P105)</f>
        <v>0</v>
      </c>
      <c r="Q102" s="188"/>
      <c r="R102" s="189">
        <f>SUM(R103:R105)</f>
        <v>0</v>
      </c>
      <c r="S102" s="188"/>
      <c r="T102" s="190">
        <f>SUM(T103:T105)</f>
        <v>0</v>
      </c>
      <c r="AR102" s="191" t="s">
        <v>39</v>
      </c>
      <c r="AT102" s="192" t="s">
        <v>76</v>
      </c>
      <c r="AU102" s="192" t="s">
        <v>83</v>
      </c>
      <c r="AY102" s="191" t="s">
        <v>127</v>
      </c>
      <c r="BK102" s="193">
        <f>SUM(BK103:BK105)</f>
        <v>0</v>
      </c>
    </row>
    <row r="103" s="1" customFormat="1" ht="16.5" customHeight="1">
      <c r="B103" s="36"/>
      <c r="C103" s="196" t="s">
        <v>83</v>
      </c>
      <c r="D103" s="196" t="s">
        <v>131</v>
      </c>
      <c r="E103" s="197" t="s">
        <v>145</v>
      </c>
      <c r="F103" s="198" t="s">
        <v>146</v>
      </c>
      <c r="G103" s="199" t="s">
        <v>147</v>
      </c>
      <c r="H103" s="200">
        <v>66.174000000000007</v>
      </c>
      <c r="I103" s="201"/>
      <c r="J103" s="202">
        <f>ROUND(I103*H103,2)</f>
        <v>0</v>
      </c>
      <c r="K103" s="198" t="s">
        <v>135</v>
      </c>
      <c r="L103" s="41"/>
      <c r="M103" s="203" t="s">
        <v>1</v>
      </c>
      <c r="N103" s="204" t="s">
        <v>48</v>
      </c>
      <c r="O103" s="77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AR103" s="15" t="s">
        <v>136</v>
      </c>
      <c r="AT103" s="15" t="s">
        <v>131</v>
      </c>
      <c r="AU103" s="15" t="s">
        <v>137</v>
      </c>
      <c r="AY103" s="15" t="s">
        <v>127</v>
      </c>
      <c r="BE103" s="207">
        <f>IF(N103="základní",J103,0)</f>
        <v>0</v>
      </c>
      <c r="BF103" s="207">
        <f>IF(N103="snížená",J103,0)</f>
        <v>0</v>
      </c>
      <c r="BG103" s="207">
        <f>IF(N103="zákl. přenesená",J103,0)</f>
        <v>0</v>
      </c>
      <c r="BH103" s="207">
        <f>IF(N103="sníž. přenesená",J103,0)</f>
        <v>0</v>
      </c>
      <c r="BI103" s="207">
        <f>IF(N103="nulová",J103,0)</f>
        <v>0</v>
      </c>
      <c r="BJ103" s="15" t="s">
        <v>39</v>
      </c>
      <c r="BK103" s="207">
        <f>ROUND(I103*H103,2)</f>
        <v>0</v>
      </c>
      <c r="BL103" s="15" t="s">
        <v>136</v>
      </c>
      <c r="BM103" s="15" t="s">
        <v>148</v>
      </c>
    </row>
    <row r="104" s="1" customFormat="1">
      <c r="B104" s="36"/>
      <c r="C104" s="37"/>
      <c r="D104" s="208" t="s">
        <v>139</v>
      </c>
      <c r="E104" s="37"/>
      <c r="F104" s="209" t="s">
        <v>149</v>
      </c>
      <c r="G104" s="37"/>
      <c r="H104" s="37"/>
      <c r="I104" s="123"/>
      <c r="J104" s="37"/>
      <c r="K104" s="37"/>
      <c r="L104" s="41"/>
      <c r="M104" s="210"/>
      <c r="N104" s="77"/>
      <c r="O104" s="77"/>
      <c r="P104" s="77"/>
      <c r="Q104" s="77"/>
      <c r="R104" s="77"/>
      <c r="S104" s="77"/>
      <c r="T104" s="78"/>
      <c r="AT104" s="15" t="s">
        <v>139</v>
      </c>
      <c r="AU104" s="15" t="s">
        <v>137</v>
      </c>
    </row>
    <row r="105" s="11" customFormat="1">
      <c r="B105" s="211"/>
      <c r="C105" s="212"/>
      <c r="D105" s="208" t="s">
        <v>141</v>
      </c>
      <c r="E105" s="213" t="s">
        <v>1</v>
      </c>
      <c r="F105" s="214" t="s">
        <v>150</v>
      </c>
      <c r="G105" s="212"/>
      <c r="H105" s="215">
        <v>66.174000000000007</v>
      </c>
      <c r="I105" s="216"/>
      <c r="J105" s="212"/>
      <c r="K105" s="212"/>
      <c r="L105" s="217"/>
      <c r="M105" s="218"/>
      <c r="N105" s="219"/>
      <c r="O105" s="219"/>
      <c r="P105" s="219"/>
      <c r="Q105" s="219"/>
      <c r="R105" s="219"/>
      <c r="S105" s="219"/>
      <c r="T105" s="220"/>
      <c r="AT105" s="221" t="s">
        <v>141</v>
      </c>
      <c r="AU105" s="221" t="s">
        <v>137</v>
      </c>
      <c r="AV105" s="11" t="s">
        <v>83</v>
      </c>
      <c r="AW105" s="11" t="s">
        <v>38</v>
      </c>
      <c r="AX105" s="11" t="s">
        <v>39</v>
      </c>
      <c r="AY105" s="221" t="s">
        <v>127</v>
      </c>
    </row>
    <row r="106" s="10" customFormat="1" ht="20.88" customHeight="1">
      <c r="B106" s="180"/>
      <c r="C106" s="181"/>
      <c r="D106" s="182" t="s">
        <v>76</v>
      </c>
      <c r="E106" s="194" t="s">
        <v>151</v>
      </c>
      <c r="F106" s="194" t="s">
        <v>152</v>
      </c>
      <c r="G106" s="181"/>
      <c r="H106" s="181"/>
      <c r="I106" s="184"/>
      <c r="J106" s="195">
        <f>BK106</f>
        <v>0</v>
      </c>
      <c r="K106" s="181"/>
      <c r="L106" s="186"/>
      <c r="M106" s="187"/>
      <c r="N106" s="188"/>
      <c r="O106" s="188"/>
      <c r="P106" s="189">
        <f>SUM(P107:P115)</f>
        <v>0</v>
      </c>
      <c r="Q106" s="188"/>
      <c r="R106" s="189">
        <f>SUM(R107:R115)</f>
        <v>0</v>
      </c>
      <c r="S106" s="188"/>
      <c r="T106" s="190">
        <f>SUM(T107:T115)</f>
        <v>0</v>
      </c>
      <c r="AR106" s="191" t="s">
        <v>39</v>
      </c>
      <c r="AT106" s="192" t="s">
        <v>76</v>
      </c>
      <c r="AU106" s="192" t="s">
        <v>83</v>
      </c>
      <c r="AY106" s="191" t="s">
        <v>127</v>
      </c>
      <c r="BK106" s="193">
        <f>SUM(BK107:BK115)</f>
        <v>0</v>
      </c>
    </row>
    <row r="107" s="1" customFormat="1" ht="16.5" customHeight="1">
      <c r="B107" s="36"/>
      <c r="C107" s="196" t="s">
        <v>137</v>
      </c>
      <c r="D107" s="196" t="s">
        <v>131</v>
      </c>
      <c r="E107" s="197" t="s">
        <v>153</v>
      </c>
      <c r="F107" s="198" t="s">
        <v>154</v>
      </c>
      <c r="G107" s="199" t="s">
        <v>147</v>
      </c>
      <c r="H107" s="200">
        <v>13.16</v>
      </c>
      <c r="I107" s="201"/>
      <c r="J107" s="202">
        <f>ROUND(I107*H107,2)</f>
        <v>0</v>
      </c>
      <c r="K107" s="198" t="s">
        <v>135</v>
      </c>
      <c r="L107" s="41"/>
      <c r="M107" s="203" t="s">
        <v>1</v>
      </c>
      <c r="N107" s="204" t="s">
        <v>48</v>
      </c>
      <c r="O107" s="77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AR107" s="15" t="s">
        <v>136</v>
      </c>
      <c r="AT107" s="15" t="s">
        <v>131</v>
      </c>
      <c r="AU107" s="15" t="s">
        <v>137</v>
      </c>
      <c r="AY107" s="15" t="s">
        <v>127</v>
      </c>
      <c r="BE107" s="207">
        <f>IF(N107="základní",J107,0)</f>
        <v>0</v>
      </c>
      <c r="BF107" s="207">
        <f>IF(N107="snížená",J107,0)</f>
        <v>0</v>
      </c>
      <c r="BG107" s="207">
        <f>IF(N107="zákl. přenesená",J107,0)</f>
        <v>0</v>
      </c>
      <c r="BH107" s="207">
        <f>IF(N107="sníž. přenesená",J107,0)</f>
        <v>0</v>
      </c>
      <c r="BI107" s="207">
        <f>IF(N107="nulová",J107,0)</f>
        <v>0</v>
      </c>
      <c r="BJ107" s="15" t="s">
        <v>39</v>
      </c>
      <c r="BK107" s="207">
        <f>ROUND(I107*H107,2)</f>
        <v>0</v>
      </c>
      <c r="BL107" s="15" t="s">
        <v>136</v>
      </c>
      <c r="BM107" s="15" t="s">
        <v>155</v>
      </c>
    </row>
    <row r="108" s="1" customFormat="1">
      <c r="B108" s="36"/>
      <c r="C108" s="37"/>
      <c r="D108" s="208" t="s">
        <v>139</v>
      </c>
      <c r="E108" s="37"/>
      <c r="F108" s="209" t="s">
        <v>156</v>
      </c>
      <c r="G108" s="37"/>
      <c r="H108" s="37"/>
      <c r="I108" s="123"/>
      <c r="J108" s="37"/>
      <c r="K108" s="37"/>
      <c r="L108" s="41"/>
      <c r="M108" s="210"/>
      <c r="N108" s="77"/>
      <c r="O108" s="77"/>
      <c r="P108" s="77"/>
      <c r="Q108" s="77"/>
      <c r="R108" s="77"/>
      <c r="S108" s="77"/>
      <c r="T108" s="78"/>
      <c r="AT108" s="15" t="s">
        <v>139</v>
      </c>
      <c r="AU108" s="15" t="s">
        <v>137</v>
      </c>
    </row>
    <row r="109" s="11" customFormat="1">
      <c r="B109" s="211"/>
      <c r="C109" s="212"/>
      <c r="D109" s="208" t="s">
        <v>141</v>
      </c>
      <c r="E109" s="213" t="s">
        <v>1</v>
      </c>
      <c r="F109" s="214" t="s">
        <v>157</v>
      </c>
      <c r="G109" s="212"/>
      <c r="H109" s="215">
        <v>13.16</v>
      </c>
      <c r="I109" s="216"/>
      <c r="J109" s="212"/>
      <c r="K109" s="212"/>
      <c r="L109" s="217"/>
      <c r="M109" s="218"/>
      <c r="N109" s="219"/>
      <c r="O109" s="219"/>
      <c r="P109" s="219"/>
      <c r="Q109" s="219"/>
      <c r="R109" s="219"/>
      <c r="S109" s="219"/>
      <c r="T109" s="220"/>
      <c r="AT109" s="221" t="s">
        <v>141</v>
      </c>
      <c r="AU109" s="221" t="s">
        <v>137</v>
      </c>
      <c r="AV109" s="11" t="s">
        <v>83</v>
      </c>
      <c r="AW109" s="11" t="s">
        <v>38</v>
      </c>
      <c r="AX109" s="11" t="s">
        <v>39</v>
      </c>
      <c r="AY109" s="221" t="s">
        <v>127</v>
      </c>
    </row>
    <row r="110" s="1" customFormat="1" ht="16.5" customHeight="1">
      <c r="B110" s="36"/>
      <c r="C110" s="196" t="s">
        <v>136</v>
      </c>
      <c r="D110" s="196" t="s">
        <v>131</v>
      </c>
      <c r="E110" s="197" t="s">
        <v>158</v>
      </c>
      <c r="F110" s="198" t="s">
        <v>159</v>
      </c>
      <c r="G110" s="199" t="s">
        <v>147</v>
      </c>
      <c r="H110" s="200">
        <v>88.043999999999997</v>
      </c>
      <c r="I110" s="201"/>
      <c r="J110" s="202">
        <f>ROUND(I110*H110,2)</f>
        <v>0</v>
      </c>
      <c r="K110" s="198" t="s">
        <v>135</v>
      </c>
      <c r="L110" s="41"/>
      <c r="M110" s="203" t="s">
        <v>1</v>
      </c>
      <c r="N110" s="204" t="s">
        <v>48</v>
      </c>
      <c r="O110" s="77"/>
      <c r="P110" s="205">
        <f>O110*H110</f>
        <v>0</v>
      </c>
      <c r="Q110" s="205">
        <v>0</v>
      </c>
      <c r="R110" s="205">
        <f>Q110*H110</f>
        <v>0</v>
      </c>
      <c r="S110" s="205">
        <v>0</v>
      </c>
      <c r="T110" s="206">
        <f>S110*H110</f>
        <v>0</v>
      </c>
      <c r="AR110" s="15" t="s">
        <v>136</v>
      </c>
      <c r="AT110" s="15" t="s">
        <v>131</v>
      </c>
      <c r="AU110" s="15" t="s">
        <v>137</v>
      </c>
      <c r="AY110" s="15" t="s">
        <v>127</v>
      </c>
      <c r="BE110" s="207">
        <f>IF(N110="základní",J110,0)</f>
        <v>0</v>
      </c>
      <c r="BF110" s="207">
        <f>IF(N110="snížená",J110,0)</f>
        <v>0</v>
      </c>
      <c r="BG110" s="207">
        <f>IF(N110="zákl. přenesená",J110,0)</f>
        <v>0</v>
      </c>
      <c r="BH110" s="207">
        <f>IF(N110="sníž. přenesená",J110,0)</f>
        <v>0</v>
      </c>
      <c r="BI110" s="207">
        <f>IF(N110="nulová",J110,0)</f>
        <v>0</v>
      </c>
      <c r="BJ110" s="15" t="s">
        <v>39</v>
      </c>
      <c r="BK110" s="207">
        <f>ROUND(I110*H110,2)</f>
        <v>0</v>
      </c>
      <c r="BL110" s="15" t="s">
        <v>136</v>
      </c>
      <c r="BM110" s="15" t="s">
        <v>160</v>
      </c>
    </row>
    <row r="111" s="1" customFormat="1">
      <c r="B111" s="36"/>
      <c r="C111" s="37"/>
      <c r="D111" s="208" t="s">
        <v>139</v>
      </c>
      <c r="E111" s="37"/>
      <c r="F111" s="209" t="s">
        <v>161</v>
      </c>
      <c r="G111" s="37"/>
      <c r="H111" s="37"/>
      <c r="I111" s="123"/>
      <c r="J111" s="37"/>
      <c r="K111" s="37"/>
      <c r="L111" s="41"/>
      <c r="M111" s="210"/>
      <c r="N111" s="77"/>
      <c r="O111" s="77"/>
      <c r="P111" s="77"/>
      <c r="Q111" s="77"/>
      <c r="R111" s="77"/>
      <c r="S111" s="77"/>
      <c r="T111" s="78"/>
      <c r="AT111" s="15" t="s">
        <v>139</v>
      </c>
      <c r="AU111" s="15" t="s">
        <v>137</v>
      </c>
    </row>
    <row r="112" s="11" customFormat="1">
      <c r="B112" s="211"/>
      <c r="C112" s="212"/>
      <c r="D112" s="208" t="s">
        <v>141</v>
      </c>
      <c r="E112" s="213" t="s">
        <v>1</v>
      </c>
      <c r="F112" s="214" t="s">
        <v>162</v>
      </c>
      <c r="G112" s="212"/>
      <c r="H112" s="215">
        <v>88.043999999999997</v>
      </c>
      <c r="I112" s="216"/>
      <c r="J112" s="212"/>
      <c r="K112" s="212"/>
      <c r="L112" s="217"/>
      <c r="M112" s="218"/>
      <c r="N112" s="219"/>
      <c r="O112" s="219"/>
      <c r="P112" s="219"/>
      <c r="Q112" s="219"/>
      <c r="R112" s="219"/>
      <c r="S112" s="219"/>
      <c r="T112" s="220"/>
      <c r="AT112" s="221" t="s">
        <v>141</v>
      </c>
      <c r="AU112" s="221" t="s">
        <v>137</v>
      </c>
      <c r="AV112" s="11" t="s">
        <v>83</v>
      </c>
      <c r="AW112" s="11" t="s">
        <v>38</v>
      </c>
      <c r="AX112" s="11" t="s">
        <v>39</v>
      </c>
      <c r="AY112" s="221" t="s">
        <v>127</v>
      </c>
    </row>
    <row r="113" s="1" customFormat="1" ht="16.5" customHeight="1">
      <c r="B113" s="36"/>
      <c r="C113" s="196" t="s">
        <v>163</v>
      </c>
      <c r="D113" s="196" t="s">
        <v>131</v>
      </c>
      <c r="E113" s="197" t="s">
        <v>164</v>
      </c>
      <c r="F113" s="198" t="s">
        <v>165</v>
      </c>
      <c r="G113" s="199" t="s">
        <v>147</v>
      </c>
      <c r="H113" s="200">
        <v>528.26400000000001</v>
      </c>
      <c r="I113" s="201"/>
      <c r="J113" s="202">
        <f>ROUND(I113*H113,2)</f>
        <v>0</v>
      </c>
      <c r="K113" s="198" t="s">
        <v>135</v>
      </c>
      <c r="L113" s="41"/>
      <c r="M113" s="203" t="s">
        <v>1</v>
      </c>
      <c r="N113" s="204" t="s">
        <v>48</v>
      </c>
      <c r="O113" s="77"/>
      <c r="P113" s="205">
        <f>O113*H113</f>
        <v>0</v>
      </c>
      <c r="Q113" s="205">
        <v>0</v>
      </c>
      <c r="R113" s="205">
        <f>Q113*H113</f>
        <v>0</v>
      </c>
      <c r="S113" s="205">
        <v>0</v>
      </c>
      <c r="T113" s="206">
        <f>S113*H113</f>
        <v>0</v>
      </c>
      <c r="AR113" s="15" t="s">
        <v>136</v>
      </c>
      <c r="AT113" s="15" t="s">
        <v>131</v>
      </c>
      <c r="AU113" s="15" t="s">
        <v>137</v>
      </c>
      <c r="AY113" s="15" t="s">
        <v>127</v>
      </c>
      <c r="BE113" s="207">
        <f>IF(N113="základní",J113,0)</f>
        <v>0</v>
      </c>
      <c r="BF113" s="207">
        <f>IF(N113="snížená",J113,0)</f>
        <v>0</v>
      </c>
      <c r="BG113" s="207">
        <f>IF(N113="zákl. přenesená",J113,0)</f>
        <v>0</v>
      </c>
      <c r="BH113" s="207">
        <f>IF(N113="sníž. přenesená",J113,0)</f>
        <v>0</v>
      </c>
      <c r="BI113" s="207">
        <f>IF(N113="nulová",J113,0)</f>
        <v>0</v>
      </c>
      <c r="BJ113" s="15" t="s">
        <v>39</v>
      </c>
      <c r="BK113" s="207">
        <f>ROUND(I113*H113,2)</f>
        <v>0</v>
      </c>
      <c r="BL113" s="15" t="s">
        <v>136</v>
      </c>
      <c r="BM113" s="15" t="s">
        <v>166</v>
      </c>
    </row>
    <row r="114" s="1" customFormat="1">
      <c r="B114" s="36"/>
      <c r="C114" s="37"/>
      <c r="D114" s="208" t="s">
        <v>139</v>
      </c>
      <c r="E114" s="37"/>
      <c r="F114" s="209" t="s">
        <v>167</v>
      </c>
      <c r="G114" s="37"/>
      <c r="H114" s="37"/>
      <c r="I114" s="123"/>
      <c r="J114" s="37"/>
      <c r="K114" s="37"/>
      <c r="L114" s="41"/>
      <c r="M114" s="210"/>
      <c r="N114" s="77"/>
      <c r="O114" s="77"/>
      <c r="P114" s="77"/>
      <c r="Q114" s="77"/>
      <c r="R114" s="77"/>
      <c r="S114" s="77"/>
      <c r="T114" s="78"/>
      <c r="AT114" s="15" t="s">
        <v>139</v>
      </c>
      <c r="AU114" s="15" t="s">
        <v>137</v>
      </c>
    </row>
    <row r="115" s="11" customFormat="1">
      <c r="B115" s="211"/>
      <c r="C115" s="212"/>
      <c r="D115" s="208" t="s">
        <v>141</v>
      </c>
      <c r="E115" s="213" t="s">
        <v>1</v>
      </c>
      <c r="F115" s="214" t="s">
        <v>168</v>
      </c>
      <c r="G115" s="212"/>
      <c r="H115" s="215">
        <v>528.26400000000001</v>
      </c>
      <c r="I115" s="216"/>
      <c r="J115" s="212"/>
      <c r="K115" s="212"/>
      <c r="L115" s="217"/>
      <c r="M115" s="218"/>
      <c r="N115" s="219"/>
      <c r="O115" s="219"/>
      <c r="P115" s="219"/>
      <c r="Q115" s="219"/>
      <c r="R115" s="219"/>
      <c r="S115" s="219"/>
      <c r="T115" s="220"/>
      <c r="AT115" s="221" t="s">
        <v>141</v>
      </c>
      <c r="AU115" s="221" t="s">
        <v>137</v>
      </c>
      <c r="AV115" s="11" t="s">
        <v>83</v>
      </c>
      <c r="AW115" s="11" t="s">
        <v>38</v>
      </c>
      <c r="AX115" s="11" t="s">
        <v>39</v>
      </c>
      <c r="AY115" s="221" t="s">
        <v>127</v>
      </c>
    </row>
    <row r="116" s="10" customFormat="1" ht="20.88" customHeight="1">
      <c r="B116" s="180"/>
      <c r="C116" s="181"/>
      <c r="D116" s="182" t="s">
        <v>76</v>
      </c>
      <c r="E116" s="194" t="s">
        <v>169</v>
      </c>
      <c r="F116" s="194" t="s">
        <v>170</v>
      </c>
      <c r="G116" s="181"/>
      <c r="H116" s="181"/>
      <c r="I116" s="184"/>
      <c r="J116" s="195">
        <f>BK116</f>
        <v>0</v>
      </c>
      <c r="K116" s="181"/>
      <c r="L116" s="186"/>
      <c r="M116" s="187"/>
      <c r="N116" s="188"/>
      <c r="O116" s="188"/>
      <c r="P116" s="189">
        <f>SUM(P117:P122)</f>
        <v>0</v>
      </c>
      <c r="Q116" s="188"/>
      <c r="R116" s="189">
        <f>SUM(R117:R122)</f>
        <v>0</v>
      </c>
      <c r="S116" s="188"/>
      <c r="T116" s="190">
        <f>SUM(T117:T122)</f>
        <v>0</v>
      </c>
      <c r="AR116" s="191" t="s">
        <v>39</v>
      </c>
      <c r="AT116" s="192" t="s">
        <v>76</v>
      </c>
      <c r="AU116" s="192" t="s">
        <v>83</v>
      </c>
      <c r="AY116" s="191" t="s">
        <v>127</v>
      </c>
      <c r="BK116" s="193">
        <f>SUM(BK117:BK122)</f>
        <v>0</v>
      </c>
    </row>
    <row r="117" s="1" customFormat="1" ht="16.5" customHeight="1">
      <c r="B117" s="36"/>
      <c r="C117" s="196" t="s">
        <v>171</v>
      </c>
      <c r="D117" s="196" t="s">
        <v>131</v>
      </c>
      <c r="E117" s="197" t="s">
        <v>172</v>
      </c>
      <c r="F117" s="198" t="s">
        <v>173</v>
      </c>
      <c r="G117" s="199" t="s">
        <v>147</v>
      </c>
      <c r="H117" s="200">
        <v>101.20399999999999</v>
      </c>
      <c r="I117" s="201"/>
      <c r="J117" s="202">
        <f>ROUND(I117*H117,2)</f>
        <v>0</v>
      </c>
      <c r="K117" s="198" t="s">
        <v>135</v>
      </c>
      <c r="L117" s="41"/>
      <c r="M117" s="203" t="s">
        <v>1</v>
      </c>
      <c r="N117" s="204" t="s">
        <v>48</v>
      </c>
      <c r="O117" s="77"/>
      <c r="P117" s="205">
        <f>O117*H117</f>
        <v>0</v>
      </c>
      <c r="Q117" s="205">
        <v>0</v>
      </c>
      <c r="R117" s="205">
        <f>Q117*H117</f>
        <v>0</v>
      </c>
      <c r="S117" s="205">
        <v>0</v>
      </c>
      <c r="T117" s="206">
        <f>S117*H117</f>
        <v>0</v>
      </c>
      <c r="AR117" s="15" t="s">
        <v>136</v>
      </c>
      <c r="AT117" s="15" t="s">
        <v>131</v>
      </c>
      <c r="AU117" s="15" t="s">
        <v>137</v>
      </c>
      <c r="AY117" s="15" t="s">
        <v>127</v>
      </c>
      <c r="BE117" s="207">
        <f>IF(N117="základní",J117,0)</f>
        <v>0</v>
      </c>
      <c r="BF117" s="207">
        <f>IF(N117="snížená",J117,0)</f>
        <v>0</v>
      </c>
      <c r="BG117" s="207">
        <f>IF(N117="zákl. přenesená",J117,0)</f>
        <v>0</v>
      </c>
      <c r="BH117" s="207">
        <f>IF(N117="sníž. přenesená",J117,0)</f>
        <v>0</v>
      </c>
      <c r="BI117" s="207">
        <f>IF(N117="nulová",J117,0)</f>
        <v>0</v>
      </c>
      <c r="BJ117" s="15" t="s">
        <v>39</v>
      </c>
      <c r="BK117" s="207">
        <f>ROUND(I117*H117,2)</f>
        <v>0</v>
      </c>
      <c r="BL117" s="15" t="s">
        <v>136</v>
      </c>
      <c r="BM117" s="15" t="s">
        <v>174</v>
      </c>
    </row>
    <row r="118" s="1" customFormat="1">
      <c r="B118" s="36"/>
      <c r="C118" s="37"/>
      <c r="D118" s="208" t="s">
        <v>139</v>
      </c>
      <c r="E118" s="37"/>
      <c r="F118" s="209" t="s">
        <v>175</v>
      </c>
      <c r="G118" s="37"/>
      <c r="H118" s="37"/>
      <c r="I118" s="123"/>
      <c r="J118" s="37"/>
      <c r="K118" s="37"/>
      <c r="L118" s="41"/>
      <c r="M118" s="210"/>
      <c r="N118" s="77"/>
      <c r="O118" s="77"/>
      <c r="P118" s="77"/>
      <c r="Q118" s="77"/>
      <c r="R118" s="77"/>
      <c r="S118" s="77"/>
      <c r="T118" s="78"/>
      <c r="AT118" s="15" t="s">
        <v>139</v>
      </c>
      <c r="AU118" s="15" t="s">
        <v>137</v>
      </c>
    </row>
    <row r="119" s="11" customFormat="1">
      <c r="B119" s="211"/>
      <c r="C119" s="212"/>
      <c r="D119" s="208" t="s">
        <v>141</v>
      </c>
      <c r="E119" s="213" t="s">
        <v>1</v>
      </c>
      <c r="F119" s="214" t="s">
        <v>176</v>
      </c>
      <c r="G119" s="212"/>
      <c r="H119" s="215">
        <v>101.20399999999999</v>
      </c>
      <c r="I119" s="216"/>
      <c r="J119" s="212"/>
      <c r="K119" s="212"/>
      <c r="L119" s="217"/>
      <c r="M119" s="218"/>
      <c r="N119" s="219"/>
      <c r="O119" s="219"/>
      <c r="P119" s="219"/>
      <c r="Q119" s="219"/>
      <c r="R119" s="219"/>
      <c r="S119" s="219"/>
      <c r="T119" s="220"/>
      <c r="AT119" s="221" t="s">
        <v>141</v>
      </c>
      <c r="AU119" s="221" t="s">
        <v>137</v>
      </c>
      <c r="AV119" s="11" t="s">
        <v>83</v>
      </c>
      <c r="AW119" s="11" t="s">
        <v>38</v>
      </c>
      <c r="AX119" s="11" t="s">
        <v>39</v>
      </c>
      <c r="AY119" s="221" t="s">
        <v>127</v>
      </c>
    </row>
    <row r="120" s="1" customFormat="1" ht="16.5" customHeight="1">
      <c r="B120" s="36"/>
      <c r="C120" s="196" t="s">
        <v>177</v>
      </c>
      <c r="D120" s="196" t="s">
        <v>131</v>
      </c>
      <c r="E120" s="197" t="s">
        <v>178</v>
      </c>
      <c r="F120" s="198" t="s">
        <v>179</v>
      </c>
      <c r="G120" s="199" t="s">
        <v>180</v>
      </c>
      <c r="H120" s="200">
        <v>158.47900000000001</v>
      </c>
      <c r="I120" s="201"/>
      <c r="J120" s="202">
        <f>ROUND(I120*H120,2)</f>
        <v>0</v>
      </c>
      <c r="K120" s="198" t="s">
        <v>135</v>
      </c>
      <c r="L120" s="41"/>
      <c r="M120" s="203" t="s">
        <v>1</v>
      </c>
      <c r="N120" s="204" t="s">
        <v>48</v>
      </c>
      <c r="O120" s="77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AR120" s="15" t="s">
        <v>136</v>
      </c>
      <c r="AT120" s="15" t="s">
        <v>131</v>
      </c>
      <c r="AU120" s="15" t="s">
        <v>137</v>
      </c>
      <c r="AY120" s="15" t="s">
        <v>127</v>
      </c>
      <c r="BE120" s="207">
        <f>IF(N120="základní",J120,0)</f>
        <v>0</v>
      </c>
      <c r="BF120" s="207">
        <f>IF(N120="snížená",J120,0)</f>
        <v>0</v>
      </c>
      <c r="BG120" s="207">
        <f>IF(N120="zákl. přenesená",J120,0)</f>
        <v>0</v>
      </c>
      <c r="BH120" s="207">
        <f>IF(N120="sníž. přenesená",J120,0)</f>
        <v>0</v>
      </c>
      <c r="BI120" s="207">
        <f>IF(N120="nulová",J120,0)</f>
        <v>0</v>
      </c>
      <c r="BJ120" s="15" t="s">
        <v>39</v>
      </c>
      <c r="BK120" s="207">
        <f>ROUND(I120*H120,2)</f>
        <v>0</v>
      </c>
      <c r="BL120" s="15" t="s">
        <v>136</v>
      </c>
      <c r="BM120" s="15" t="s">
        <v>181</v>
      </c>
    </row>
    <row r="121" s="1" customFormat="1">
      <c r="B121" s="36"/>
      <c r="C121" s="37"/>
      <c r="D121" s="208" t="s">
        <v>139</v>
      </c>
      <c r="E121" s="37"/>
      <c r="F121" s="209" t="s">
        <v>182</v>
      </c>
      <c r="G121" s="37"/>
      <c r="H121" s="37"/>
      <c r="I121" s="123"/>
      <c r="J121" s="37"/>
      <c r="K121" s="37"/>
      <c r="L121" s="41"/>
      <c r="M121" s="210"/>
      <c r="N121" s="77"/>
      <c r="O121" s="77"/>
      <c r="P121" s="77"/>
      <c r="Q121" s="77"/>
      <c r="R121" s="77"/>
      <c r="S121" s="77"/>
      <c r="T121" s="78"/>
      <c r="AT121" s="15" t="s">
        <v>139</v>
      </c>
      <c r="AU121" s="15" t="s">
        <v>137</v>
      </c>
    </row>
    <row r="122" s="11" customFormat="1">
      <c r="B122" s="211"/>
      <c r="C122" s="212"/>
      <c r="D122" s="208" t="s">
        <v>141</v>
      </c>
      <c r="E122" s="213" t="s">
        <v>1</v>
      </c>
      <c r="F122" s="214" t="s">
        <v>183</v>
      </c>
      <c r="G122" s="212"/>
      <c r="H122" s="215">
        <v>158.47900000000001</v>
      </c>
      <c r="I122" s="216"/>
      <c r="J122" s="212"/>
      <c r="K122" s="212"/>
      <c r="L122" s="217"/>
      <c r="M122" s="218"/>
      <c r="N122" s="219"/>
      <c r="O122" s="219"/>
      <c r="P122" s="219"/>
      <c r="Q122" s="219"/>
      <c r="R122" s="219"/>
      <c r="S122" s="219"/>
      <c r="T122" s="220"/>
      <c r="AT122" s="221" t="s">
        <v>141</v>
      </c>
      <c r="AU122" s="221" t="s">
        <v>137</v>
      </c>
      <c r="AV122" s="11" t="s">
        <v>83</v>
      </c>
      <c r="AW122" s="11" t="s">
        <v>38</v>
      </c>
      <c r="AX122" s="11" t="s">
        <v>39</v>
      </c>
      <c r="AY122" s="221" t="s">
        <v>127</v>
      </c>
    </row>
    <row r="123" s="10" customFormat="1" ht="20.88" customHeight="1">
      <c r="B123" s="180"/>
      <c r="C123" s="181"/>
      <c r="D123" s="182" t="s">
        <v>76</v>
      </c>
      <c r="E123" s="194" t="s">
        <v>184</v>
      </c>
      <c r="F123" s="194" t="s">
        <v>185</v>
      </c>
      <c r="G123" s="181"/>
      <c r="H123" s="181"/>
      <c r="I123" s="184"/>
      <c r="J123" s="195">
        <f>BK123</f>
        <v>0</v>
      </c>
      <c r="K123" s="181"/>
      <c r="L123" s="186"/>
      <c r="M123" s="187"/>
      <c r="N123" s="188"/>
      <c r="O123" s="188"/>
      <c r="P123" s="189">
        <f>SUM(P124:P140)</f>
        <v>0</v>
      </c>
      <c r="Q123" s="188"/>
      <c r="R123" s="189">
        <f>SUM(R124:R140)</f>
        <v>0.0023500000000000001</v>
      </c>
      <c r="S123" s="188"/>
      <c r="T123" s="190">
        <f>SUM(T124:T140)</f>
        <v>0</v>
      </c>
      <c r="AR123" s="191" t="s">
        <v>39</v>
      </c>
      <c r="AT123" s="192" t="s">
        <v>76</v>
      </c>
      <c r="AU123" s="192" t="s">
        <v>83</v>
      </c>
      <c r="AY123" s="191" t="s">
        <v>127</v>
      </c>
      <c r="BK123" s="193">
        <f>SUM(BK124:BK140)</f>
        <v>0</v>
      </c>
    </row>
    <row r="124" s="1" customFormat="1" ht="16.5" customHeight="1">
      <c r="B124" s="36"/>
      <c r="C124" s="196" t="s">
        <v>186</v>
      </c>
      <c r="D124" s="196" t="s">
        <v>131</v>
      </c>
      <c r="E124" s="197" t="s">
        <v>187</v>
      </c>
      <c r="F124" s="198" t="s">
        <v>188</v>
      </c>
      <c r="G124" s="199" t="s">
        <v>134</v>
      </c>
      <c r="H124" s="200">
        <v>350.30000000000001</v>
      </c>
      <c r="I124" s="201"/>
      <c r="J124" s="202">
        <f>ROUND(I124*H124,2)</f>
        <v>0</v>
      </c>
      <c r="K124" s="198" t="s">
        <v>135</v>
      </c>
      <c r="L124" s="41"/>
      <c r="M124" s="203" t="s">
        <v>1</v>
      </c>
      <c r="N124" s="204" t="s">
        <v>48</v>
      </c>
      <c r="O124" s="77"/>
      <c r="P124" s="205">
        <f>O124*H124</f>
        <v>0</v>
      </c>
      <c r="Q124" s="205">
        <v>0</v>
      </c>
      <c r="R124" s="205">
        <f>Q124*H124</f>
        <v>0</v>
      </c>
      <c r="S124" s="205">
        <v>0</v>
      </c>
      <c r="T124" s="206">
        <f>S124*H124</f>
        <v>0</v>
      </c>
      <c r="AR124" s="15" t="s">
        <v>136</v>
      </c>
      <c r="AT124" s="15" t="s">
        <v>131</v>
      </c>
      <c r="AU124" s="15" t="s">
        <v>137</v>
      </c>
      <c r="AY124" s="15" t="s">
        <v>127</v>
      </c>
      <c r="BE124" s="207">
        <f>IF(N124="základní",J124,0)</f>
        <v>0</v>
      </c>
      <c r="BF124" s="207">
        <f>IF(N124="snížená",J124,0)</f>
        <v>0</v>
      </c>
      <c r="BG124" s="207">
        <f>IF(N124="zákl. přenesená",J124,0)</f>
        <v>0</v>
      </c>
      <c r="BH124" s="207">
        <f>IF(N124="sníž. přenesená",J124,0)</f>
        <v>0</v>
      </c>
      <c r="BI124" s="207">
        <f>IF(N124="nulová",J124,0)</f>
        <v>0</v>
      </c>
      <c r="BJ124" s="15" t="s">
        <v>39</v>
      </c>
      <c r="BK124" s="207">
        <f>ROUND(I124*H124,2)</f>
        <v>0</v>
      </c>
      <c r="BL124" s="15" t="s">
        <v>136</v>
      </c>
      <c r="BM124" s="15" t="s">
        <v>189</v>
      </c>
    </row>
    <row r="125" s="1" customFormat="1">
      <c r="B125" s="36"/>
      <c r="C125" s="37"/>
      <c r="D125" s="208" t="s">
        <v>139</v>
      </c>
      <c r="E125" s="37"/>
      <c r="F125" s="209" t="s">
        <v>190</v>
      </c>
      <c r="G125" s="37"/>
      <c r="H125" s="37"/>
      <c r="I125" s="123"/>
      <c r="J125" s="37"/>
      <c r="K125" s="37"/>
      <c r="L125" s="41"/>
      <c r="M125" s="210"/>
      <c r="N125" s="77"/>
      <c r="O125" s="77"/>
      <c r="P125" s="77"/>
      <c r="Q125" s="77"/>
      <c r="R125" s="77"/>
      <c r="S125" s="77"/>
      <c r="T125" s="78"/>
      <c r="AT125" s="15" t="s">
        <v>139</v>
      </c>
      <c r="AU125" s="15" t="s">
        <v>137</v>
      </c>
    </row>
    <row r="126" s="11" customFormat="1">
      <c r="B126" s="211"/>
      <c r="C126" s="212"/>
      <c r="D126" s="208" t="s">
        <v>141</v>
      </c>
      <c r="E126" s="213" t="s">
        <v>1</v>
      </c>
      <c r="F126" s="214" t="s">
        <v>191</v>
      </c>
      <c r="G126" s="212"/>
      <c r="H126" s="215">
        <v>350.30000000000001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141</v>
      </c>
      <c r="AU126" s="221" t="s">
        <v>137</v>
      </c>
      <c r="AV126" s="11" t="s">
        <v>83</v>
      </c>
      <c r="AW126" s="11" t="s">
        <v>38</v>
      </c>
      <c r="AX126" s="11" t="s">
        <v>39</v>
      </c>
      <c r="AY126" s="221" t="s">
        <v>127</v>
      </c>
    </row>
    <row r="127" s="1" customFormat="1" ht="16.5" customHeight="1">
      <c r="B127" s="36"/>
      <c r="C127" s="196" t="s">
        <v>192</v>
      </c>
      <c r="D127" s="196" t="s">
        <v>131</v>
      </c>
      <c r="E127" s="197" t="s">
        <v>193</v>
      </c>
      <c r="F127" s="198" t="s">
        <v>194</v>
      </c>
      <c r="G127" s="199" t="s">
        <v>134</v>
      </c>
      <c r="H127" s="200">
        <v>47</v>
      </c>
      <c r="I127" s="201"/>
      <c r="J127" s="202">
        <f>ROUND(I127*H127,2)</f>
        <v>0</v>
      </c>
      <c r="K127" s="198" t="s">
        <v>135</v>
      </c>
      <c r="L127" s="41"/>
      <c r="M127" s="203" t="s">
        <v>1</v>
      </c>
      <c r="N127" s="204" t="s">
        <v>48</v>
      </c>
      <c r="O127" s="77"/>
      <c r="P127" s="205">
        <f>O127*H127</f>
        <v>0</v>
      </c>
      <c r="Q127" s="205">
        <v>0</v>
      </c>
      <c r="R127" s="205">
        <f>Q127*H127</f>
        <v>0</v>
      </c>
      <c r="S127" s="205">
        <v>0</v>
      </c>
      <c r="T127" s="206">
        <f>S127*H127</f>
        <v>0</v>
      </c>
      <c r="AR127" s="15" t="s">
        <v>136</v>
      </c>
      <c r="AT127" s="15" t="s">
        <v>131</v>
      </c>
      <c r="AU127" s="15" t="s">
        <v>137</v>
      </c>
      <c r="AY127" s="15" t="s">
        <v>127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5" t="s">
        <v>39</v>
      </c>
      <c r="BK127" s="207">
        <f>ROUND(I127*H127,2)</f>
        <v>0</v>
      </c>
      <c r="BL127" s="15" t="s">
        <v>136</v>
      </c>
      <c r="BM127" s="15" t="s">
        <v>195</v>
      </c>
    </row>
    <row r="128" s="1" customFormat="1">
      <c r="B128" s="36"/>
      <c r="C128" s="37"/>
      <c r="D128" s="208" t="s">
        <v>139</v>
      </c>
      <c r="E128" s="37"/>
      <c r="F128" s="209" t="s">
        <v>196</v>
      </c>
      <c r="G128" s="37"/>
      <c r="H128" s="37"/>
      <c r="I128" s="123"/>
      <c r="J128" s="37"/>
      <c r="K128" s="37"/>
      <c r="L128" s="41"/>
      <c r="M128" s="210"/>
      <c r="N128" s="77"/>
      <c r="O128" s="77"/>
      <c r="P128" s="77"/>
      <c r="Q128" s="77"/>
      <c r="R128" s="77"/>
      <c r="S128" s="77"/>
      <c r="T128" s="78"/>
      <c r="AT128" s="15" t="s">
        <v>139</v>
      </c>
      <c r="AU128" s="15" t="s">
        <v>137</v>
      </c>
    </row>
    <row r="129" s="11" customFormat="1">
      <c r="B129" s="211"/>
      <c r="C129" s="212"/>
      <c r="D129" s="208" t="s">
        <v>141</v>
      </c>
      <c r="E129" s="213" t="s">
        <v>1</v>
      </c>
      <c r="F129" s="214" t="s">
        <v>197</v>
      </c>
      <c r="G129" s="212"/>
      <c r="H129" s="215">
        <v>47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141</v>
      </c>
      <c r="AU129" s="221" t="s">
        <v>137</v>
      </c>
      <c r="AV129" s="11" t="s">
        <v>83</v>
      </c>
      <c r="AW129" s="11" t="s">
        <v>38</v>
      </c>
      <c r="AX129" s="11" t="s">
        <v>39</v>
      </c>
      <c r="AY129" s="221" t="s">
        <v>127</v>
      </c>
    </row>
    <row r="130" s="1" customFormat="1" ht="16.5" customHeight="1">
      <c r="B130" s="36"/>
      <c r="C130" s="196" t="s">
        <v>198</v>
      </c>
      <c r="D130" s="196" t="s">
        <v>131</v>
      </c>
      <c r="E130" s="197" t="s">
        <v>199</v>
      </c>
      <c r="F130" s="198" t="s">
        <v>200</v>
      </c>
      <c r="G130" s="199" t="s">
        <v>134</v>
      </c>
      <c r="H130" s="200">
        <v>47</v>
      </c>
      <c r="I130" s="201"/>
      <c r="J130" s="202">
        <f>ROUND(I130*H130,2)</f>
        <v>0</v>
      </c>
      <c r="K130" s="198" t="s">
        <v>135</v>
      </c>
      <c r="L130" s="41"/>
      <c r="M130" s="203" t="s">
        <v>1</v>
      </c>
      <c r="N130" s="204" t="s">
        <v>48</v>
      </c>
      <c r="O130" s="77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AR130" s="15" t="s">
        <v>136</v>
      </c>
      <c r="AT130" s="15" t="s">
        <v>131</v>
      </c>
      <c r="AU130" s="15" t="s">
        <v>137</v>
      </c>
      <c r="AY130" s="15" t="s">
        <v>127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5" t="s">
        <v>39</v>
      </c>
      <c r="BK130" s="207">
        <f>ROUND(I130*H130,2)</f>
        <v>0</v>
      </c>
      <c r="BL130" s="15" t="s">
        <v>136</v>
      </c>
      <c r="BM130" s="15" t="s">
        <v>201</v>
      </c>
    </row>
    <row r="131" s="1" customFormat="1">
      <c r="B131" s="36"/>
      <c r="C131" s="37"/>
      <c r="D131" s="208" t="s">
        <v>139</v>
      </c>
      <c r="E131" s="37"/>
      <c r="F131" s="209" t="s">
        <v>202</v>
      </c>
      <c r="G131" s="37"/>
      <c r="H131" s="37"/>
      <c r="I131" s="123"/>
      <c r="J131" s="37"/>
      <c r="K131" s="37"/>
      <c r="L131" s="41"/>
      <c r="M131" s="210"/>
      <c r="N131" s="77"/>
      <c r="O131" s="77"/>
      <c r="P131" s="77"/>
      <c r="Q131" s="77"/>
      <c r="R131" s="77"/>
      <c r="S131" s="77"/>
      <c r="T131" s="78"/>
      <c r="AT131" s="15" t="s">
        <v>139</v>
      </c>
      <c r="AU131" s="15" t="s">
        <v>137</v>
      </c>
    </row>
    <row r="132" s="1" customFormat="1" ht="16.5" customHeight="1">
      <c r="B132" s="36"/>
      <c r="C132" s="222" t="s">
        <v>129</v>
      </c>
      <c r="D132" s="222" t="s">
        <v>203</v>
      </c>
      <c r="E132" s="223" t="s">
        <v>204</v>
      </c>
      <c r="F132" s="224" t="s">
        <v>205</v>
      </c>
      <c r="G132" s="225" t="s">
        <v>206</v>
      </c>
      <c r="H132" s="226">
        <v>1.4099999999999999</v>
      </c>
      <c r="I132" s="227"/>
      <c r="J132" s="228">
        <f>ROUND(I132*H132,2)</f>
        <v>0</v>
      </c>
      <c r="K132" s="224" t="s">
        <v>135</v>
      </c>
      <c r="L132" s="229"/>
      <c r="M132" s="230" t="s">
        <v>1</v>
      </c>
      <c r="N132" s="231" t="s">
        <v>48</v>
      </c>
      <c r="O132" s="77"/>
      <c r="P132" s="205">
        <f>O132*H132</f>
        <v>0</v>
      </c>
      <c r="Q132" s="205">
        <v>0.001</v>
      </c>
      <c r="R132" s="205">
        <f>Q132*H132</f>
        <v>0.00141</v>
      </c>
      <c r="S132" s="205">
        <v>0</v>
      </c>
      <c r="T132" s="206">
        <f>S132*H132</f>
        <v>0</v>
      </c>
      <c r="AR132" s="15" t="s">
        <v>186</v>
      </c>
      <c r="AT132" s="15" t="s">
        <v>203</v>
      </c>
      <c r="AU132" s="15" t="s">
        <v>137</v>
      </c>
      <c r="AY132" s="15" t="s">
        <v>127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5" t="s">
        <v>39</v>
      </c>
      <c r="BK132" s="207">
        <f>ROUND(I132*H132,2)</f>
        <v>0</v>
      </c>
      <c r="BL132" s="15" t="s">
        <v>136</v>
      </c>
      <c r="BM132" s="15" t="s">
        <v>207</v>
      </c>
    </row>
    <row r="133" s="1" customFormat="1">
      <c r="B133" s="36"/>
      <c r="C133" s="37"/>
      <c r="D133" s="208" t="s">
        <v>139</v>
      </c>
      <c r="E133" s="37"/>
      <c r="F133" s="209" t="s">
        <v>205</v>
      </c>
      <c r="G133" s="37"/>
      <c r="H133" s="37"/>
      <c r="I133" s="123"/>
      <c r="J133" s="37"/>
      <c r="K133" s="37"/>
      <c r="L133" s="41"/>
      <c r="M133" s="210"/>
      <c r="N133" s="77"/>
      <c r="O133" s="77"/>
      <c r="P133" s="77"/>
      <c r="Q133" s="77"/>
      <c r="R133" s="77"/>
      <c r="S133" s="77"/>
      <c r="T133" s="78"/>
      <c r="AT133" s="15" t="s">
        <v>139</v>
      </c>
      <c r="AU133" s="15" t="s">
        <v>137</v>
      </c>
    </row>
    <row r="134" s="11" customFormat="1">
      <c r="B134" s="211"/>
      <c r="C134" s="212"/>
      <c r="D134" s="208" t="s">
        <v>141</v>
      </c>
      <c r="E134" s="213" t="s">
        <v>1</v>
      </c>
      <c r="F134" s="214" t="s">
        <v>208</v>
      </c>
      <c r="G134" s="212"/>
      <c r="H134" s="215">
        <v>1.4099999999999999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141</v>
      </c>
      <c r="AU134" s="221" t="s">
        <v>137</v>
      </c>
      <c r="AV134" s="11" t="s">
        <v>83</v>
      </c>
      <c r="AW134" s="11" t="s">
        <v>38</v>
      </c>
      <c r="AX134" s="11" t="s">
        <v>39</v>
      </c>
      <c r="AY134" s="221" t="s">
        <v>127</v>
      </c>
    </row>
    <row r="135" s="1" customFormat="1" ht="16.5" customHeight="1">
      <c r="B135" s="36"/>
      <c r="C135" s="222" t="s">
        <v>143</v>
      </c>
      <c r="D135" s="222" t="s">
        <v>203</v>
      </c>
      <c r="E135" s="223" t="s">
        <v>209</v>
      </c>
      <c r="F135" s="224" t="s">
        <v>210</v>
      </c>
      <c r="G135" s="225" t="s">
        <v>206</v>
      </c>
      <c r="H135" s="226">
        <v>0.93999999999999995</v>
      </c>
      <c r="I135" s="227"/>
      <c r="J135" s="228">
        <f>ROUND(I135*H135,2)</f>
        <v>0</v>
      </c>
      <c r="K135" s="224" t="s">
        <v>135</v>
      </c>
      <c r="L135" s="229"/>
      <c r="M135" s="230" t="s">
        <v>1</v>
      </c>
      <c r="N135" s="231" t="s">
        <v>48</v>
      </c>
      <c r="O135" s="77"/>
      <c r="P135" s="205">
        <f>O135*H135</f>
        <v>0</v>
      </c>
      <c r="Q135" s="205">
        <v>0.001</v>
      </c>
      <c r="R135" s="205">
        <f>Q135*H135</f>
        <v>0.00093999999999999997</v>
      </c>
      <c r="S135" s="205">
        <v>0</v>
      </c>
      <c r="T135" s="206">
        <f>S135*H135</f>
        <v>0</v>
      </c>
      <c r="AR135" s="15" t="s">
        <v>186</v>
      </c>
      <c r="AT135" s="15" t="s">
        <v>203</v>
      </c>
      <c r="AU135" s="15" t="s">
        <v>137</v>
      </c>
      <c r="AY135" s="15" t="s">
        <v>127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5" t="s">
        <v>39</v>
      </c>
      <c r="BK135" s="207">
        <f>ROUND(I135*H135,2)</f>
        <v>0</v>
      </c>
      <c r="BL135" s="15" t="s">
        <v>136</v>
      </c>
      <c r="BM135" s="15" t="s">
        <v>211</v>
      </c>
    </row>
    <row r="136" s="1" customFormat="1">
      <c r="B136" s="36"/>
      <c r="C136" s="37"/>
      <c r="D136" s="208" t="s">
        <v>139</v>
      </c>
      <c r="E136" s="37"/>
      <c r="F136" s="209" t="s">
        <v>210</v>
      </c>
      <c r="G136" s="37"/>
      <c r="H136" s="37"/>
      <c r="I136" s="123"/>
      <c r="J136" s="37"/>
      <c r="K136" s="37"/>
      <c r="L136" s="41"/>
      <c r="M136" s="210"/>
      <c r="N136" s="77"/>
      <c r="O136" s="77"/>
      <c r="P136" s="77"/>
      <c r="Q136" s="77"/>
      <c r="R136" s="77"/>
      <c r="S136" s="77"/>
      <c r="T136" s="78"/>
      <c r="AT136" s="15" t="s">
        <v>139</v>
      </c>
      <c r="AU136" s="15" t="s">
        <v>137</v>
      </c>
    </row>
    <row r="137" s="11" customFormat="1">
      <c r="B137" s="211"/>
      <c r="C137" s="212"/>
      <c r="D137" s="208" t="s">
        <v>141</v>
      </c>
      <c r="E137" s="213" t="s">
        <v>1</v>
      </c>
      <c r="F137" s="214" t="s">
        <v>212</v>
      </c>
      <c r="G137" s="212"/>
      <c r="H137" s="215">
        <v>0.93999999999999995</v>
      </c>
      <c r="I137" s="216"/>
      <c r="J137" s="212"/>
      <c r="K137" s="212"/>
      <c r="L137" s="217"/>
      <c r="M137" s="218"/>
      <c r="N137" s="219"/>
      <c r="O137" s="219"/>
      <c r="P137" s="219"/>
      <c r="Q137" s="219"/>
      <c r="R137" s="219"/>
      <c r="S137" s="219"/>
      <c r="T137" s="220"/>
      <c r="AT137" s="221" t="s">
        <v>141</v>
      </c>
      <c r="AU137" s="221" t="s">
        <v>137</v>
      </c>
      <c r="AV137" s="11" t="s">
        <v>83</v>
      </c>
      <c r="AW137" s="11" t="s">
        <v>38</v>
      </c>
      <c r="AX137" s="11" t="s">
        <v>39</v>
      </c>
      <c r="AY137" s="221" t="s">
        <v>127</v>
      </c>
    </row>
    <row r="138" s="1" customFormat="1" ht="16.5" customHeight="1">
      <c r="B138" s="36"/>
      <c r="C138" s="196" t="s">
        <v>213</v>
      </c>
      <c r="D138" s="196" t="s">
        <v>131</v>
      </c>
      <c r="E138" s="197" t="s">
        <v>214</v>
      </c>
      <c r="F138" s="198" t="s">
        <v>215</v>
      </c>
      <c r="G138" s="199" t="s">
        <v>134</v>
      </c>
      <c r="H138" s="200">
        <v>60</v>
      </c>
      <c r="I138" s="201"/>
      <c r="J138" s="202">
        <f>ROUND(I138*H138,2)</f>
        <v>0</v>
      </c>
      <c r="K138" s="198" t="s">
        <v>135</v>
      </c>
      <c r="L138" s="41"/>
      <c r="M138" s="203" t="s">
        <v>1</v>
      </c>
      <c r="N138" s="204" t="s">
        <v>48</v>
      </c>
      <c r="O138" s="77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AR138" s="15" t="s">
        <v>136</v>
      </c>
      <c r="AT138" s="15" t="s">
        <v>131</v>
      </c>
      <c r="AU138" s="15" t="s">
        <v>137</v>
      </c>
      <c r="AY138" s="15" t="s">
        <v>127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5" t="s">
        <v>39</v>
      </c>
      <c r="BK138" s="207">
        <f>ROUND(I138*H138,2)</f>
        <v>0</v>
      </c>
      <c r="BL138" s="15" t="s">
        <v>136</v>
      </c>
      <c r="BM138" s="15" t="s">
        <v>216</v>
      </c>
    </row>
    <row r="139" s="1" customFormat="1">
      <c r="B139" s="36"/>
      <c r="C139" s="37"/>
      <c r="D139" s="208" t="s">
        <v>139</v>
      </c>
      <c r="E139" s="37"/>
      <c r="F139" s="209" t="s">
        <v>217</v>
      </c>
      <c r="G139" s="37"/>
      <c r="H139" s="37"/>
      <c r="I139" s="123"/>
      <c r="J139" s="37"/>
      <c r="K139" s="37"/>
      <c r="L139" s="41"/>
      <c r="M139" s="210"/>
      <c r="N139" s="77"/>
      <c r="O139" s="77"/>
      <c r="P139" s="77"/>
      <c r="Q139" s="77"/>
      <c r="R139" s="77"/>
      <c r="S139" s="77"/>
      <c r="T139" s="78"/>
      <c r="AT139" s="15" t="s">
        <v>139</v>
      </c>
      <c r="AU139" s="15" t="s">
        <v>137</v>
      </c>
    </row>
    <row r="140" s="11" customFormat="1">
      <c r="B140" s="211"/>
      <c r="C140" s="212"/>
      <c r="D140" s="208" t="s">
        <v>141</v>
      </c>
      <c r="E140" s="213" t="s">
        <v>1</v>
      </c>
      <c r="F140" s="214" t="s">
        <v>218</v>
      </c>
      <c r="G140" s="212"/>
      <c r="H140" s="215">
        <v>60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141</v>
      </c>
      <c r="AU140" s="221" t="s">
        <v>137</v>
      </c>
      <c r="AV140" s="11" t="s">
        <v>83</v>
      </c>
      <c r="AW140" s="11" t="s">
        <v>38</v>
      </c>
      <c r="AX140" s="11" t="s">
        <v>39</v>
      </c>
      <c r="AY140" s="221" t="s">
        <v>127</v>
      </c>
    </row>
    <row r="141" s="10" customFormat="1" ht="22.8" customHeight="1">
      <c r="B141" s="180"/>
      <c r="C141" s="181"/>
      <c r="D141" s="182" t="s">
        <v>76</v>
      </c>
      <c r="E141" s="194" t="s">
        <v>83</v>
      </c>
      <c r="F141" s="194" t="s">
        <v>219</v>
      </c>
      <c r="G141" s="181"/>
      <c r="H141" s="181"/>
      <c r="I141" s="184"/>
      <c r="J141" s="195">
        <f>BK141</f>
        <v>0</v>
      </c>
      <c r="K141" s="181"/>
      <c r="L141" s="186"/>
      <c r="M141" s="187"/>
      <c r="N141" s="188"/>
      <c r="O141" s="188"/>
      <c r="P141" s="189">
        <f>P142</f>
        <v>0</v>
      </c>
      <c r="Q141" s="188"/>
      <c r="R141" s="189">
        <f>R142</f>
        <v>0.0132389</v>
      </c>
      <c r="S141" s="188"/>
      <c r="T141" s="190">
        <f>T142</f>
        <v>0</v>
      </c>
      <c r="AR141" s="191" t="s">
        <v>39</v>
      </c>
      <c r="AT141" s="192" t="s">
        <v>76</v>
      </c>
      <c r="AU141" s="192" t="s">
        <v>39</v>
      </c>
      <c r="AY141" s="191" t="s">
        <v>127</v>
      </c>
      <c r="BK141" s="193">
        <f>BK142</f>
        <v>0</v>
      </c>
    </row>
    <row r="142" s="10" customFormat="1" ht="20.88" customHeight="1">
      <c r="B142" s="180"/>
      <c r="C142" s="181"/>
      <c r="D142" s="182" t="s">
        <v>76</v>
      </c>
      <c r="E142" s="194" t="s">
        <v>7</v>
      </c>
      <c r="F142" s="194" t="s">
        <v>220</v>
      </c>
      <c r="G142" s="181"/>
      <c r="H142" s="181"/>
      <c r="I142" s="184"/>
      <c r="J142" s="195">
        <f>BK142</f>
        <v>0</v>
      </c>
      <c r="K142" s="181"/>
      <c r="L142" s="186"/>
      <c r="M142" s="187"/>
      <c r="N142" s="188"/>
      <c r="O142" s="188"/>
      <c r="P142" s="189">
        <f>SUM(P143:P149)</f>
        <v>0</v>
      </c>
      <c r="Q142" s="188"/>
      <c r="R142" s="189">
        <f>SUM(R143:R149)</f>
        <v>0.0132389</v>
      </c>
      <c r="S142" s="188"/>
      <c r="T142" s="190">
        <f>SUM(T143:T149)</f>
        <v>0</v>
      </c>
      <c r="AR142" s="191" t="s">
        <v>39</v>
      </c>
      <c r="AT142" s="192" t="s">
        <v>76</v>
      </c>
      <c r="AU142" s="192" t="s">
        <v>83</v>
      </c>
      <c r="AY142" s="191" t="s">
        <v>127</v>
      </c>
      <c r="BK142" s="193">
        <f>SUM(BK143:BK149)</f>
        <v>0</v>
      </c>
    </row>
    <row r="143" s="1" customFormat="1" ht="16.5" customHeight="1">
      <c r="B143" s="36"/>
      <c r="C143" s="196" t="s">
        <v>221</v>
      </c>
      <c r="D143" s="196" t="s">
        <v>131</v>
      </c>
      <c r="E143" s="197" t="s">
        <v>222</v>
      </c>
      <c r="F143" s="198" t="s">
        <v>223</v>
      </c>
      <c r="G143" s="199" t="s">
        <v>134</v>
      </c>
      <c r="H143" s="200">
        <v>29.75</v>
      </c>
      <c r="I143" s="201"/>
      <c r="J143" s="202">
        <f>ROUND(I143*H143,2)</f>
        <v>0</v>
      </c>
      <c r="K143" s="198" t="s">
        <v>135</v>
      </c>
      <c r="L143" s="41"/>
      <c r="M143" s="203" t="s">
        <v>1</v>
      </c>
      <c r="N143" s="204" t="s">
        <v>48</v>
      </c>
      <c r="O143" s="77"/>
      <c r="P143" s="205">
        <f>O143*H143</f>
        <v>0</v>
      </c>
      <c r="Q143" s="205">
        <v>0.00010000000000000001</v>
      </c>
      <c r="R143" s="205">
        <f>Q143*H143</f>
        <v>0.0029750000000000002</v>
      </c>
      <c r="S143" s="205">
        <v>0</v>
      </c>
      <c r="T143" s="206">
        <f>S143*H143</f>
        <v>0</v>
      </c>
      <c r="AR143" s="15" t="s">
        <v>136</v>
      </c>
      <c r="AT143" s="15" t="s">
        <v>131</v>
      </c>
      <c r="AU143" s="15" t="s">
        <v>137</v>
      </c>
      <c r="AY143" s="15" t="s">
        <v>127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5" t="s">
        <v>39</v>
      </c>
      <c r="BK143" s="207">
        <f>ROUND(I143*H143,2)</f>
        <v>0</v>
      </c>
      <c r="BL143" s="15" t="s">
        <v>136</v>
      </c>
      <c r="BM143" s="15" t="s">
        <v>224</v>
      </c>
    </row>
    <row r="144" s="1" customFormat="1">
      <c r="B144" s="36"/>
      <c r="C144" s="37"/>
      <c r="D144" s="208" t="s">
        <v>139</v>
      </c>
      <c r="E144" s="37"/>
      <c r="F144" s="209" t="s">
        <v>225</v>
      </c>
      <c r="G144" s="37"/>
      <c r="H144" s="37"/>
      <c r="I144" s="123"/>
      <c r="J144" s="37"/>
      <c r="K144" s="37"/>
      <c r="L144" s="41"/>
      <c r="M144" s="210"/>
      <c r="N144" s="77"/>
      <c r="O144" s="77"/>
      <c r="P144" s="77"/>
      <c r="Q144" s="77"/>
      <c r="R144" s="77"/>
      <c r="S144" s="77"/>
      <c r="T144" s="78"/>
      <c r="AT144" s="15" t="s">
        <v>139</v>
      </c>
      <c r="AU144" s="15" t="s">
        <v>137</v>
      </c>
    </row>
    <row r="145" s="11" customFormat="1">
      <c r="B145" s="211"/>
      <c r="C145" s="212"/>
      <c r="D145" s="208" t="s">
        <v>141</v>
      </c>
      <c r="E145" s="213" t="s">
        <v>1</v>
      </c>
      <c r="F145" s="214" t="s">
        <v>226</v>
      </c>
      <c r="G145" s="212"/>
      <c r="H145" s="215">
        <v>29.75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141</v>
      </c>
      <c r="AU145" s="221" t="s">
        <v>137</v>
      </c>
      <c r="AV145" s="11" t="s">
        <v>83</v>
      </c>
      <c r="AW145" s="11" t="s">
        <v>38</v>
      </c>
      <c r="AX145" s="11" t="s">
        <v>39</v>
      </c>
      <c r="AY145" s="221" t="s">
        <v>127</v>
      </c>
    </row>
    <row r="146" s="1" customFormat="1" ht="16.5" customHeight="1">
      <c r="B146" s="36"/>
      <c r="C146" s="222" t="s">
        <v>8</v>
      </c>
      <c r="D146" s="222" t="s">
        <v>203</v>
      </c>
      <c r="E146" s="223" t="s">
        <v>227</v>
      </c>
      <c r="F146" s="224" t="s">
        <v>228</v>
      </c>
      <c r="G146" s="225" t="s">
        <v>134</v>
      </c>
      <c r="H146" s="226">
        <v>34.213000000000001</v>
      </c>
      <c r="I146" s="227"/>
      <c r="J146" s="228">
        <f>ROUND(I146*H146,2)</f>
        <v>0</v>
      </c>
      <c r="K146" s="224" t="s">
        <v>135</v>
      </c>
      <c r="L146" s="229"/>
      <c r="M146" s="230" t="s">
        <v>1</v>
      </c>
      <c r="N146" s="231" t="s">
        <v>48</v>
      </c>
      <c r="O146" s="77"/>
      <c r="P146" s="205">
        <f>O146*H146</f>
        <v>0</v>
      </c>
      <c r="Q146" s="205">
        <v>0.00029999999999999997</v>
      </c>
      <c r="R146" s="205">
        <f>Q146*H146</f>
        <v>0.010263899999999999</v>
      </c>
      <c r="S146" s="205">
        <v>0</v>
      </c>
      <c r="T146" s="206">
        <f>S146*H146</f>
        <v>0</v>
      </c>
      <c r="AR146" s="15" t="s">
        <v>186</v>
      </c>
      <c r="AT146" s="15" t="s">
        <v>203</v>
      </c>
      <c r="AU146" s="15" t="s">
        <v>137</v>
      </c>
      <c r="AY146" s="15" t="s">
        <v>127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5" t="s">
        <v>39</v>
      </c>
      <c r="BK146" s="207">
        <f>ROUND(I146*H146,2)</f>
        <v>0</v>
      </c>
      <c r="BL146" s="15" t="s">
        <v>136</v>
      </c>
      <c r="BM146" s="15" t="s">
        <v>229</v>
      </c>
    </row>
    <row r="147" s="1" customFormat="1">
      <c r="B147" s="36"/>
      <c r="C147" s="37"/>
      <c r="D147" s="208" t="s">
        <v>139</v>
      </c>
      <c r="E147" s="37"/>
      <c r="F147" s="209" t="s">
        <v>228</v>
      </c>
      <c r="G147" s="37"/>
      <c r="H147" s="37"/>
      <c r="I147" s="123"/>
      <c r="J147" s="37"/>
      <c r="K147" s="37"/>
      <c r="L147" s="41"/>
      <c r="M147" s="210"/>
      <c r="N147" s="77"/>
      <c r="O147" s="77"/>
      <c r="P147" s="77"/>
      <c r="Q147" s="77"/>
      <c r="R147" s="77"/>
      <c r="S147" s="77"/>
      <c r="T147" s="78"/>
      <c r="AT147" s="15" t="s">
        <v>139</v>
      </c>
      <c r="AU147" s="15" t="s">
        <v>137</v>
      </c>
    </row>
    <row r="148" s="1" customFormat="1">
      <c r="B148" s="36"/>
      <c r="C148" s="37"/>
      <c r="D148" s="208" t="s">
        <v>230</v>
      </c>
      <c r="E148" s="37"/>
      <c r="F148" s="232" t="s">
        <v>231</v>
      </c>
      <c r="G148" s="37"/>
      <c r="H148" s="37"/>
      <c r="I148" s="123"/>
      <c r="J148" s="37"/>
      <c r="K148" s="37"/>
      <c r="L148" s="41"/>
      <c r="M148" s="210"/>
      <c r="N148" s="77"/>
      <c r="O148" s="77"/>
      <c r="P148" s="77"/>
      <c r="Q148" s="77"/>
      <c r="R148" s="77"/>
      <c r="S148" s="77"/>
      <c r="T148" s="78"/>
      <c r="AT148" s="15" t="s">
        <v>230</v>
      </c>
      <c r="AU148" s="15" t="s">
        <v>137</v>
      </c>
    </row>
    <row r="149" s="11" customFormat="1">
      <c r="B149" s="211"/>
      <c r="C149" s="212"/>
      <c r="D149" s="208" t="s">
        <v>141</v>
      </c>
      <c r="E149" s="213" t="s">
        <v>1</v>
      </c>
      <c r="F149" s="214" t="s">
        <v>232</v>
      </c>
      <c r="G149" s="212"/>
      <c r="H149" s="215">
        <v>34.213000000000001</v>
      </c>
      <c r="I149" s="216"/>
      <c r="J149" s="212"/>
      <c r="K149" s="212"/>
      <c r="L149" s="217"/>
      <c r="M149" s="218"/>
      <c r="N149" s="219"/>
      <c r="O149" s="219"/>
      <c r="P149" s="219"/>
      <c r="Q149" s="219"/>
      <c r="R149" s="219"/>
      <c r="S149" s="219"/>
      <c r="T149" s="220"/>
      <c r="AT149" s="221" t="s">
        <v>141</v>
      </c>
      <c r="AU149" s="221" t="s">
        <v>137</v>
      </c>
      <c r="AV149" s="11" t="s">
        <v>83</v>
      </c>
      <c r="AW149" s="11" t="s">
        <v>38</v>
      </c>
      <c r="AX149" s="11" t="s">
        <v>39</v>
      </c>
      <c r="AY149" s="221" t="s">
        <v>127</v>
      </c>
    </row>
    <row r="150" s="10" customFormat="1" ht="22.8" customHeight="1">
      <c r="B150" s="180"/>
      <c r="C150" s="181"/>
      <c r="D150" s="182" t="s">
        <v>76</v>
      </c>
      <c r="E150" s="194" t="s">
        <v>163</v>
      </c>
      <c r="F150" s="194" t="s">
        <v>233</v>
      </c>
      <c r="G150" s="181"/>
      <c r="H150" s="181"/>
      <c r="I150" s="184"/>
      <c r="J150" s="195">
        <f>BK150</f>
        <v>0</v>
      </c>
      <c r="K150" s="181"/>
      <c r="L150" s="186"/>
      <c r="M150" s="187"/>
      <c r="N150" s="188"/>
      <c r="O150" s="188"/>
      <c r="P150" s="189">
        <f>P151+P163+P166</f>
        <v>0</v>
      </c>
      <c r="Q150" s="188"/>
      <c r="R150" s="189">
        <f>R151+R163+R166</f>
        <v>212.66117699999998</v>
      </c>
      <c r="S150" s="188"/>
      <c r="T150" s="190">
        <f>T151+T163+T166</f>
        <v>0</v>
      </c>
      <c r="AR150" s="191" t="s">
        <v>39</v>
      </c>
      <c r="AT150" s="192" t="s">
        <v>76</v>
      </c>
      <c r="AU150" s="192" t="s">
        <v>39</v>
      </c>
      <c r="AY150" s="191" t="s">
        <v>127</v>
      </c>
      <c r="BK150" s="193">
        <f>BK151+BK163+BK166</f>
        <v>0</v>
      </c>
    </row>
    <row r="151" s="10" customFormat="1" ht="20.88" customHeight="1">
      <c r="B151" s="180"/>
      <c r="C151" s="181"/>
      <c r="D151" s="182" t="s">
        <v>76</v>
      </c>
      <c r="E151" s="194" t="s">
        <v>234</v>
      </c>
      <c r="F151" s="194" t="s">
        <v>235</v>
      </c>
      <c r="G151" s="181"/>
      <c r="H151" s="181"/>
      <c r="I151" s="184"/>
      <c r="J151" s="195">
        <f>BK151</f>
        <v>0</v>
      </c>
      <c r="K151" s="181"/>
      <c r="L151" s="186"/>
      <c r="M151" s="187"/>
      <c r="N151" s="188"/>
      <c r="O151" s="188"/>
      <c r="P151" s="189">
        <f>SUM(P152:P162)</f>
        <v>0</v>
      </c>
      <c r="Q151" s="188"/>
      <c r="R151" s="189">
        <f>SUM(R152:R162)</f>
        <v>174.885392</v>
      </c>
      <c r="S151" s="188"/>
      <c r="T151" s="190">
        <f>SUM(T152:T162)</f>
        <v>0</v>
      </c>
      <c r="AR151" s="191" t="s">
        <v>39</v>
      </c>
      <c r="AT151" s="192" t="s">
        <v>76</v>
      </c>
      <c r="AU151" s="192" t="s">
        <v>83</v>
      </c>
      <c r="AY151" s="191" t="s">
        <v>127</v>
      </c>
      <c r="BK151" s="193">
        <f>SUM(BK152:BK162)</f>
        <v>0</v>
      </c>
    </row>
    <row r="152" s="1" customFormat="1" ht="16.5" customHeight="1">
      <c r="B152" s="36"/>
      <c r="C152" s="196" t="s">
        <v>151</v>
      </c>
      <c r="D152" s="196" t="s">
        <v>131</v>
      </c>
      <c r="E152" s="197" t="s">
        <v>236</v>
      </c>
      <c r="F152" s="198" t="s">
        <v>237</v>
      </c>
      <c r="G152" s="199" t="s">
        <v>134</v>
      </c>
      <c r="H152" s="200">
        <v>221.41</v>
      </c>
      <c r="I152" s="201"/>
      <c r="J152" s="202">
        <f>ROUND(I152*H152,2)</f>
        <v>0</v>
      </c>
      <c r="K152" s="198" t="s">
        <v>135</v>
      </c>
      <c r="L152" s="41"/>
      <c r="M152" s="203" t="s">
        <v>1</v>
      </c>
      <c r="N152" s="204" t="s">
        <v>48</v>
      </c>
      <c r="O152" s="77"/>
      <c r="P152" s="205">
        <f>O152*H152</f>
        <v>0</v>
      </c>
      <c r="Q152" s="205">
        <v>0.2024</v>
      </c>
      <c r="R152" s="205">
        <f>Q152*H152</f>
        <v>44.813383999999999</v>
      </c>
      <c r="S152" s="205">
        <v>0</v>
      </c>
      <c r="T152" s="206">
        <f>S152*H152</f>
        <v>0</v>
      </c>
      <c r="AR152" s="15" t="s">
        <v>136</v>
      </c>
      <c r="AT152" s="15" t="s">
        <v>131</v>
      </c>
      <c r="AU152" s="15" t="s">
        <v>137</v>
      </c>
      <c r="AY152" s="15" t="s">
        <v>127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5" t="s">
        <v>39</v>
      </c>
      <c r="BK152" s="207">
        <f>ROUND(I152*H152,2)</f>
        <v>0</v>
      </c>
      <c r="BL152" s="15" t="s">
        <v>136</v>
      </c>
      <c r="BM152" s="15" t="s">
        <v>238</v>
      </c>
    </row>
    <row r="153" s="1" customFormat="1">
      <c r="B153" s="36"/>
      <c r="C153" s="37"/>
      <c r="D153" s="208" t="s">
        <v>139</v>
      </c>
      <c r="E153" s="37"/>
      <c r="F153" s="209" t="s">
        <v>239</v>
      </c>
      <c r="G153" s="37"/>
      <c r="H153" s="37"/>
      <c r="I153" s="123"/>
      <c r="J153" s="37"/>
      <c r="K153" s="37"/>
      <c r="L153" s="41"/>
      <c r="M153" s="210"/>
      <c r="N153" s="77"/>
      <c r="O153" s="77"/>
      <c r="P153" s="77"/>
      <c r="Q153" s="77"/>
      <c r="R153" s="77"/>
      <c r="S153" s="77"/>
      <c r="T153" s="78"/>
      <c r="AT153" s="15" t="s">
        <v>139</v>
      </c>
      <c r="AU153" s="15" t="s">
        <v>137</v>
      </c>
    </row>
    <row r="154" s="11" customFormat="1">
      <c r="B154" s="211"/>
      <c r="C154" s="212"/>
      <c r="D154" s="208" t="s">
        <v>141</v>
      </c>
      <c r="E154" s="213" t="s">
        <v>1</v>
      </c>
      <c r="F154" s="214" t="s">
        <v>240</v>
      </c>
      <c r="G154" s="212"/>
      <c r="H154" s="215">
        <v>196.30000000000001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141</v>
      </c>
      <c r="AU154" s="221" t="s">
        <v>137</v>
      </c>
      <c r="AV154" s="11" t="s">
        <v>83</v>
      </c>
      <c r="AW154" s="11" t="s">
        <v>38</v>
      </c>
      <c r="AX154" s="11" t="s">
        <v>77</v>
      </c>
      <c r="AY154" s="221" t="s">
        <v>127</v>
      </c>
    </row>
    <row r="155" s="11" customFormat="1">
      <c r="B155" s="211"/>
      <c r="C155" s="212"/>
      <c r="D155" s="208" t="s">
        <v>141</v>
      </c>
      <c r="E155" s="213" t="s">
        <v>1</v>
      </c>
      <c r="F155" s="214" t="s">
        <v>241</v>
      </c>
      <c r="G155" s="212"/>
      <c r="H155" s="215">
        <v>25.109999999999999</v>
      </c>
      <c r="I155" s="216"/>
      <c r="J155" s="212"/>
      <c r="K155" s="212"/>
      <c r="L155" s="217"/>
      <c r="M155" s="218"/>
      <c r="N155" s="219"/>
      <c r="O155" s="219"/>
      <c r="P155" s="219"/>
      <c r="Q155" s="219"/>
      <c r="R155" s="219"/>
      <c r="S155" s="219"/>
      <c r="T155" s="220"/>
      <c r="AT155" s="221" t="s">
        <v>141</v>
      </c>
      <c r="AU155" s="221" t="s">
        <v>137</v>
      </c>
      <c r="AV155" s="11" t="s">
        <v>83</v>
      </c>
      <c r="AW155" s="11" t="s">
        <v>38</v>
      </c>
      <c r="AX155" s="11" t="s">
        <v>77</v>
      </c>
      <c r="AY155" s="221" t="s">
        <v>127</v>
      </c>
    </row>
    <row r="156" s="12" customFormat="1">
      <c r="B156" s="233"/>
      <c r="C156" s="234"/>
      <c r="D156" s="208" t="s">
        <v>141</v>
      </c>
      <c r="E156" s="235" t="s">
        <v>1</v>
      </c>
      <c r="F156" s="236" t="s">
        <v>242</v>
      </c>
      <c r="G156" s="234"/>
      <c r="H156" s="237">
        <v>221.41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141</v>
      </c>
      <c r="AU156" s="243" t="s">
        <v>137</v>
      </c>
      <c r="AV156" s="12" t="s">
        <v>136</v>
      </c>
      <c r="AW156" s="12" t="s">
        <v>38</v>
      </c>
      <c r="AX156" s="12" t="s">
        <v>39</v>
      </c>
      <c r="AY156" s="243" t="s">
        <v>127</v>
      </c>
    </row>
    <row r="157" s="1" customFormat="1" ht="16.5" customHeight="1">
      <c r="B157" s="36"/>
      <c r="C157" s="196" t="s">
        <v>169</v>
      </c>
      <c r="D157" s="196" t="s">
        <v>131</v>
      </c>
      <c r="E157" s="197" t="s">
        <v>243</v>
      </c>
      <c r="F157" s="198" t="s">
        <v>244</v>
      </c>
      <c r="G157" s="199" t="s">
        <v>134</v>
      </c>
      <c r="H157" s="200">
        <v>193.30000000000001</v>
      </c>
      <c r="I157" s="201"/>
      <c r="J157" s="202">
        <f>ROUND(I157*H157,2)</f>
        <v>0</v>
      </c>
      <c r="K157" s="198" t="s">
        <v>135</v>
      </c>
      <c r="L157" s="41"/>
      <c r="M157" s="203" t="s">
        <v>1</v>
      </c>
      <c r="N157" s="204" t="s">
        <v>48</v>
      </c>
      <c r="O157" s="77"/>
      <c r="P157" s="205">
        <f>O157*H157</f>
        <v>0</v>
      </c>
      <c r="Q157" s="205">
        <v>0.43878</v>
      </c>
      <c r="R157" s="205">
        <f>Q157*H157</f>
        <v>84.816174000000004</v>
      </c>
      <c r="S157" s="205">
        <v>0</v>
      </c>
      <c r="T157" s="206">
        <f>S157*H157</f>
        <v>0</v>
      </c>
      <c r="AR157" s="15" t="s">
        <v>136</v>
      </c>
      <c r="AT157" s="15" t="s">
        <v>131</v>
      </c>
      <c r="AU157" s="15" t="s">
        <v>137</v>
      </c>
      <c r="AY157" s="15" t="s">
        <v>127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5" t="s">
        <v>39</v>
      </c>
      <c r="BK157" s="207">
        <f>ROUND(I157*H157,2)</f>
        <v>0</v>
      </c>
      <c r="BL157" s="15" t="s">
        <v>136</v>
      </c>
      <c r="BM157" s="15" t="s">
        <v>245</v>
      </c>
    </row>
    <row r="158" s="1" customFormat="1">
      <c r="B158" s="36"/>
      <c r="C158" s="37"/>
      <c r="D158" s="208" t="s">
        <v>139</v>
      </c>
      <c r="E158" s="37"/>
      <c r="F158" s="209" t="s">
        <v>246</v>
      </c>
      <c r="G158" s="37"/>
      <c r="H158" s="37"/>
      <c r="I158" s="123"/>
      <c r="J158" s="37"/>
      <c r="K158" s="37"/>
      <c r="L158" s="41"/>
      <c r="M158" s="210"/>
      <c r="N158" s="77"/>
      <c r="O158" s="77"/>
      <c r="P158" s="77"/>
      <c r="Q158" s="77"/>
      <c r="R158" s="77"/>
      <c r="S158" s="77"/>
      <c r="T158" s="78"/>
      <c r="AT158" s="15" t="s">
        <v>139</v>
      </c>
      <c r="AU158" s="15" t="s">
        <v>137</v>
      </c>
    </row>
    <row r="159" s="11" customFormat="1">
      <c r="B159" s="211"/>
      <c r="C159" s="212"/>
      <c r="D159" s="208" t="s">
        <v>141</v>
      </c>
      <c r="E159" s="213" t="s">
        <v>1</v>
      </c>
      <c r="F159" s="214" t="s">
        <v>247</v>
      </c>
      <c r="G159" s="212"/>
      <c r="H159" s="215">
        <v>193.30000000000001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141</v>
      </c>
      <c r="AU159" s="221" t="s">
        <v>137</v>
      </c>
      <c r="AV159" s="11" t="s">
        <v>83</v>
      </c>
      <c r="AW159" s="11" t="s">
        <v>38</v>
      </c>
      <c r="AX159" s="11" t="s">
        <v>39</v>
      </c>
      <c r="AY159" s="221" t="s">
        <v>127</v>
      </c>
    </row>
    <row r="160" s="1" customFormat="1" ht="16.5" customHeight="1">
      <c r="B160" s="36"/>
      <c r="C160" s="196" t="s">
        <v>184</v>
      </c>
      <c r="D160" s="196" t="s">
        <v>131</v>
      </c>
      <c r="E160" s="197" t="s">
        <v>248</v>
      </c>
      <c r="F160" s="198" t="s">
        <v>249</v>
      </c>
      <c r="G160" s="199" t="s">
        <v>134</v>
      </c>
      <c r="H160" s="200">
        <v>78.299999999999997</v>
      </c>
      <c r="I160" s="201"/>
      <c r="J160" s="202">
        <f>ROUND(I160*H160,2)</f>
        <v>0</v>
      </c>
      <c r="K160" s="198" t="s">
        <v>135</v>
      </c>
      <c r="L160" s="41"/>
      <c r="M160" s="203" t="s">
        <v>1</v>
      </c>
      <c r="N160" s="204" t="s">
        <v>48</v>
      </c>
      <c r="O160" s="77"/>
      <c r="P160" s="205">
        <f>O160*H160</f>
        <v>0</v>
      </c>
      <c r="Q160" s="205">
        <v>0.57798000000000005</v>
      </c>
      <c r="R160" s="205">
        <f>Q160*H160</f>
        <v>45.255834</v>
      </c>
      <c r="S160" s="205">
        <v>0</v>
      </c>
      <c r="T160" s="206">
        <f>S160*H160</f>
        <v>0</v>
      </c>
      <c r="AR160" s="15" t="s">
        <v>136</v>
      </c>
      <c r="AT160" s="15" t="s">
        <v>131</v>
      </c>
      <c r="AU160" s="15" t="s">
        <v>137</v>
      </c>
      <c r="AY160" s="15" t="s">
        <v>127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5" t="s">
        <v>39</v>
      </c>
      <c r="BK160" s="207">
        <f>ROUND(I160*H160,2)</f>
        <v>0</v>
      </c>
      <c r="BL160" s="15" t="s">
        <v>136</v>
      </c>
      <c r="BM160" s="15" t="s">
        <v>250</v>
      </c>
    </row>
    <row r="161" s="1" customFormat="1">
      <c r="B161" s="36"/>
      <c r="C161" s="37"/>
      <c r="D161" s="208" t="s">
        <v>139</v>
      </c>
      <c r="E161" s="37"/>
      <c r="F161" s="209" t="s">
        <v>251</v>
      </c>
      <c r="G161" s="37"/>
      <c r="H161" s="37"/>
      <c r="I161" s="123"/>
      <c r="J161" s="37"/>
      <c r="K161" s="37"/>
      <c r="L161" s="41"/>
      <c r="M161" s="210"/>
      <c r="N161" s="77"/>
      <c r="O161" s="77"/>
      <c r="P161" s="77"/>
      <c r="Q161" s="77"/>
      <c r="R161" s="77"/>
      <c r="S161" s="77"/>
      <c r="T161" s="78"/>
      <c r="AT161" s="15" t="s">
        <v>139</v>
      </c>
      <c r="AU161" s="15" t="s">
        <v>137</v>
      </c>
    </row>
    <row r="162" s="11" customFormat="1">
      <c r="B162" s="211"/>
      <c r="C162" s="212"/>
      <c r="D162" s="208" t="s">
        <v>141</v>
      </c>
      <c r="E162" s="213" t="s">
        <v>1</v>
      </c>
      <c r="F162" s="214" t="s">
        <v>252</v>
      </c>
      <c r="G162" s="212"/>
      <c r="H162" s="215">
        <v>78.299999999999997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141</v>
      </c>
      <c r="AU162" s="221" t="s">
        <v>137</v>
      </c>
      <c r="AV162" s="11" t="s">
        <v>83</v>
      </c>
      <c r="AW162" s="11" t="s">
        <v>38</v>
      </c>
      <c r="AX162" s="11" t="s">
        <v>39</v>
      </c>
      <c r="AY162" s="221" t="s">
        <v>127</v>
      </c>
    </row>
    <row r="163" s="10" customFormat="1" ht="20.88" customHeight="1">
      <c r="B163" s="180"/>
      <c r="C163" s="181"/>
      <c r="D163" s="182" t="s">
        <v>76</v>
      </c>
      <c r="E163" s="194" t="s">
        <v>253</v>
      </c>
      <c r="F163" s="194" t="s">
        <v>254</v>
      </c>
      <c r="G163" s="181"/>
      <c r="H163" s="181"/>
      <c r="I163" s="184"/>
      <c r="J163" s="195">
        <f>BK163</f>
        <v>0</v>
      </c>
      <c r="K163" s="181"/>
      <c r="L163" s="186"/>
      <c r="M163" s="187"/>
      <c r="N163" s="188"/>
      <c r="O163" s="188"/>
      <c r="P163" s="189">
        <f>SUM(P164:P165)</f>
        <v>0</v>
      </c>
      <c r="Q163" s="188"/>
      <c r="R163" s="189">
        <f>SUM(R164:R165)</f>
        <v>37.364759999999997</v>
      </c>
      <c r="S163" s="188"/>
      <c r="T163" s="190">
        <f>SUM(T164:T165)</f>
        <v>0</v>
      </c>
      <c r="AR163" s="191" t="s">
        <v>39</v>
      </c>
      <c r="AT163" s="192" t="s">
        <v>76</v>
      </c>
      <c r="AU163" s="192" t="s">
        <v>83</v>
      </c>
      <c r="AY163" s="191" t="s">
        <v>127</v>
      </c>
      <c r="BK163" s="193">
        <f>SUM(BK164:BK165)</f>
        <v>0</v>
      </c>
    </row>
    <row r="164" s="1" customFormat="1" ht="16.5" customHeight="1">
      <c r="B164" s="36"/>
      <c r="C164" s="196" t="s">
        <v>255</v>
      </c>
      <c r="D164" s="196" t="s">
        <v>131</v>
      </c>
      <c r="E164" s="197" t="s">
        <v>256</v>
      </c>
      <c r="F164" s="198" t="s">
        <v>257</v>
      </c>
      <c r="G164" s="199" t="s">
        <v>134</v>
      </c>
      <c r="H164" s="200">
        <v>78.299999999999997</v>
      </c>
      <c r="I164" s="201"/>
      <c r="J164" s="202">
        <f>ROUND(I164*H164,2)</f>
        <v>0</v>
      </c>
      <c r="K164" s="198" t="s">
        <v>1</v>
      </c>
      <c r="L164" s="41"/>
      <c r="M164" s="203" t="s">
        <v>1</v>
      </c>
      <c r="N164" s="204" t="s">
        <v>48</v>
      </c>
      <c r="O164" s="77"/>
      <c r="P164" s="205">
        <f>O164*H164</f>
        <v>0</v>
      </c>
      <c r="Q164" s="205">
        <v>0.47720000000000001</v>
      </c>
      <c r="R164" s="205">
        <f>Q164*H164</f>
        <v>37.364759999999997</v>
      </c>
      <c r="S164" s="205">
        <v>0</v>
      </c>
      <c r="T164" s="206">
        <f>S164*H164</f>
        <v>0</v>
      </c>
      <c r="AR164" s="15" t="s">
        <v>136</v>
      </c>
      <c r="AT164" s="15" t="s">
        <v>131</v>
      </c>
      <c r="AU164" s="15" t="s">
        <v>137</v>
      </c>
      <c r="AY164" s="15" t="s">
        <v>127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5" t="s">
        <v>39</v>
      </c>
      <c r="BK164" s="207">
        <f>ROUND(I164*H164,2)</f>
        <v>0</v>
      </c>
      <c r="BL164" s="15" t="s">
        <v>136</v>
      </c>
      <c r="BM164" s="15" t="s">
        <v>258</v>
      </c>
    </row>
    <row r="165" s="1" customFormat="1">
      <c r="B165" s="36"/>
      <c r="C165" s="37"/>
      <c r="D165" s="208" t="s">
        <v>139</v>
      </c>
      <c r="E165" s="37"/>
      <c r="F165" s="209" t="s">
        <v>257</v>
      </c>
      <c r="G165" s="37"/>
      <c r="H165" s="37"/>
      <c r="I165" s="123"/>
      <c r="J165" s="37"/>
      <c r="K165" s="37"/>
      <c r="L165" s="41"/>
      <c r="M165" s="210"/>
      <c r="N165" s="77"/>
      <c r="O165" s="77"/>
      <c r="P165" s="77"/>
      <c r="Q165" s="77"/>
      <c r="R165" s="77"/>
      <c r="S165" s="77"/>
      <c r="T165" s="78"/>
      <c r="AT165" s="15" t="s">
        <v>139</v>
      </c>
      <c r="AU165" s="15" t="s">
        <v>137</v>
      </c>
    </row>
    <row r="166" s="10" customFormat="1" ht="20.88" customHeight="1">
      <c r="B166" s="180"/>
      <c r="C166" s="181"/>
      <c r="D166" s="182" t="s">
        <v>76</v>
      </c>
      <c r="E166" s="194" t="s">
        <v>259</v>
      </c>
      <c r="F166" s="194" t="s">
        <v>260</v>
      </c>
      <c r="G166" s="181"/>
      <c r="H166" s="181"/>
      <c r="I166" s="184"/>
      <c r="J166" s="195">
        <f>BK166</f>
        <v>0</v>
      </c>
      <c r="K166" s="181"/>
      <c r="L166" s="186"/>
      <c r="M166" s="187"/>
      <c r="N166" s="188"/>
      <c r="O166" s="188"/>
      <c r="P166" s="189">
        <f>SUM(P167:P171)</f>
        <v>0</v>
      </c>
      <c r="Q166" s="188"/>
      <c r="R166" s="189">
        <f>SUM(R167:R171)</f>
        <v>0.41102499999999992</v>
      </c>
      <c r="S166" s="188"/>
      <c r="T166" s="190">
        <f>SUM(T167:T171)</f>
        <v>0</v>
      </c>
      <c r="AR166" s="191" t="s">
        <v>39</v>
      </c>
      <c r="AT166" s="192" t="s">
        <v>76</v>
      </c>
      <c r="AU166" s="192" t="s">
        <v>83</v>
      </c>
      <c r="AY166" s="191" t="s">
        <v>127</v>
      </c>
      <c r="BK166" s="193">
        <f>SUM(BK167:BK171)</f>
        <v>0</v>
      </c>
    </row>
    <row r="167" s="1" customFormat="1" ht="16.5" customHeight="1">
      <c r="B167" s="36"/>
      <c r="C167" s="196" t="s">
        <v>261</v>
      </c>
      <c r="D167" s="196" t="s">
        <v>131</v>
      </c>
      <c r="E167" s="197" t="s">
        <v>262</v>
      </c>
      <c r="F167" s="198" t="s">
        <v>263</v>
      </c>
      <c r="G167" s="199" t="s">
        <v>134</v>
      </c>
      <c r="H167" s="200">
        <v>78.299999999999997</v>
      </c>
      <c r="I167" s="201"/>
      <c r="J167" s="202">
        <f>ROUND(I167*H167,2)</f>
        <v>0</v>
      </c>
      <c r="K167" s="198" t="s">
        <v>1</v>
      </c>
      <c r="L167" s="41"/>
      <c r="M167" s="203" t="s">
        <v>1</v>
      </c>
      <c r="N167" s="204" t="s">
        <v>48</v>
      </c>
      <c r="O167" s="77"/>
      <c r="P167" s="205">
        <f>O167*H167</f>
        <v>0</v>
      </c>
      <c r="Q167" s="205">
        <v>0.0044999999999999997</v>
      </c>
      <c r="R167" s="205">
        <f>Q167*H167</f>
        <v>0.35234999999999994</v>
      </c>
      <c r="S167" s="205">
        <v>0</v>
      </c>
      <c r="T167" s="206">
        <f>S167*H167</f>
        <v>0</v>
      </c>
      <c r="AR167" s="15" t="s">
        <v>136</v>
      </c>
      <c r="AT167" s="15" t="s">
        <v>131</v>
      </c>
      <c r="AU167" s="15" t="s">
        <v>137</v>
      </c>
      <c r="AY167" s="15" t="s">
        <v>127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5" t="s">
        <v>39</v>
      </c>
      <c r="BK167" s="207">
        <f>ROUND(I167*H167,2)</f>
        <v>0</v>
      </c>
      <c r="BL167" s="15" t="s">
        <v>136</v>
      </c>
      <c r="BM167" s="15" t="s">
        <v>264</v>
      </c>
    </row>
    <row r="168" s="1" customFormat="1">
      <c r="B168" s="36"/>
      <c r="C168" s="37"/>
      <c r="D168" s="208" t="s">
        <v>139</v>
      </c>
      <c r="E168" s="37"/>
      <c r="F168" s="209" t="s">
        <v>263</v>
      </c>
      <c r="G168" s="37"/>
      <c r="H168" s="37"/>
      <c r="I168" s="123"/>
      <c r="J168" s="37"/>
      <c r="K168" s="37"/>
      <c r="L168" s="41"/>
      <c r="M168" s="210"/>
      <c r="N168" s="77"/>
      <c r="O168" s="77"/>
      <c r="P168" s="77"/>
      <c r="Q168" s="77"/>
      <c r="R168" s="77"/>
      <c r="S168" s="77"/>
      <c r="T168" s="78"/>
      <c r="AT168" s="15" t="s">
        <v>139</v>
      </c>
      <c r="AU168" s="15" t="s">
        <v>137</v>
      </c>
    </row>
    <row r="169" s="1" customFormat="1" ht="16.5" customHeight="1">
      <c r="B169" s="36"/>
      <c r="C169" s="196" t="s">
        <v>7</v>
      </c>
      <c r="D169" s="196" t="s">
        <v>131</v>
      </c>
      <c r="E169" s="197" t="s">
        <v>265</v>
      </c>
      <c r="F169" s="198" t="s">
        <v>266</v>
      </c>
      <c r="G169" s="199" t="s">
        <v>267</v>
      </c>
      <c r="H169" s="200">
        <v>117.34999999999999</v>
      </c>
      <c r="I169" s="201"/>
      <c r="J169" s="202">
        <f>ROUND(I169*H169,2)</f>
        <v>0</v>
      </c>
      <c r="K169" s="198" t="s">
        <v>1</v>
      </c>
      <c r="L169" s="41"/>
      <c r="M169" s="203" t="s">
        <v>1</v>
      </c>
      <c r="N169" s="204" t="s">
        <v>48</v>
      </c>
      <c r="O169" s="77"/>
      <c r="P169" s="205">
        <f>O169*H169</f>
        <v>0</v>
      </c>
      <c r="Q169" s="205">
        <v>0.00050000000000000001</v>
      </c>
      <c r="R169" s="205">
        <f>Q169*H169</f>
        <v>0.058674999999999998</v>
      </c>
      <c r="S169" s="205">
        <v>0</v>
      </c>
      <c r="T169" s="206">
        <f>S169*H169</f>
        <v>0</v>
      </c>
      <c r="AR169" s="15" t="s">
        <v>136</v>
      </c>
      <c r="AT169" s="15" t="s">
        <v>131</v>
      </c>
      <c r="AU169" s="15" t="s">
        <v>137</v>
      </c>
      <c r="AY169" s="15" t="s">
        <v>127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5" t="s">
        <v>39</v>
      </c>
      <c r="BK169" s="207">
        <f>ROUND(I169*H169,2)</f>
        <v>0</v>
      </c>
      <c r="BL169" s="15" t="s">
        <v>136</v>
      </c>
      <c r="BM169" s="15" t="s">
        <v>268</v>
      </c>
    </row>
    <row r="170" s="1" customFormat="1">
      <c r="B170" s="36"/>
      <c r="C170" s="37"/>
      <c r="D170" s="208" t="s">
        <v>139</v>
      </c>
      <c r="E170" s="37"/>
      <c r="F170" s="209" t="s">
        <v>266</v>
      </c>
      <c r="G170" s="37"/>
      <c r="H170" s="37"/>
      <c r="I170" s="123"/>
      <c r="J170" s="37"/>
      <c r="K170" s="37"/>
      <c r="L170" s="41"/>
      <c r="M170" s="210"/>
      <c r="N170" s="77"/>
      <c r="O170" s="77"/>
      <c r="P170" s="77"/>
      <c r="Q170" s="77"/>
      <c r="R170" s="77"/>
      <c r="S170" s="77"/>
      <c r="T170" s="78"/>
      <c r="AT170" s="15" t="s">
        <v>139</v>
      </c>
      <c r="AU170" s="15" t="s">
        <v>137</v>
      </c>
    </row>
    <row r="171" s="11" customFormat="1">
      <c r="B171" s="211"/>
      <c r="C171" s="212"/>
      <c r="D171" s="208" t="s">
        <v>141</v>
      </c>
      <c r="E171" s="213" t="s">
        <v>1</v>
      </c>
      <c r="F171" s="214" t="s">
        <v>269</v>
      </c>
      <c r="G171" s="212"/>
      <c r="H171" s="215">
        <v>117.34999999999999</v>
      </c>
      <c r="I171" s="216"/>
      <c r="J171" s="212"/>
      <c r="K171" s="212"/>
      <c r="L171" s="217"/>
      <c r="M171" s="218"/>
      <c r="N171" s="219"/>
      <c r="O171" s="219"/>
      <c r="P171" s="219"/>
      <c r="Q171" s="219"/>
      <c r="R171" s="219"/>
      <c r="S171" s="219"/>
      <c r="T171" s="220"/>
      <c r="AT171" s="221" t="s">
        <v>141</v>
      </c>
      <c r="AU171" s="221" t="s">
        <v>137</v>
      </c>
      <c r="AV171" s="11" t="s">
        <v>83</v>
      </c>
      <c r="AW171" s="11" t="s">
        <v>38</v>
      </c>
      <c r="AX171" s="11" t="s">
        <v>39</v>
      </c>
      <c r="AY171" s="221" t="s">
        <v>127</v>
      </c>
    </row>
    <row r="172" s="10" customFormat="1" ht="22.8" customHeight="1">
      <c r="B172" s="180"/>
      <c r="C172" s="181"/>
      <c r="D172" s="182" t="s">
        <v>76</v>
      </c>
      <c r="E172" s="194" t="s">
        <v>192</v>
      </c>
      <c r="F172" s="194" t="s">
        <v>270</v>
      </c>
      <c r="G172" s="181"/>
      <c r="H172" s="181"/>
      <c r="I172" s="184"/>
      <c r="J172" s="195">
        <f>BK172</f>
        <v>0</v>
      </c>
      <c r="K172" s="181"/>
      <c r="L172" s="186"/>
      <c r="M172" s="187"/>
      <c r="N172" s="188"/>
      <c r="O172" s="188"/>
      <c r="P172" s="189">
        <f>P173+P184+P188</f>
        <v>0</v>
      </c>
      <c r="Q172" s="188"/>
      <c r="R172" s="189">
        <f>R173+R184+R188</f>
        <v>33.002477499999998</v>
      </c>
      <c r="S172" s="188"/>
      <c r="T172" s="190">
        <f>T173+T184+T188</f>
        <v>0</v>
      </c>
      <c r="AR172" s="191" t="s">
        <v>39</v>
      </c>
      <c r="AT172" s="192" t="s">
        <v>76</v>
      </c>
      <c r="AU172" s="192" t="s">
        <v>39</v>
      </c>
      <c r="AY172" s="191" t="s">
        <v>127</v>
      </c>
      <c r="BK172" s="193">
        <f>BK173+BK184+BK188</f>
        <v>0</v>
      </c>
    </row>
    <row r="173" s="10" customFormat="1" ht="20.88" customHeight="1">
      <c r="B173" s="180"/>
      <c r="C173" s="181"/>
      <c r="D173" s="182" t="s">
        <v>76</v>
      </c>
      <c r="E173" s="194" t="s">
        <v>271</v>
      </c>
      <c r="F173" s="194" t="s">
        <v>272</v>
      </c>
      <c r="G173" s="181"/>
      <c r="H173" s="181"/>
      <c r="I173" s="184"/>
      <c r="J173" s="195">
        <f>BK173</f>
        <v>0</v>
      </c>
      <c r="K173" s="181"/>
      <c r="L173" s="186"/>
      <c r="M173" s="187"/>
      <c r="N173" s="188"/>
      <c r="O173" s="188"/>
      <c r="P173" s="189">
        <f>SUM(P174:P183)</f>
        <v>0</v>
      </c>
      <c r="Q173" s="188"/>
      <c r="R173" s="189">
        <f>SUM(R174:R183)</f>
        <v>16.970477499999998</v>
      </c>
      <c r="S173" s="188"/>
      <c r="T173" s="190">
        <f>SUM(T174:T183)</f>
        <v>0</v>
      </c>
      <c r="AR173" s="191" t="s">
        <v>39</v>
      </c>
      <c r="AT173" s="192" t="s">
        <v>76</v>
      </c>
      <c r="AU173" s="192" t="s">
        <v>83</v>
      </c>
      <c r="AY173" s="191" t="s">
        <v>127</v>
      </c>
      <c r="BK173" s="193">
        <f>SUM(BK174:BK183)</f>
        <v>0</v>
      </c>
    </row>
    <row r="174" s="1" customFormat="1" ht="16.5" customHeight="1">
      <c r="B174" s="36"/>
      <c r="C174" s="196" t="s">
        <v>273</v>
      </c>
      <c r="D174" s="196" t="s">
        <v>131</v>
      </c>
      <c r="E174" s="197" t="s">
        <v>274</v>
      </c>
      <c r="F174" s="198" t="s">
        <v>275</v>
      </c>
      <c r="G174" s="199" t="s">
        <v>276</v>
      </c>
      <c r="H174" s="200">
        <v>139.44999999999999</v>
      </c>
      <c r="I174" s="201"/>
      <c r="J174" s="202">
        <f>ROUND(I174*H174,2)</f>
        <v>0</v>
      </c>
      <c r="K174" s="198" t="s">
        <v>135</v>
      </c>
      <c r="L174" s="41"/>
      <c r="M174" s="203" t="s">
        <v>1</v>
      </c>
      <c r="N174" s="204" t="s">
        <v>48</v>
      </c>
      <c r="O174" s="77"/>
      <c r="P174" s="205">
        <f>O174*H174</f>
        <v>0</v>
      </c>
      <c r="Q174" s="205">
        <v>0.10095</v>
      </c>
      <c r="R174" s="205">
        <f>Q174*H174</f>
        <v>14.077477499999999</v>
      </c>
      <c r="S174" s="205">
        <v>0</v>
      </c>
      <c r="T174" s="206">
        <f>S174*H174</f>
        <v>0</v>
      </c>
      <c r="AR174" s="15" t="s">
        <v>136</v>
      </c>
      <c r="AT174" s="15" t="s">
        <v>131</v>
      </c>
      <c r="AU174" s="15" t="s">
        <v>137</v>
      </c>
      <c r="AY174" s="15" t="s">
        <v>127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5" t="s">
        <v>39</v>
      </c>
      <c r="BK174" s="207">
        <f>ROUND(I174*H174,2)</f>
        <v>0</v>
      </c>
      <c r="BL174" s="15" t="s">
        <v>136</v>
      </c>
      <c r="BM174" s="15" t="s">
        <v>277</v>
      </c>
    </row>
    <row r="175" s="1" customFormat="1">
      <c r="B175" s="36"/>
      <c r="C175" s="37"/>
      <c r="D175" s="208" t="s">
        <v>139</v>
      </c>
      <c r="E175" s="37"/>
      <c r="F175" s="209" t="s">
        <v>278</v>
      </c>
      <c r="G175" s="37"/>
      <c r="H175" s="37"/>
      <c r="I175" s="123"/>
      <c r="J175" s="37"/>
      <c r="K175" s="37"/>
      <c r="L175" s="41"/>
      <c r="M175" s="210"/>
      <c r="N175" s="77"/>
      <c r="O175" s="77"/>
      <c r="P175" s="77"/>
      <c r="Q175" s="77"/>
      <c r="R175" s="77"/>
      <c r="S175" s="77"/>
      <c r="T175" s="78"/>
      <c r="AT175" s="15" t="s">
        <v>139</v>
      </c>
      <c r="AU175" s="15" t="s">
        <v>137</v>
      </c>
    </row>
    <row r="176" s="13" customFormat="1">
      <c r="B176" s="244"/>
      <c r="C176" s="245"/>
      <c r="D176" s="208" t="s">
        <v>141</v>
      </c>
      <c r="E176" s="246" t="s">
        <v>1</v>
      </c>
      <c r="F176" s="247" t="s">
        <v>279</v>
      </c>
      <c r="G176" s="245"/>
      <c r="H176" s="246" t="s">
        <v>1</v>
      </c>
      <c r="I176" s="248"/>
      <c r="J176" s="245"/>
      <c r="K176" s="245"/>
      <c r="L176" s="249"/>
      <c r="M176" s="250"/>
      <c r="N176" s="251"/>
      <c r="O176" s="251"/>
      <c r="P176" s="251"/>
      <c r="Q176" s="251"/>
      <c r="R176" s="251"/>
      <c r="S176" s="251"/>
      <c r="T176" s="252"/>
      <c r="AT176" s="253" t="s">
        <v>141</v>
      </c>
      <c r="AU176" s="253" t="s">
        <v>137</v>
      </c>
      <c r="AV176" s="13" t="s">
        <v>39</v>
      </c>
      <c r="AW176" s="13" t="s">
        <v>38</v>
      </c>
      <c r="AX176" s="13" t="s">
        <v>77</v>
      </c>
      <c r="AY176" s="253" t="s">
        <v>127</v>
      </c>
    </row>
    <row r="177" s="11" customFormat="1">
      <c r="B177" s="211"/>
      <c r="C177" s="212"/>
      <c r="D177" s="208" t="s">
        <v>141</v>
      </c>
      <c r="E177" s="213" t="s">
        <v>1</v>
      </c>
      <c r="F177" s="214" t="s">
        <v>280</v>
      </c>
      <c r="G177" s="212"/>
      <c r="H177" s="215">
        <v>139.44999999999999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141</v>
      </c>
      <c r="AU177" s="221" t="s">
        <v>137</v>
      </c>
      <c r="AV177" s="11" t="s">
        <v>83</v>
      </c>
      <c r="AW177" s="11" t="s">
        <v>38</v>
      </c>
      <c r="AX177" s="11" t="s">
        <v>39</v>
      </c>
      <c r="AY177" s="221" t="s">
        <v>127</v>
      </c>
    </row>
    <row r="178" s="1" customFormat="1" ht="16.5" customHeight="1">
      <c r="B178" s="36"/>
      <c r="C178" s="222" t="s">
        <v>281</v>
      </c>
      <c r="D178" s="222" t="s">
        <v>203</v>
      </c>
      <c r="E178" s="223" t="s">
        <v>282</v>
      </c>
      <c r="F178" s="224" t="s">
        <v>283</v>
      </c>
      <c r="G178" s="225" t="s">
        <v>276</v>
      </c>
      <c r="H178" s="226">
        <v>120</v>
      </c>
      <c r="I178" s="227"/>
      <c r="J178" s="228">
        <f>ROUND(I178*H178,2)</f>
        <v>0</v>
      </c>
      <c r="K178" s="224" t="s">
        <v>135</v>
      </c>
      <c r="L178" s="229"/>
      <c r="M178" s="230" t="s">
        <v>1</v>
      </c>
      <c r="N178" s="231" t="s">
        <v>48</v>
      </c>
      <c r="O178" s="77"/>
      <c r="P178" s="205">
        <f>O178*H178</f>
        <v>0</v>
      </c>
      <c r="Q178" s="205">
        <v>0.021999999999999999</v>
      </c>
      <c r="R178" s="205">
        <f>Q178*H178</f>
        <v>2.6399999999999997</v>
      </c>
      <c r="S178" s="205">
        <v>0</v>
      </c>
      <c r="T178" s="206">
        <f>S178*H178</f>
        <v>0</v>
      </c>
      <c r="AR178" s="15" t="s">
        <v>186</v>
      </c>
      <c r="AT178" s="15" t="s">
        <v>203</v>
      </c>
      <c r="AU178" s="15" t="s">
        <v>137</v>
      </c>
      <c r="AY178" s="15" t="s">
        <v>127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5" t="s">
        <v>39</v>
      </c>
      <c r="BK178" s="207">
        <f>ROUND(I178*H178,2)</f>
        <v>0</v>
      </c>
      <c r="BL178" s="15" t="s">
        <v>136</v>
      </c>
      <c r="BM178" s="15" t="s">
        <v>284</v>
      </c>
    </row>
    <row r="179" s="1" customFormat="1">
      <c r="B179" s="36"/>
      <c r="C179" s="37"/>
      <c r="D179" s="208" t="s">
        <v>139</v>
      </c>
      <c r="E179" s="37"/>
      <c r="F179" s="209" t="s">
        <v>283</v>
      </c>
      <c r="G179" s="37"/>
      <c r="H179" s="37"/>
      <c r="I179" s="123"/>
      <c r="J179" s="37"/>
      <c r="K179" s="37"/>
      <c r="L179" s="41"/>
      <c r="M179" s="210"/>
      <c r="N179" s="77"/>
      <c r="O179" s="77"/>
      <c r="P179" s="77"/>
      <c r="Q179" s="77"/>
      <c r="R179" s="77"/>
      <c r="S179" s="77"/>
      <c r="T179" s="78"/>
      <c r="AT179" s="15" t="s">
        <v>139</v>
      </c>
      <c r="AU179" s="15" t="s">
        <v>137</v>
      </c>
    </row>
    <row r="180" s="11" customFormat="1">
      <c r="B180" s="211"/>
      <c r="C180" s="212"/>
      <c r="D180" s="208" t="s">
        <v>141</v>
      </c>
      <c r="E180" s="213" t="s">
        <v>1</v>
      </c>
      <c r="F180" s="214" t="s">
        <v>285</v>
      </c>
      <c r="G180" s="212"/>
      <c r="H180" s="215">
        <v>120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141</v>
      </c>
      <c r="AU180" s="221" t="s">
        <v>137</v>
      </c>
      <c r="AV180" s="11" t="s">
        <v>83</v>
      </c>
      <c r="AW180" s="11" t="s">
        <v>38</v>
      </c>
      <c r="AX180" s="11" t="s">
        <v>39</v>
      </c>
      <c r="AY180" s="221" t="s">
        <v>127</v>
      </c>
    </row>
    <row r="181" s="1" customFormat="1" ht="16.5" customHeight="1">
      <c r="B181" s="36"/>
      <c r="C181" s="222" t="s">
        <v>286</v>
      </c>
      <c r="D181" s="222" t="s">
        <v>203</v>
      </c>
      <c r="E181" s="223" t="s">
        <v>287</v>
      </c>
      <c r="F181" s="224" t="s">
        <v>288</v>
      </c>
      <c r="G181" s="225" t="s">
        <v>289</v>
      </c>
      <c r="H181" s="226">
        <v>23</v>
      </c>
      <c r="I181" s="227"/>
      <c r="J181" s="228">
        <f>ROUND(I181*H181,2)</f>
        <v>0</v>
      </c>
      <c r="K181" s="224" t="s">
        <v>1</v>
      </c>
      <c r="L181" s="229"/>
      <c r="M181" s="230" t="s">
        <v>1</v>
      </c>
      <c r="N181" s="231" t="s">
        <v>48</v>
      </c>
      <c r="O181" s="77"/>
      <c r="P181" s="205">
        <f>O181*H181</f>
        <v>0</v>
      </c>
      <c r="Q181" s="205">
        <v>0.010999999999999999</v>
      </c>
      <c r="R181" s="205">
        <f>Q181*H181</f>
        <v>0.253</v>
      </c>
      <c r="S181" s="205">
        <v>0</v>
      </c>
      <c r="T181" s="206">
        <f>S181*H181</f>
        <v>0</v>
      </c>
      <c r="AR181" s="15" t="s">
        <v>186</v>
      </c>
      <c r="AT181" s="15" t="s">
        <v>203</v>
      </c>
      <c r="AU181" s="15" t="s">
        <v>137</v>
      </c>
      <c r="AY181" s="15" t="s">
        <v>127</v>
      </c>
      <c r="BE181" s="207">
        <f>IF(N181="základní",J181,0)</f>
        <v>0</v>
      </c>
      <c r="BF181" s="207">
        <f>IF(N181="snížená",J181,0)</f>
        <v>0</v>
      </c>
      <c r="BG181" s="207">
        <f>IF(N181="zákl. přenesená",J181,0)</f>
        <v>0</v>
      </c>
      <c r="BH181" s="207">
        <f>IF(N181="sníž. přenesená",J181,0)</f>
        <v>0</v>
      </c>
      <c r="BI181" s="207">
        <f>IF(N181="nulová",J181,0)</f>
        <v>0</v>
      </c>
      <c r="BJ181" s="15" t="s">
        <v>39</v>
      </c>
      <c r="BK181" s="207">
        <f>ROUND(I181*H181,2)</f>
        <v>0</v>
      </c>
      <c r="BL181" s="15" t="s">
        <v>136</v>
      </c>
      <c r="BM181" s="15" t="s">
        <v>290</v>
      </c>
    </row>
    <row r="182" s="1" customFormat="1">
      <c r="B182" s="36"/>
      <c r="C182" s="37"/>
      <c r="D182" s="208" t="s">
        <v>139</v>
      </c>
      <c r="E182" s="37"/>
      <c r="F182" s="209" t="s">
        <v>288</v>
      </c>
      <c r="G182" s="37"/>
      <c r="H182" s="37"/>
      <c r="I182" s="123"/>
      <c r="J182" s="37"/>
      <c r="K182" s="37"/>
      <c r="L182" s="41"/>
      <c r="M182" s="210"/>
      <c r="N182" s="77"/>
      <c r="O182" s="77"/>
      <c r="P182" s="77"/>
      <c r="Q182" s="77"/>
      <c r="R182" s="77"/>
      <c r="S182" s="77"/>
      <c r="T182" s="78"/>
      <c r="AT182" s="15" t="s">
        <v>139</v>
      </c>
      <c r="AU182" s="15" t="s">
        <v>137</v>
      </c>
    </row>
    <row r="183" s="11" customFormat="1">
      <c r="B183" s="211"/>
      <c r="C183" s="212"/>
      <c r="D183" s="208" t="s">
        <v>141</v>
      </c>
      <c r="E183" s="213" t="s">
        <v>1</v>
      </c>
      <c r="F183" s="214" t="s">
        <v>291</v>
      </c>
      <c r="G183" s="212"/>
      <c r="H183" s="215">
        <v>23</v>
      </c>
      <c r="I183" s="216"/>
      <c r="J183" s="212"/>
      <c r="K183" s="212"/>
      <c r="L183" s="217"/>
      <c r="M183" s="218"/>
      <c r="N183" s="219"/>
      <c r="O183" s="219"/>
      <c r="P183" s="219"/>
      <c r="Q183" s="219"/>
      <c r="R183" s="219"/>
      <c r="S183" s="219"/>
      <c r="T183" s="220"/>
      <c r="AT183" s="221" t="s">
        <v>141</v>
      </c>
      <c r="AU183" s="221" t="s">
        <v>137</v>
      </c>
      <c r="AV183" s="11" t="s">
        <v>83</v>
      </c>
      <c r="AW183" s="11" t="s">
        <v>38</v>
      </c>
      <c r="AX183" s="11" t="s">
        <v>39</v>
      </c>
      <c r="AY183" s="221" t="s">
        <v>127</v>
      </c>
    </row>
    <row r="184" s="10" customFormat="1" ht="20.88" customHeight="1">
      <c r="B184" s="180"/>
      <c r="C184" s="181"/>
      <c r="D184" s="182" t="s">
        <v>76</v>
      </c>
      <c r="E184" s="194" t="s">
        <v>292</v>
      </c>
      <c r="F184" s="194" t="s">
        <v>293</v>
      </c>
      <c r="G184" s="181"/>
      <c r="H184" s="181"/>
      <c r="I184" s="184"/>
      <c r="J184" s="195">
        <f>BK184</f>
        <v>0</v>
      </c>
      <c r="K184" s="181"/>
      <c r="L184" s="186"/>
      <c r="M184" s="187"/>
      <c r="N184" s="188"/>
      <c r="O184" s="188"/>
      <c r="P184" s="189">
        <f>SUM(P185:P187)</f>
        <v>0</v>
      </c>
      <c r="Q184" s="188"/>
      <c r="R184" s="189">
        <f>SUM(R185:R187)</f>
        <v>16.032</v>
      </c>
      <c r="S184" s="188"/>
      <c r="T184" s="190">
        <f>SUM(T185:T187)</f>
        <v>0</v>
      </c>
      <c r="AR184" s="191" t="s">
        <v>39</v>
      </c>
      <c r="AT184" s="192" t="s">
        <v>76</v>
      </c>
      <c r="AU184" s="192" t="s">
        <v>83</v>
      </c>
      <c r="AY184" s="191" t="s">
        <v>127</v>
      </c>
      <c r="BK184" s="193">
        <f>SUM(BK185:BK187)</f>
        <v>0</v>
      </c>
    </row>
    <row r="185" s="1" customFormat="1" ht="16.5" customHeight="1">
      <c r="B185" s="36"/>
      <c r="C185" s="196" t="s">
        <v>294</v>
      </c>
      <c r="D185" s="196" t="s">
        <v>131</v>
      </c>
      <c r="E185" s="197" t="s">
        <v>295</v>
      </c>
      <c r="F185" s="198" t="s">
        <v>296</v>
      </c>
      <c r="G185" s="199" t="s">
        <v>147</v>
      </c>
      <c r="H185" s="200">
        <v>9.5999999999999996</v>
      </c>
      <c r="I185" s="201"/>
      <c r="J185" s="202">
        <f>ROUND(I185*H185,2)</f>
        <v>0</v>
      </c>
      <c r="K185" s="198" t="s">
        <v>1</v>
      </c>
      <c r="L185" s="41"/>
      <c r="M185" s="203" t="s">
        <v>1</v>
      </c>
      <c r="N185" s="204" t="s">
        <v>48</v>
      </c>
      <c r="O185" s="77"/>
      <c r="P185" s="205">
        <f>O185*H185</f>
        <v>0</v>
      </c>
      <c r="Q185" s="205">
        <v>1.6699999999999999</v>
      </c>
      <c r="R185" s="205">
        <f>Q185*H185</f>
        <v>16.032</v>
      </c>
      <c r="S185" s="205">
        <v>0</v>
      </c>
      <c r="T185" s="206">
        <f>S185*H185</f>
        <v>0</v>
      </c>
      <c r="AR185" s="15" t="s">
        <v>136</v>
      </c>
      <c r="AT185" s="15" t="s">
        <v>131</v>
      </c>
      <c r="AU185" s="15" t="s">
        <v>137</v>
      </c>
      <c r="AY185" s="15" t="s">
        <v>127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5" t="s">
        <v>39</v>
      </c>
      <c r="BK185" s="207">
        <f>ROUND(I185*H185,2)</f>
        <v>0</v>
      </c>
      <c r="BL185" s="15" t="s">
        <v>136</v>
      </c>
      <c r="BM185" s="15" t="s">
        <v>297</v>
      </c>
    </row>
    <row r="186" s="1" customFormat="1">
      <c r="B186" s="36"/>
      <c r="C186" s="37"/>
      <c r="D186" s="208" t="s">
        <v>139</v>
      </c>
      <c r="E186" s="37"/>
      <c r="F186" s="209" t="s">
        <v>296</v>
      </c>
      <c r="G186" s="37"/>
      <c r="H186" s="37"/>
      <c r="I186" s="123"/>
      <c r="J186" s="37"/>
      <c r="K186" s="37"/>
      <c r="L186" s="41"/>
      <c r="M186" s="210"/>
      <c r="N186" s="77"/>
      <c r="O186" s="77"/>
      <c r="P186" s="77"/>
      <c r="Q186" s="77"/>
      <c r="R186" s="77"/>
      <c r="S186" s="77"/>
      <c r="T186" s="78"/>
      <c r="AT186" s="15" t="s">
        <v>139</v>
      </c>
      <c r="AU186" s="15" t="s">
        <v>137</v>
      </c>
    </row>
    <row r="187" s="11" customFormat="1">
      <c r="B187" s="211"/>
      <c r="C187" s="212"/>
      <c r="D187" s="208" t="s">
        <v>141</v>
      </c>
      <c r="E187" s="213" t="s">
        <v>1</v>
      </c>
      <c r="F187" s="214" t="s">
        <v>298</v>
      </c>
      <c r="G187" s="212"/>
      <c r="H187" s="215">
        <v>9.5999999999999996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141</v>
      </c>
      <c r="AU187" s="221" t="s">
        <v>137</v>
      </c>
      <c r="AV187" s="11" t="s">
        <v>83</v>
      </c>
      <c r="AW187" s="11" t="s">
        <v>38</v>
      </c>
      <c r="AX187" s="11" t="s">
        <v>39</v>
      </c>
      <c r="AY187" s="221" t="s">
        <v>127</v>
      </c>
    </row>
    <row r="188" s="10" customFormat="1" ht="20.88" customHeight="1">
      <c r="B188" s="180"/>
      <c r="C188" s="181"/>
      <c r="D188" s="182" t="s">
        <v>76</v>
      </c>
      <c r="E188" s="194" t="s">
        <v>299</v>
      </c>
      <c r="F188" s="194" t="s">
        <v>300</v>
      </c>
      <c r="G188" s="181"/>
      <c r="H188" s="181"/>
      <c r="I188" s="184"/>
      <c r="J188" s="195">
        <f>BK188</f>
        <v>0</v>
      </c>
      <c r="K188" s="181"/>
      <c r="L188" s="186"/>
      <c r="M188" s="187"/>
      <c r="N188" s="188"/>
      <c r="O188" s="188"/>
      <c r="P188" s="189">
        <f>SUM(P189:P190)</f>
        <v>0</v>
      </c>
      <c r="Q188" s="188"/>
      <c r="R188" s="189">
        <f>SUM(R189:R190)</f>
        <v>0</v>
      </c>
      <c r="S188" s="188"/>
      <c r="T188" s="190">
        <f>SUM(T189:T190)</f>
        <v>0</v>
      </c>
      <c r="AR188" s="191" t="s">
        <v>39</v>
      </c>
      <c r="AT188" s="192" t="s">
        <v>76</v>
      </c>
      <c r="AU188" s="192" t="s">
        <v>83</v>
      </c>
      <c r="AY188" s="191" t="s">
        <v>127</v>
      </c>
      <c r="BK188" s="193">
        <f>SUM(BK189:BK190)</f>
        <v>0</v>
      </c>
    </row>
    <row r="189" s="1" customFormat="1" ht="16.5" customHeight="1">
      <c r="B189" s="36"/>
      <c r="C189" s="196" t="s">
        <v>301</v>
      </c>
      <c r="D189" s="196" t="s">
        <v>131</v>
      </c>
      <c r="E189" s="197" t="s">
        <v>302</v>
      </c>
      <c r="F189" s="198" t="s">
        <v>303</v>
      </c>
      <c r="G189" s="199" t="s">
        <v>180</v>
      </c>
      <c r="H189" s="200">
        <v>259.62400000000002</v>
      </c>
      <c r="I189" s="201"/>
      <c r="J189" s="202">
        <f>ROUND(I189*H189,2)</f>
        <v>0</v>
      </c>
      <c r="K189" s="198" t="s">
        <v>135</v>
      </c>
      <c r="L189" s="41"/>
      <c r="M189" s="203" t="s">
        <v>1</v>
      </c>
      <c r="N189" s="204" t="s">
        <v>48</v>
      </c>
      <c r="O189" s="77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AR189" s="15" t="s">
        <v>136</v>
      </c>
      <c r="AT189" s="15" t="s">
        <v>131</v>
      </c>
      <c r="AU189" s="15" t="s">
        <v>137</v>
      </c>
      <c r="AY189" s="15" t="s">
        <v>127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5" t="s">
        <v>39</v>
      </c>
      <c r="BK189" s="207">
        <f>ROUND(I189*H189,2)</f>
        <v>0</v>
      </c>
      <c r="BL189" s="15" t="s">
        <v>136</v>
      </c>
      <c r="BM189" s="15" t="s">
        <v>304</v>
      </c>
    </row>
    <row r="190" s="1" customFormat="1">
      <c r="B190" s="36"/>
      <c r="C190" s="37"/>
      <c r="D190" s="208" t="s">
        <v>139</v>
      </c>
      <c r="E190" s="37"/>
      <c r="F190" s="209" t="s">
        <v>305</v>
      </c>
      <c r="G190" s="37"/>
      <c r="H190" s="37"/>
      <c r="I190" s="123"/>
      <c r="J190" s="37"/>
      <c r="K190" s="37"/>
      <c r="L190" s="41"/>
      <c r="M190" s="210"/>
      <c r="N190" s="77"/>
      <c r="O190" s="77"/>
      <c r="P190" s="77"/>
      <c r="Q190" s="77"/>
      <c r="R190" s="77"/>
      <c r="S190" s="77"/>
      <c r="T190" s="78"/>
      <c r="AT190" s="15" t="s">
        <v>139</v>
      </c>
      <c r="AU190" s="15" t="s">
        <v>137</v>
      </c>
    </row>
    <row r="191" s="10" customFormat="1" ht="25.92" customHeight="1">
      <c r="B191" s="180"/>
      <c r="C191" s="181"/>
      <c r="D191" s="182" t="s">
        <v>76</v>
      </c>
      <c r="E191" s="183" t="s">
        <v>306</v>
      </c>
      <c r="F191" s="183" t="s">
        <v>307</v>
      </c>
      <c r="G191" s="181"/>
      <c r="H191" s="181"/>
      <c r="I191" s="184"/>
      <c r="J191" s="185">
        <f>BK191</f>
        <v>0</v>
      </c>
      <c r="K191" s="181"/>
      <c r="L191" s="186"/>
      <c r="M191" s="187"/>
      <c r="N191" s="188"/>
      <c r="O191" s="188"/>
      <c r="P191" s="189">
        <f>P192+P200</f>
        <v>0</v>
      </c>
      <c r="Q191" s="188"/>
      <c r="R191" s="189">
        <f>R192+R200</f>
        <v>13.945200000000002</v>
      </c>
      <c r="S191" s="188"/>
      <c r="T191" s="190">
        <f>T192+T200</f>
        <v>0</v>
      </c>
      <c r="AR191" s="191" t="s">
        <v>39</v>
      </c>
      <c r="AT191" s="192" t="s">
        <v>76</v>
      </c>
      <c r="AU191" s="192" t="s">
        <v>77</v>
      </c>
      <c r="AY191" s="191" t="s">
        <v>127</v>
      </c>
      <c r="BK191" s="193">
        <f>BK192+BK200</f>
        <v>0</v>
      </c>
    </row>
    <row r="192" s="10" customFormat="1" ht="22.8" customHeight="1">
      <c r="B192" s="180"/>
      <c r="C192" s="181"/>
      <c r="D192" s="182" t="s">
        <v>76</v>
      </c>
      <c r="E192" s="194" t="s">
        <v>308</v>
      </c>
      <c r="F192" s="194" t="s">
        <v>309</v>
      </c>
      <c r="G192" s="181"/>
      <c r="H192" s="181"/>
      <c r="I192" s="184"/>
      <c r="J192" s="195">
        <f>BK192</f>
        <v>0</v>
      </c>
      <c r="K192" s="181"/>
      <c r="L192" s="186"/>
      <c r="M192" s="187"/>
      <c r="N192" s="188"/>
      <c r="O192" s="188"/>
      <c r="P192" s="189">
        <f>SUM(P193:P199)</f>
        <v>0</v>
      </c>
      <c r="Q192" s="188"/>
      <c r="R192" s="189">
        <f>SUM(R193:R199)</f>
        <v>0</v>
      </c>
      <c r="S192" s="188"/>
      <c r="T192" s="190">
        <f>SUM(T193:T199)</f>
        <v>0</v>
      </c>
      <c r="AR192" s="191" t="s">
        <v>39</v>
      </c>
      <c r="AT192" s="192" t="s">
        <v>76</v>
      </c>
      <c r="AU192" s="192" t="s">
        <v>39</v>
      </c>
      <c r="AY192" s="191" t="s">
        <v>127</v>
      </c>
      <c r="BK192" s="193">
        <f>SUM(BK193:BK199)</f>
        <v>0</v>
      </c>
    </row>
    <row r="193" s="1" customFormat="1" ht="16.5" customHeight="1">
      <c r="B193" s="36"/>
      <c r="C193" s="196" t="s">
        <v>310</v>
      </c>
      <c r="D193" s="196" t="s">
        <v>131</v>
      </c>
      <c r="E193" s="197" t="s">
        <v>311</v>
      </c>
      <c r="F193" s="198" t="s">
        <v>312</v>
      </c>
      <c r="G193" s="199" t="s">
        <v>289</v>
      </c>
      <c r="H193" s="200">
        <v>1</v>
      </c>
      <c r="I193" s="201"/>
      <c r="J193" s="202">
        <f>ROUND(I193*H193,2)</f>
        <v>0</v>
      </c>
      <c r="K193" s="198" t="s">
        <v>1</v>
      </c>
      <c r="L193" s="41"/>
      <c r="M193" s="203" t="s">
        <v>1</v>
      </c>
      <c r="N193" s="204" t="s">
        <v>48</v>
      </c>
      <c r="O193" s="77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AR193" s="15" t="s">
        <v>136</v>
      </c>
      <c r="AT193" s="15" t="s">
        <v>131</v>
      </c>
      <c r="AU193" s="15" t="s">
        <v>83</v>
      </c>
      <c r="AY193" s="15" t="s">
        <v>127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5" t="s">
        <v>39</v>
      </c>
      <c r="BK193" s="207">
        <f>ROUND(I193*H193,2)</f>
        <v>0</v>
      </c>
      <c r="BL193" s="15" t="s">
        <v>136</v>
      </c>
      <c r="BM193" s="15" t="s">
        <v>313</v>
      </c>
    </row>
    <row r="194" s="1" customFormat="1">
      <c r="B194" s="36"/>
      <c r="C194" s="37"/>
      <c r="D194" s="208" t="s">
        <v>139</v>
      </c>
      <c r="E194" s="37"/>
      <c r="F194" s="209" t="s">
        <v>314</v>
      </c>
      <c r="G194" s="37"/>
      <c r="H194" s="37"/>
      <c r="I194" s="123"/>
      <c r="J194" s="37"/>
      <c r="K194" s="37"/>
      <c r="L194" s="41"/>
      <c r="M194" s="210"/>
      <c r="N194" s="77"/>
      <c r="O194" s="77"/>
      <c r="P194" s="77"/>
      <c r="Q194" s="77"/>
      <c r="R194" s="77"/>
      <c r="S194" s="77"/>
      <c r="T194" s="78"/>
      <c r="AT194" s="15" t="s">
        <v>139</v>
      </c>
      <c r="AU194" s="15" t="s">
        <v>83</v>
      </c>
    </row>
    <row r="195" s="1" customFormat="1" ht="16.5" customHeight="1">
      <c r="B195" s="36"/>
      <c r="C195" s="196" t="s">
        <v>315</v>
      </c>
      <c r="D195" s="196" t="s">
        <v>131</v>
      </c>
      <c r="E195" s="197" t="s">
        <v>316</v>
      </c>
      <c r="F195" s="198" t="s">
        <v>317</v>
      </c>
      <c r="G195" s="199" t="s">
        <v>289</v>
      </c>
      <c r="H195" s="200">
        <v>1</v>
      </c>
      <c r="I195" s="201"/>
      <c r="J195" s="202">
        <f>ROUND(I195*H195,2)</f>
        <v>0</v>
      </c>
      <c r="K195" s="198" t="s">
        <v>1</v>
      </c>
      <c r="L195" s="41"/>
      <c r="M195" s="203" t="s">
        <v>1</v>
      </c>
      <c r="N195" s="204" t="s">
        <v>48</v>
      </c>
      <c r="O195" s="77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AR195" s="15" t="s">
        <v>136</v>
      </c>
      <c r="AT195" s="15" t="s">
        <v>131</v>
      </c>
      <c r="AU195" s="15" t="s">
        <v>83</v>
      </c>
      <c r="AY195" s="15" t="s">
        <v>127</v>
      </c>
      <c r="BE195" s="207">
        <f>IF(N195="základní",J195,0)</f>
        <v>0</v>
      </c>
      <c r="BF195" s="207">
        <f>IF(N195="snížená",J195,0)</f>
        <v>0</v>
      </c>
      <c r="BG195" s="207">
        <f>IF(N195="zákl. přenesená",J195,0)</f>
        <v>0</v>
      </c>
      <c r="BH195" s="207">
        <f>IF(N195="sníž. přenesená",J195,0)</f>
        <v>0</v>
      </c>
      <c r="BI195" s="207">
        <f>IF(N195="nulová",J195,0)</f>
        <v>0</v>
      </c>
      <c r="BJ195" s="15" t="s">
        <v>39</v>
      </c>
      <c r="BK195" s="207">
        <f>ROUND(I195*H195,2)</f>
        <v>0</v>
      </c>
      <c r="BL195" s="15" t="s">
        <v>136</v>
      </c>
      <c r="BM195" s="15" t="s">
        <v>318</v>
      </c>
    </row>
    <row r="196" s="1" customFormat="1" ht="16.5" customHeight="1">
      <c r="B196" s="36"/>
      <c r="C196" s="196" t="s">
        <v>319</v>
      </c>
      <c r="D196" s="196" t="s">
        <v>131</v>
      </c>
      <c r="E196" s="197" t="s">
        <v>320</v>
      </c>
      <c r="F196" s="198" t="s">
        <v>321</v>
      </c>
      <c r="G196" s="199" t="s">
        <v>289</v>
      </c>
      <c r="H196" s="200">
        <v>2</v>
      </c>
      <c r="I196" s="201"/>
      <c r="J196" s="202">
        <f>ROUND(I196*H196,2)</f>
        <v>0</v>
      </c>
      <c r="K196" s="198" t="s">
        <v>1</v>
      </c>
      <c r="L196" s="41"/>
      <c r="M196" s="203" t="s">
        <v>1</v>
      </c>
      <c r="N196" s="204" t="s">
        <v>48</v>
      </c>
      <c r="O196" s="77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AR196" s="15" t="s">
        <v>136</v>
      </c>
      <c r="AT196" s="15" t="s">
        <v>131</v>
      </c>
      <c r="AU196" s="15" t="s">
        <v>83</v>
      </c>
      <c r="AY196" s="15" t="s">
        <v>127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5" t="s">
        <v>39</v>
      </c>
      <c r="BK196" s="207">
        <f>ROUND(I196*H196,2)</f>
        <v>0</v>
      </c>
      <c r="BL196" s="15" t="s">
        <v>136</v>
      </c>
      <c r="BM196" s="15" t="s">
        <v>322</v>
      </c>
    </row>
    <row r="197" s="1" customFormat="1" ht="16.5" customHeight="1">
      <c r="B197" s="36"/>
      <c r="C197" s="196" t="s">
        <v>323</v>
      </c>
      <c r="D197" s="196" t="s">
        <v>131</v>
      </c>
      <c r="E197" s="197" t="s">
        <v>324</v>
      </c>
      <c r="F197" s="198" t="s">
        <v>325</v>
      </c>
      <c r="G197" s="199" t="s">
        <v>289</v>
      </c>
      <c r="H197" s="200">
        <v>2</v>
      </c>
      <c r="I197" s="201"/>
      <c r="J197" s="202">
        <f>ROUND(I197*H197,2)</f>
        <v>0</v>
      </c>
      <c r="K197" s="198" t="s">
        <v>1</v>
      </c>
      <c r="L197" s="41"/>
      <c r="M197" s="203" t="s">
        <v>1</v>
      </c>
      <c r="N197" s="204" t="s">
        <v>48</v>
      </c>
      <c r="O197" s="77"/>
      <c r="P197" s="205">
        <f>O197*H197</f>
        <v>0</v>
      </c>
      <c r="Q197" s="205">
        <v>0</v>
      </c>
      <c r="R197" s="205">
        <f>Q197*H197</f>
        <v>0</v>
      </c>
      <c r="S197" s="205">
        <v>0</v>
      </c>
      <c r="T197" s="206">
        <f>S197*H197</f>
        <v>0</v>
      </c>
      <c r="AR197" s="15" t="s">
        <v>136</v>
      </c>
      <c r="AT197" s="15" t="s">
        <v>131</v>
      </c>
      <c r="AU197" s="15" t="s">
        <v>83</v>
      </c>
      <c r="AY197" s="15" t="s">
        <v>127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5" t="s">
        <v>39</v>
      </c>
      <c r="BK197" s="207">
        <f>ROUND(I197*H197,2)</f>
        <v>0</v>
      </c>
      <c r="BL197" s="15" t="s">
        <v>136</v>
      </c>
      <c r="BM197" s="15" t="s">
        <v>326</v>
      </c>
    </row>
    <row r="198" s="1" customFormat="1" ht="16.5" customHeight="1">
      <c r="B198" s="36"/>
      <c r="C198" s="196" t="s">
        <v>327</v>
      </c>
      <c r="D198" s="196" t="s">
        <v>131</v>
      </c>
      <c r="E198" s="197" t="s">
        <v>328</v>
      </c>
      <c r="F198" s="198" t="s">
        <v>329</v>
      </c>
      <c r="G198" s="199" t="s">
        <v>289</v>
      </c>
      <c r="H198" s="200">
        <v>1</v>
      </c>
      <c r="I198" s="201"/>
      <c r="J198" s="202">
        <f>ROUND(I198*H198,2)</f>
        <v>0</v>
      </c>
      <c r="K198" s="198" t="s">
        <v>1</v>
      </c>
      <c r="L198" s="41"/>
      <c r="M198" s="203" t="s">
        <v>1</v>
      </c>
      <c r="N198" s="204" t="s">
        <v>48</v>
      </c>
      <c r="O198" s="77"/>
      <c r="P198" s="205">
        <f>O198*H198</f>
        <v>0</v>
      </c>
      <c r="Q198" s="205">
        <v>0</v>
      </c>
      <c r="R198" s="205">
        <f>Q198*H198</f>
        <v>0</v>
      </c>
      <c r="S198" s="205">
        <v>0</v>
      </c>
      <c r="T198" s="206">
        <f>S198*H198</f>
        <v>0</v>
      </c>
      <c r="AR198" s="15" t="s">
        <v>136</v>
      </c>
      <c r="AT198" s="15" t="s">
        <v>131</v>
      </c>
      <c r="AU198" s="15" t="s">
        <v>83</v>
      </c>
      <c r="AY198" s="15" t="s">
        <v>127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5" t="s">
        <v>39</v>
      </c>
      <c r="BK198" s="207">
        <f>ROUND(I198*H198,2)</f>
        <v>0</v>
      </c>
      <c r="BL198" s="15" t="s">
        <v>136</v>
      </c>
      <c r="BM198" s="15" t="s">
        <v>330</v>
      </c>
    </row>
    <row r="199" s="1" customFormat="1">
      <c r="B199" s="36"/>
      <c r="C199" s="37"/>
      <c r="D199" s="208" t="s">
        <v>139</v>
      </c>
      <c r="E199" s="37"/>
      <c r="F199" s="209" t="s">
        <v>329</v>
      </c>
      <c r="G199" s="37"/>
      <c r="H199" s="37"/>
      <c r="I199" s="123"/>
      <c r="J199" s="37"/>
      <c r="K199" s="37"/>
      <c r="L199" s="41"/>
      <c r="M199" s="210"/>
      <c r="N199" s="77"/>
      <c r="O199" s="77"/>
      <c r="P199" s="77"/>
      <c r="Q199" s="77"/>
      <c r="R199" s="77"/>
      <c r="S199" s="77"/>
      <c r="T199" s="78"/>
      <c r="AT199" s="15" t="s">
        <v>139</v>
      </c>
      <c r="AU199" s="15" t="s">
        <v>83</v>
      </c>
    </row>
    <row r="200" s="10" customFormat="1" ht="22.8" customHeight="1">
      <c r="B200" s="180"/>
      <c r="C200" s="181"/>
      <c r="D200" s="182" t="s">
        <v>76</v>
      </c>
      <c r="E200" s="194" t="s">
        <v>331</v>
      </c>
      <c r="F200" s="194" t="s">
        <v>332</v>
      </c>
      <c r="G200" s="181"/>
      <c r="H200" s="181"/>
      <c r="I200" s="184"/>
      <c r="J200" s="195">
        <f>BK200</f>
        <v>0</v>
      </c>
      <c r="K200" s="181"/>
      <c r="L200" s="186"/>
      <c r="M200" s="187"/>
      <c r="N200" s="188"/>
      <c r="O200" s="188"/>
      <c r="P200" s="189">
        <f>SUM(P201:P206)</f>
        <v>0</v>
      </c>
      <c r="Q200" s="188"/>
      <c r="R200" s="189">
        <f>SUM(R201:R206)</f>
        <v>13.945200000000002</v>
      </c>
      <c r="S200" s="188"/>
      <c r="T200" s="190">
        <f>SUM(T201:T206)</f>
        <v>0</v>
      </c>
      <c r="AR200" s="191" t="s">
        <v>83</v>
      </c>
      <c r="AT200" s="192" t="s">
        <v>76</v>
      </c>
      <c r="AU200" s="192" t="s">
        <v>39</v>
      </c>
      <c r="AY200" s="191" t="s">
        <v>127</v>
      </c>
      <c r="BK200" s="193">
        <f>SUM(BK201:BK206)</f>
        <v>0</v>
      </c>
    </row>
    <row r="201" s="1" customFormat="1" ht="16.5" customHeight="1">
      <c r="B201" s="36"/>
      <c r="C201" s="196" t="s">
        <v>333</v>
      </c>
      <c r="D201" s="196" t="s">
        <v>131</v>
      </c>
      <c r="E201" s="197" t="s">
        <v>334</v>
      </c>
      <c r="F201" s="198" t="s">
        <v>335</v>
      </c>
      <c r="G201" s="199" t="s">
        <v>276</v>
      </c>
      <c r="H201" s="200">
        <v>60</v>
      </c>
      <c r="I201" s="201"/>
      <c r="J201" s="202">
        <f>ROUND(I201*H201,2)</f>
        <v>0</v>
      </c>
      <c r="K201" s="198" t="s">
        <v>1</v>
      </c>
      <c r="L201" s="41"/>
      <c r="M201" s="203" t="s">
        <v>1</v>
      </c>
      <c r="N201" s="204" t="s">
        <v>48</v>
      </c>
      <c r="O201" s="77"/>
      <c r="P201" s="205">
        <f>O201*H201</f>
        <v>0</v>
      </c>
      <c r="Q201" s="205">
        <v>0.23058000000000001</v>
      </c>
      <c r="R201" s="205">
        <f>Q201*H201</f>
        <v>13.834800000000001</v>
      </c>
      <c r="S201" s="205">
        <v>0</v>
      </c>
      <c r="T201" s="206">
        <f>S201*H201</f>
        <v>0</v>
      </c>
      <c r="AR201" s="15" t="s">
        <v>151</v>
      </c>
      <c r="AT201" s="15" t="s">
        <v>131</v>
      </c>
      <c r="AU201" s="15" t="s">
        <v>83</v>
      </c>
      <c r="AY201" s="15" t="s">
        <v>127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5" t="s">
        <v>39</v>
      </c>
      <c r="BK201" s="207">
        <f>ROUND(I201*H201,2)</f>
        <v>0</v>
      </c>
      <c r="BL201" s="15" t="s">
        <v>151</v>
      </c>
      <c r="BM201" s="15" t="s">
        <v>336</v>
      </c>
    </row>
    <row r="202" s="1" customFormat="1">
      <c r="B202" s="36"/>
      <c r="C202" s="37"/>
      <c r="D202" s="208" t="s">
        <v>139</v>
      </c>
      <c r="E202" s="37"/>
      <c r="F202" s="209" t="s">
        <v>337</v>
      </c>
      <c r="G202" s="37"/>
      <c r="H202" s="37"/>
      <c r="I202" s="123"/>
      <c r="J202" s="37"/>
      <c r="K202" s="37"/>
      <c r="L202" s="41"/>
      <c r="M202" s="210"/>
      <c r="N202" s="77"/>
      <c r="O202" s="77"/>
      <c r="P202" s="77"/>
      <c r="Q202" s="77"/>
      <c r="R202" s="77"/>
      <c r="S202" s="77"/>
      <c r="T202" s="78"/>
      <c r="AT202" s="15" t="s">
        <v>139</v>
      </c>
      <c r="AU202" s="15" t="s">
        <v>83</v>
      </c>
    </row>
    <row r="203" s="11" customFormat="1">
      <c r="B203" s="211"/>
      <c r="C203" s="212"/>
      <c r="D203" s="208" t="s">
        <v>141</v>
      </c>
      <c r="E203" s="213" t="s">
        <v>1</v>
      </c>
      <c r="F203" s="214" t="s">
        <v>338</v>
      </c>
      <c r="G203" s="212"/>
      <c r="H203" s="215">
        <v>60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141</v>
      </c>
      <c r="AU203" s="221" t="s">
        <v>83</v>
      </c>
      <c r="AV203" s="11" t="s">
        <v>83</v>
      </c>
      <c r="AW203" s="11" t="s">
        <v>38</v>
      </c>
      <c r="AX203" s="11" t="s">
        <v>39</v>
      </c>
      <c r="AY203" s="221" t="s">
        <v>127</v>
      </c>
    </row>
    <row r="204" s="1" customFormat="1" ht="16.5" customHeight="1">
      <c r="B204" s="36"/>
      <c r="C204" s="222" t="s">
        <v>339</v>
      </c>
      <c r="D204" s="222" t="s">
        <v>203</v>
      </c>
      <c r="E204" s="223" t="s">
        <v>340</v>
      </c>
      <c r="F204" s="224" t="s">
        <v>341</v>
      </c>
      <c r="G204" s="225" t="s">
        <v>276</v>
      </c>
      <c r="H204" s="226">
        <v>120</v>
      </c>
      <c r="I204" s="227"/>
      <c r="J204" s="228">
        <f>ROUND(I204*H204,2)</f>
        <v>0</v>
      </c>
      <c r="K204" s="224" t="s">
        <v>1</v>
      </c>
      <c r="L204" s="229"/>
      <c r="M204" s="230" t="s">
        <v>1</v>
      </c>
      <c r="N204" s="231" t="s">
        <v>48</v>
      </c>
      <c r="O204" s="77"/>
      <c r="P204" s="205">
        <f>O204*H204</f>
        <v>0</v>
      </c>
      <c r="Q204" s="205">
        <v>0.00092000000000000003</v>
      </c>
      <c r="R204" s="205">
        <f>Q204*H204</f>
        <v>0.1104</v>
      </c>
      <c r="S204" s="205">
        <v>0</v>
      </c>
      <c r="T204" s="206">
        <f>S204*H204</f>
        <v>0</v>
      </c>
      <c r="AR204" s="15" t="s">
        <v>333</v>
      </c>
      <c r="AT204" s="15" t="s">
        <v>203</v>
      </c>
      <c r="AU204" s="15" t="s">
        <v>83</v>
      </c>
      <c r="AY204" s="15" t="s">
        <v>127</v>
      </c>
      <c r="BE204" s="207">
        <f>IF(N204="základní",J204,0)</f>
        <v>0</v>
      </c>
      <c r="BF204" s="207">
        <f>IF(N204="snížená",J204,0)</f>
        <v>0</v>
      </c>
      <c r="BG204" s="207">
        <f>IF(N204="zákl. přenesená",J204,0)</f>
        <v>0</v>
      </c>
      <c r="BH204" s="207">
        <f>IF(N204="sníž. přenesená",J204,0)</f>
        <v>0</v>
      </c>
      <c r="BI204" s="207">
        <f>IF(N204="nulová",J204,0)</f>
        <v>0</v>
      </c>
      <c r="BJ204" s="15" t="s">
        <v>39</v>
      </c>
      <c r="BK204" s="207">
        <f>ROUND(I204*H204,2)</f>
        <v>0</v>
      </c>
      <c r="BL204" s="15" t="s">
        <v>151</v>
      </c>
      <c r="BM204" s="15" t="s">
        <v>342</v>
      </c>
    </row>
    <row r="205" s="1" customFormat="1">
      <c r="B205" s="36"/>
      <c r="C205" s="37"/>
      <c r="D205" s="208" t="s">
        <v>139</v>
      </c>
      <c r="E205" s="37"/>
      <c r="F205" s="209" t="s">
        <v>341</v>
      </c>
      <c r="G205" s="37"/>
      <c r="H205" s="37"/>
      <c r="I205" s="123"/>
      <c r="J205" s="37"/>
      <c r="K205" s="37"/>
      <c r="L205" s="41"/>
      <c r="M205" s="210"/>
      <c r="N205" s="77"/>
      <c r="O205" s="77"/>
      <c r="P205" s="77"/>
      <c r="Q205" s="77"/>
      <c r="R205" s="77"/>
      <c r="S205" s="77"/>
      <c r="T205" s="78"/>
      <c r="AT205" s="15" t="s">
        <v>139</v>
      </c>
      <c r="AU205" s="15" t="s">
        <v>83</v>
      </c>
    </row>
    <row r="206" s="11" customFormat="1">
      <c r="B206" s="211"/>
      <c r="C206" s="212"/>
      <c r="D206" s="208" t="s">
        <v>141</v>
      </c>
      <c r="E206" s="213" t="s">
        <v>1</v>
      </c>
      <c r="F206" s="214" t="s">
        <v>343</v>
      </c>
      <c r="G206" s="212"/>
      <c r="H206" s="215">
        <v>120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141</v>
      </c>
      <c r="AU206" s="221" t="s">
        <v>83</v>
      </c>
      <c r="AV206" s="11" t="s">
        <v>83</v>
      </c>
      <c r="AW206" s="11" t="s">
        <v>38</v>
      </c>
      <c r="AX206" s="11" t="s">
        <v>39</v>
      </c>
      <c r="AY206" s="221" t="s">
        <v>127</v>
      </c>
    </row>
    <row r="207" s="10" customFormat="1" ht="25.92" customHeight="1">
      <c r="B207" s="180"/>
      <c r="C207" s="181"/>
      <c r="D207" s="182" t="s">
        <v>76</v>
      </c>
      <c r="E207" s="183" t="s">
        <v>344</v>
      </c>
      <c r="F207" s="183" t="s">
        <v>345</v>
      </c>
      <c r="G207" s="181"/>
      <c r="H207" s="181"/>
      <c r="I207" s="184"/>
      <c r="J207" s="185">
        <f>BK207</f>
        <v>0</v>
      </c>
      <c r="K207" s="181"/>
      <c r="L207" s="186"/>
      <c r="M207" s="187"/>
      <c r="N207" s="188"/>
      <c r="O207" s="188"/>
      <c r="P207" s="189">
        <f>P208</f>
        <v>0</v>
      </c>
      <c r="Q207" s="188"/>
      <c r="R207" s="189">
        <f>R208</f>
        <v>5.0000000000000002E-05</v>
      </c>
      <c r="S207" s="188"/>
      <c r="T207" s="190">
        <f>T208</f>
        <v>0</v>
      </c>
      <c r="AR207" s="191" t="s">
        <v>163</v>
      </c>
      <c r="AT207" s="192" t="s">
        <v>76</v>
      </c>
      <c r="AU207" s="192" t="s">
        <v>77</v>
      </c>
      <c r="AY207" s="191" t="s">
        <v>127</v>
      </c>
      <c r="BK207" s="193">
        <f>BK208</f>
        <v>0</v>
      </c>
    </row>
    <row r="208" s="10" customFormat="1" ht="22.8" customHeight="1">
      <c r="B208" s="180"/>
      <c r="C208" s="181"/>
      <c r="D208" s="182" t="s">
        <v>76</v>
      </c>
      <c r="E208" s="194" t="s">
        <v>77</v>
      </c>
      <c r="F208" s="194" t="s">
        <v>345</v>
      </c>
      <c r="G208" s="181"/>
      <c r="H208" s="181"/>
      <c r="I208" s="184"/>
      <c r="J208" s="195">
        <f>BK208</f>
        <v>0</v>
      </c>
      <c r="K208" s="181"/>
      <c r="L208" s="186"/>
      <c r="M208" s="187"/>
      <c r="N208" s="188"/>
      <c r="O208" s="188"/>
      <c r="P208" s="189">
        <f>SUM(P209:P212)</f>
        <v>0</v>
      </c>
      <c r="Q208" s="188"/>
      <c r="R208" s="189">
        <f>SUM(R209:R212)</f>
        <v>5.0000000000000002E-05</v>
      </c>
      <c r="S208" s="188"/>
      <c r="T208" s="190">
        <f>SUM(T209:T212)</f>
        <v>0</v>
      </c>
      <c r="AR208" s="191" t="s">
        <v>163</v>
      </c>
      <c r="AT208" s="192" t="s">
        <v>76</v>
      </c>
      <c r="AU208" s="192" t="s">
        <v>39</v>
      </c>
      <c r="AY208" s="191" t="s">
        <v>127</v>
      </c>
      <c r="BK208" s="193">
        <f>SUM(BK209:BK212)</f>
        <v>0</v>
      </c>
    </row>
    <row r="209" s="1" customFormat="1" ht="16.5" customHeight="1">
      <c r="B209" s="36"/>
      <c r="C209" s="196" t="s">
        <v>346</v>
      </c>
      <c r="D209" s="196" t="s">
        <v>131</v>
      </c>
      <c r="E209" s="197" t="s">
        <v>347</v>
      </c>
      <c r="F209" s="198" t="s">
        <v>348</v>
      </c>
      <c r="G209" s="199" t="s">
        <v>289</v>
      </c>
      <c r="H209" s="200">
        <v>1</v>
      </c>
      <c r="I209" s="201"/>
      <c r="J209" s="202">
        <f>ROUND(I209*H209,2)</f>
        <v>0</v>
      </c>
      <c r="K209" s="198" t="s">
        <v>1</v>
      </c>
      <c r="L209" s="41"/>
      <c r="M209" s="203" t="s">
        <v>1</v>
      </c>
      <c r="N209" s="204" t="s">
        <v>48</v>
      </c>
      <c r="O209" s="77"/>
      <c r="P209" s="205">
        <f>O209*H209</f>
        <v>0</v>
      </c>
      <c r="Q209" s="205">
        <v>0</v>
      </c>
      <c r="R209" s="205">
        <f>Q209*H209</f>
        <v>0</v>
      </c>
      <c r="S209" s="205">
        <v>0</v>
      </c>
      <c r="T209" s="206">
        <f>S209*H209</f>
        <v>0</v>
      </c>
      <c r="AR209" s="15" t="s">
        <v>136</v>
      </c>
      <c r="AT209" s="15" t="s">
        <v>131</v>
      </c>
      <c r="AU209" s="15" t="s">
        <v>83</v>
      </c>
      <c r="AY209" s="15" t="s">
        <v>127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5" t="s">
        <v>39</v>
      </c>
      <c r="BK209" s="207">
        <f>ROUND(I209*H209,2)</f>
        <v>0</v>
      </c>
      <c r="BL209" s="15" t="s">
        <v>136</v>
      </c>
      <c r="BM209" s="15" t="s">
        <v>349</v>
      </c>
    </row>
    <row r="210" s="1" customFormat="1">
      <c r="B210" s="36"/>
      <c r="C210" s="37"/>
      <c r="D210" s="208" t="s">
        <v>139</v>
      </c>
      <c r="E210" s="37"/>
      <c r="F210" s="209" t="s">
        <v>348</v>
      </c>
      <c r="G210" s="37"/>
      <c r="H210" s="37"/>
      <c r="I210" s="123"/>
      <c r="J210" s="37"/>
      <c r="K210" s="37"/>
      <c r="L210" s="41"/>
      <c r="M210" s="210"/>
      <c r="N210" s="77"/>
      <c r="O210" s="77"/>
      <c r="P210" s="77"/>
      <c r="Q210" s="77"/>
      <c r="R210" s="77"/>
      <c r="S210" s="77"/>
      <c r="T210" s="78"/>
      <c r="AT210" s="15" t="s">
        <v>139</v>
      </c>
      <c r="AU210" s="15" t="s">
        <v>83</v>
      </c>
    </row>
    <row r="211" s="1" customFormat="1" ht="16.5" customHeight="1">
      <c r="B211" s="36"/>
      <c r="C211" s="196" t="s">
        <v>350</v>
      </c>
      <c r="D211" s="196" t="s">
        <v>131</v>
      </c>
      <c r="E211" s="197" t="s">
        <v>351</v>
      </c>
      <c r="F211" s="198" t="s">
        <v>352</v>
      </c>
      <c r="G211" s="199" t="s">
        <v>289</v>
      </c>
      <c r="H211" s="200">
        <v>1</v>
      </c>
      <c r="I211" s="201"/>
      <c r="J211" s="202">
        <f>ROUND(I211*H211,2)</f>
        <v>0</v>
      </c>
      <c r="K211" s="198" t="s">
        <v>1</v>
      </c>
      <c r="L211" s="41"/>
      <c r="M211" s="203" t="s">
        <v>1</v>
      </c>
      <c r="N211" s="204" t="s">
        <v>48</v>
      </c>
      <c r="O211" s="77"/>
      <c r="P211" s="205">
        <f>O211*H211</f>
        <v>0</v>
      </c>
      <c r="Q211" s="205">
        <v>5.0000000000000002E-05</v>
      </c>
      <c r="R211" s="205">
        <f>Q211*H211</f>
        <v>5.0000000000000002E-05</v>
      </c>
      <c r="S211" s="205">
        <v>0</v>
      </c>
      <c r="T211" s="206">
        <f>S211*H211</f>
        <v>0</v>
      </c>
      <c r="AR211" s="15" t="s">
        <v>136</v>
      </c>
      <c r="AT211" s="15" t="s">
        <v>131</v>
      </c>
      <c r="AU211" s="15" t="s">
        <v>83</v>
      </c>
      <c r="AY211" s="15" t="s">
        <v>127</v>
      </c>
      <c r="BE211" s="207">
        <f>IF(N211="základní",J211,0)</f>
        <v>0</v>
      </c>
      <c r="BF211" s="207">
        <f>IF(N211="snížená",J211,0)</f>
        <v>0</v>
      </c>
      <c r="BG211" s="207">
        <f>IF(N211="zákl. přenesená",J211,0)</f>
        <v>0</v>
      </c>
      <c r="BH211" s="207">
        <f>IF(N211="sníž. přenesená",J211,0)</f>
        <v>0</v>
      </c>
      <c r="BI211" s="207">
        <f>IF(N211="nulová",J211,0)</f>
        <v>0</v>
      </c>
      <c r="BJ211" s="15" t="s">
        <v>39</v>
      </c>
      <c r="BK211" s="207">
        <f>ROUND(I211*H211,2)</f>
        <v>0</v>
      </c>
      <c r="BL211" s="15" t="s">
        <v>136</v>
      </c>
      <c r="BM211" s="15" t="s">
        <v>353</v>
      </c>
    </row>
    <row r="212" s="1" customFormat="1">
      <c r="B212" s="36"/>
      <c r="C212" s="37"/>
      <c r="D212" s="208" t="s">
        <v>139</v>
      </c>
      <c r="E212" s="37"/>
      <c r="F212" s="209" t="s">
        <v>354</v>
      </c>
      <c r="G212" s="37"/>
      <c r="H212" s="37"/>
      <c r="I212" s="123"/>
      <c r="J212" s="37"/>
      <c r="K212" s="37"/>
      <c r="L212" s="41"/>
      <c r="M212" s="254"/>
      <c r="N212" s="255"/>
      <c r="O212" s="255"/>
      <c r="P212" s="255"/>
      <c r="Q212" s="255"/>
      <c r="R212" s="255"/>
      <c r="S212" s="255"/>
      <c r="T212" s="256"/>
      <c r="AT212" s="15" t="s">
        <v>139</v>
      </c>
      <c r="AU212" s="15" t="s">
        <v>83</v>
      </c>
    </row>
    <row r="213" s="1" customFormat="1" ht="6.96" customHeight="1">
      <c r="B213" s="55"/>
      <c r="C213" s="56"/>
      <c r="D213" s="56"/>
      <c r="E213" s="56"/>
      <c r="F213" s="56"/>
      <c r="G213" s="56"/>
      <c r="H213" s="56"/>
      <c r="I213" s="147"/>
      <c r="J213" s="56"/>
      <c r="K213" s="56"/>
      <c r="L213" s="41"/>
    </row>
  </sheetData>
  <sheetProtection sheet="1" autoFilter="0" formatColumns="0" formatRows="0" objects="1" scenarios="1" spinCount="100000" saltValue="4os2CisbtBbOD3qbTkQNdAVOoNVnjhJBaEmrjxs+2HOirj5dI/TbMXbj08VCoUtva2M/9RFLxzh678bUDZ1gRA==" hashValue="eFsWCrTUw985GthEYyLLscPXW9eJhkLuhWdZCmRzmXSz9iN40nBWc8F8tyERb1+djwPq/droor+/5P5VkVSlSQ==" algorithmName="SHA-512" password="9F60"/>
  <autoFilter ref="C94:K212"/>
  <mergeCells count="6">
    <mergeCell ref="E7:H7"/>
    <mergeCell ref="E16:H16"/>
    <mergeCell ref="E25:H25"/>
    <mergeCell ref="E46:H46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DESKTOP-IOTQE4J\Libor Fouček</dc:creator>
  <cp:lastModifiedBy>DESKTOP-IOTQE4J\Libor Fouček</cp:lastModifiedBy>
  <dcterms:created xsi:type="dcterms:W3CDTF">2019-09-05T11:07:27Z</dcterms:created>
  <dcterms:modified xsi:type="dcterms:W3CDTF">2019-09-05T11:07:29Z</dcterms:modified>
</cp:coreProperties>
</file>