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" sheetId="5" r:id="rId5"/>
    <sheet name="Krycí list rozpočtu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<sst xmlns="http://schemas.openxmlformats.org/spreadsheetml/2006/main" count="415" uniqueCount="181">
  <si>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</si>
  <si>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</si>
  <si>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</si>
  <si>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</si>
  <si>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</si>
  <si>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</si>
  <si>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</si>
  <si>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</si>
  <si>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</si>
  <si>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</si>
  <si>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</si>
  <si>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</si>
  <si>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</si>
  <si>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</si>
  <si>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</si>
  <si>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</si>
  <si>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</si>
  <si>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</si>
  <si>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</si>
  <si>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</si>
  <si>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</si>
  <si>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</si>
  <si>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</si>
  <si>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</si>
  <si>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Poznámka:</t>
  </si>
  <si>
    <t>Objekt</t>
  </si>
  <si>
    <t>Kód</t>
  </si>
  <si>
    <t>113107121R00</t>
  </si>
  <si>
    <t>113107130R00</t>
  </si>
  <si>
    <t>113151114R00</t>
  </si>
  <si>
    <t>56</t>
  </si>
  <si>
    <t>564801111R00</t>
  </si>
  <si>
    <t>57</t>
  </si>
  <si>
    <t>577132111R00</t>
  </si>
  <si>
    <t>572753111R00</t>
  </si>
  <si>
    <t>573111111R00</t>
  </si>
  <si>
    <t>89</t>
  </si>
  <si>
    <t>899331111R00</t>
  </si>
  <si>
    <t>899431111R00</t>
  </si>
  <si>
    <t>91</t>
  </si>
  <si>
    <t>916161111RT1</t>
  </si>
  <si>
    <t>916131111RT1</t>
  </si>
  <si>
    <t>914993005R00</t>
  </si>
  <si>
    <t>919</t>
  </si>
  <si>
    <t>9197301111VD</t>
  </si>
  <si>
    <t>919730333VD</t>
  </si>
  <si>
    <t>93</t>
  </si>
  <si>
    <t>938909611R00</t>
  </si>
  <si>
    <t>S</t>
  </si>
  <si>
    <t>979082213R00</t>
  </si>
  <si>
    <t>979082219R00</t>
  </si>
  <si>
    <t>Oprava komunikace</t>
  </si>
  <si>
    <t>Lohenice</t>
  </si>
  <si>
    <t>Zkrácený popis</t>
  </si>
  <si>
    <t>Rozměry</t>
  </si>
  <si>
    <t>Přípravné a přidružené práce</t>
  </si>
  <si>
    <t>Odstranění podkladu pl. 200 m2,kam.drcené tl.10 cm</t>
  </si>
  <si>
    <t>Odstranění podkladu pl. 200 m2, bet.prostý tl.8 cm</t>
  </si>
  <si>
    <t>Fréz.živič.krytu pl.do 500 m2,pruh do 75 cm,tl.5cm</t>
  </si>
  <si>
    <t>Podkladní vrstvy komunikací a zpevněných ploch</t>
  </si>
  <si>
    <t>Podklad ze štěrkodrti - dorovnání 2-5 cm</t>
  </si>
  <si>
    <t>Kryty štěrkových a živičných pozemních komunikací a zpevněných ploch</t>
  </si>
  <si>
    <t>Beton asfalt. ACO 11+ obrusný, š.nad 3 m, tl. 4 cm</t>
  </si>
  <si>
    <t>Vyrovnání povrchu krytů asfaltovým betonem</t>
  </si>
  <si>
    <t>Postřik živičný infiltr.+ posyp, asfalt. 0,60kg/m2</t>
  </si>
  <si>
    <t>Ostatní konstrukce a práce na trubním vedení</t>
  </si>
  <si>
    <t>Výšková úprava vstupu do 20 cm, zvýšení poklopu</t>
  </si>
  <si>
    <t>Výšková úprava do 20 cm, zvýšení krytu šoupěte</t>
  </si>
  <si>
    <t>Doplňující konstrukce a práce na pozemních komunikacích a zpevněných plochách</t>
  </si>
  <si>
    <t>Obrubník z kostek velkých, s boční opěrou</t>
  </si>
  <si>
    <t>Obruba z kostek velkých, 2 řady</t>
  </si>
  <si>
    <t>Provizorní (dočasné) dopravní značení</t>
  </si>
  <si>
    <t>Ostatní</t>
  </si>
  <si>
    <t>Řezání spár pro vytvoření komůrky pro těsnící zálivku</t>
  </si>
  <si>
    <t>Těsnění spár zálivkou za studena pro komůrky</t>
  </si>
  <si>
    <t>Různé dokončovací konstrukce a práce inženýrských staveb</t>
  </si>
  <si>
    <t>Odstranění nánosu na krajnicích tl. do 10 cm</t>
  </si>
  <si>
    <t>Přesuny sutí</t>
  </si>
  <si>
    <t>Vodorovná doprava suti do 1 km</t>
  </si>
  <si>
    <t>Příplatek za dopravu suti po suchu za další 1 km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</si>
  <si>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</si>
  <si>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</si>
  <si>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</si>
  <si>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</si>
  <si>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</si>
  <si>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</si>
  <si>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</si>
  <si>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kus</t>
  </si>
  <si>
    <t>m</t>
  </si>
  <si>
    <t>kpl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</si>
  <si>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</si>
  <si>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</si>
  <si>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</si>
  <si>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</si>
  <si>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</si>
  <si>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</si>
  <si>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</si>
  <si>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</si>
  <si>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</si>
  <si>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</si>
  <si>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</si>
  <si>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</si>
  <si>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</si>
  <si>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</si>
  <si>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</si>
  <si>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2013</t>
  </si>
  <si>
    <t>Přesuny</t>
  </si>
  <si>
    <t>Typ skupiny</t>
  </si>
  <si>
    <t>HS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</si>
  <si>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</si>
  <si>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</si>
  <si>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</si>
  <si>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</si>
  <si>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</si>
  <si>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</si>
  <si>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</si>
  <si>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</si>
  <si>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</si>
  <si>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</si>
  <si>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</si>
  <si>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</si>
  <si>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</si>
  <si>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</si>
  <si>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</si>
  <si>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Cenová soustava</t>
  </si>
  <si>
    <t>Harmonogram</t>
  </si>
  <si>
    <t>Nh</t>
  </si>
  <si>
    <t>Zdroje</t>
  </si>
  <si>
    <t>Trvání</t>
  </si>
  <si>
    <t>Začátek</t>
  </si>
  <si>
    <t>Konec</t>
  </si>
  <si>
    <t>Rozpočet (Kč)</t>
  </si>
  <si>
    <t>Čerpání rozpočtu</t>
  </si>
  <si>
    <t>Rozpočtové náklady (Kč)</t>
  </si>
  <si>
    <t>Fakturovaná cena (Kč)</t>
  </si>
  <si>
    <t>Rozdíl v Kč</t>
  </si>
  <si>
    <t>Rozdíl v %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</si>
  <si>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</si>
  <si>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</si>
  <si>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</si>
  <si>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</si>
  <si>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</si>
  <si>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</si>
  <si>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</si>
  <si>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</si>
  <si>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</si>
  <si>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</si>
  <si>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</si>
  <si>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</si>
  <si>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</si>
  <si>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</si>
  <si>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</si>
  <si>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</si>
  <si>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</si>
  <si>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</si>
  <si>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</si>
  <si>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</si>
  <si>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</si>
  <si>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</si>
  <si>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</si>
  <si>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</si>
  <si>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</si>
  <si>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</si>
  <si>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</si>
  <si>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</si>
  <si>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</si>
  <si>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</si>
  <si>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</si>
  <si>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</si>
  <si>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</si>
  <si>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</si>
  <si>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</si>
  <si>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</si>
  <si>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</si>
  <si>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</si>
  <si>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</si>
  <si>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</si>
  <si>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</si>
  <si>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</si>
  <si>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</si>
  <si>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Provizorní (dočasné) dopravní značení, DIO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</si>
</sst>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8" fillId="33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0" fillId="0" borderId="30" xfId="0" applyNumberFormat="1" applyFont="1" applyFill="1" applyBorder="1" applyAlignment="1" applyProtection="1">
      <alignment horizontal="right" vertical="center"/>
      <protection/>
    </xf>
    <xf numFmtId="49" fontId="10" fillId="0" borderId="30" xfId="0" applyNumberFormat="1" applyFont="1" applyFill="1" applyBorder="1" applyAlignment="1" applyProtection="1">
      <alignment horizontal="right" vertical="center"/>
      <protection/>
    </xf>
    <xf numFmtId="4" fontId="1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9" fillId="33" borderId="39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9" xfId="0" applyNumberFormat="1" applyFont="1" applyFill="1" applyBorder="1" applyAlignment="1" applyProtection="1">
      <alignment horizontal="left" vertical="center"/>
      <protection/>
    </xf>
    <xf numFmtId="49" fontId="10" fillId="0" borderId="50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51" xfId="0" applyNumberFormat="1" applyFont="1" applyFill="1" applyBorder="1" applyAlignment="1" applyProtection="1">
      <alignment horizontal="left" vertical="center"/>
      <protection/>
    </xf>
    <xf numFmtId="49" fontId="9" fillId="33" borderId="38" xfId="0" applyNumberFormat="1" applyFont="1" applyFill="1" applyBorder="1" applyAlignment="1" applyProtection="1">
      <alignment horizontal="left" vertical="center"/>
      <protection/>
    </xf>
    <xf numFmtId="0" fontId="9" fillId="33" borderId="52" xfId="0" applyNumberFormat="1" applyFont="1" applyFill="1" applyBorder="1" applyAlignment="1" applyProtection="1">
      <alignment horizontal="left" vertical="center"/>
      <protection/>
    </xf>
    <xf numFmtId="49" fontId="10" fillId="0" borderId="53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49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tabSelected="1" zoomScalePageLayoutView="0" workbookViewId="0" topLeftCell="A1">
      <selection activeCell="I42" sqref="I4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5.003906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12.75">
      <c r="A2" s="85" t="s">
        <v>1</v>
      </c>
      <c r="B2" s="86"/>
      <c r="C2" s="86"/>
      <c r="D2" s="87" t="s">
        <v>51</v>
      </c>
      <c r="E2" s="89" t="s">
        <v>80</v>
      </c>
      <c r="F2" s="86"/>
      <c r="G2" s="89"/>
      <c r="H2" s="86"/>
      <c r="I2" s="90" t="s">
        <v>96</v>
      </c>
      <c r="J2" s="90"/>
      <c r="K2" s="86"/>
      <c r="L2" s="86"/>
      <c r="M2" s="91"/>
      <c r="N2" s="29"/>
    </row>
    <row r="3" spans="1:14" ht="12.75">
      <c r="A3" s="82"/>
      <c r="B3" s="69"/>
      <c r="C3" s="69"/>
      <c r="D3" s="88"/>
      <c r="E3" s="69"/>
      <c r="F3" s="69"/>
      <c r="G3" s="69"/>
      <c r="H3" s="69"/>
      <c r="I3" s="69"/>
      <c r="J3" s="69"/>
      <c r="K3" s="69"/>
      <c r="L3" s="69"/>
      <c r="M3" s="80"/>
      <c r="N3" s="29"/>
    </row>
    <row r="4" spans="1:14" ht="12.75">
      <c r="A4" s="75" t="s">
        <v>2</v>
      </c>
      <c r="B4" s="69"/>
      <c r="C4" s="69"/>
      <c r="D4" s="68"/>
      <c r="E4" s="78" t="s">
        <v>81</v>
      </c>
      <c r="F4" s="69"/>
      <c r="G4" s="79"/>
      <c r="H4" s="69"/>
      <c r="I4" s="68" t="s">
        <v>97</v>
      </c>
      <c r="J4" s="68"/>
      <c r="K4" s="69"/>
      <c r="L4" s="69"/>
      <c r="M4" s="80"/>
      <c r="N4" s="29"/>
    </row>
    <row r="5" spans="1:14" ht="12.75">
      <c r="A5" s="8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80"/>
      <c r="N5" s="29"/>
    </row>
    <row r="6" spans="1:14" ht="12.75">
      <c r="A6" s="75" t="s">
        <v>3</v>
      </c>
      <c r="B6" s="69"/>
      <c r="C6" s="69"/>
      <c r="D6" s="68" t="s">
        <v>52</v>
      </c>
      <c r="E6" s="78" t="s">
        <v>82</v>
      </c>
      <c r="F6" s="69"/>
      <c r="G6" s="69"/>
      <c r="H6" s="69"/>
      <c r="I6" s="68" t="s">
        <v>98</v>
      </c>
      <c r="J6" s="68"/>
      <c r="K6" s="69"/>
      <c r="L6" s="69"/>
      <c r="M6" s="80"/>
      <c r="N6" s="29"/>
    </row>
    <row r="7" spans="1:14" ht="12.75">
      <c r="A7" s="82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80"/>
      <c r="N7" s="29"/>
    </row>
    <row r="8" spans="1:14" ht="12.75">
      <c r="A8" s="75" t="s">
        <v>4</v>
      </c>
      <c r="B8" s="69"/>
      <c r="C8" s="69"/>
      <c r="D8" s="68">
        <v>9998</v>
      </c>
      <c r="E8" s="78" t="s">
        <v>83</v>
      </c>
      <c r="F8" s="69"/>
      <c r="G8" s="79">
        <v>41695</v>
      </c>
      <c r="H8" s="69"/>
      <c r="I8" s="68" t="s">
        <v>99</v>
      </c>
      <c r="J8" s="68"/>
      <c r="K8" s="69"/>
      <c r="L8" s="69"/>
      <c r="M8" s="80"/>
      <c r="N8" s="29"/>
    </row>
    <row r="9" spans="1:14" ht="12.7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81"/>
      <c r="N9" s="29"/>
    </row>
    <row r="10" spans="1:14" ht="12.75">
      <c r="A10" s="1" t="s">
        <v>5</v>
      </c>
      <c r="B10" s="9" t="s">
        <v>25</v>
      </c>
      <c r="C10" s="9" t="s">
        <v>26</v>
      </c>
      <c r="D10" s="9" t="s">
        <v>53</v>
      </c>
      <c r="E10" s="9" t="s">
        <v>84</v>
      </c>
      <c r="F10" s="15" t="s">
        <v>90</v>
      </c>
      <c r="G10" s="18" t="s">
        <v>91</v>
      </c>
      <c r="H10" s="70" t="s">
        <v>93</v>
      </c>
      <c r="I10" s="71"/>
      <c r="J10" s="72"/>
      <c r="K10" s="70" t="s">
        <v>102</v>
      </c>
      <c r="L10" s="72"/>
      <c r="M10" s="25" t="s">
        <v>103</v>
      </c>
      <c r="N10" s="30"/>
    </row>
    <row r="11" spans="1:24" ht="12.75">
      <c r="A11" s="2" t="s">
        <v>6</v>
      </c>
      <c r="B11" s="10" t="s">
        <v>6</v>
      </c>
      <c r="C11" s="10" t="s">
        <v>6</v>
      </c>
      <c r="D11" s="13" t="s">
        <v>54</v>
      </c>
      <c r="E11" s="10" t="s">
        <v>6</v>
      </c>
      <c r="F11" s="10" t="s">
        <v>6</v>
      </c>
      <c r="G11" s="19" t="s">
        <v>92</v>
      </c>
      <c r="H11" s="20" t="s">
        <v>94</v>
      </c>
      <c r="I11" s="21" t="s">
        <v>100</v>
      </c>
      <c r="J11" s="22" t="s">
        <v>101</v>
      </c>
      <c r="K11" s="20" t="s">
        <v>91</v>
      </c>
      <c r="L11" s="22" t="s">
        <v>101</v>
      </c>
      <c r="M11" s="26" t="s">
        <v>104</v>
      </c>
      <c r="N11" s="30"/>
      <c r="P11" s="24" t="s">
        <v>106</v>
      </c>
      <c r="Q11" s="24" t="s">
        <v>107</v>
      </c>
      <c r="R11" s="24" t="s">
        <v>110</v>
      </c>
      <c r="S11" s="24" t="s">
        <v>111</v>
      </c>
      <c r="T11" s="24" t="s">
        <v>112</v>
      </c>
      <c r="U11" s="24" t="s">
        <v>113</v>
      </c>
      <c r="V11" s="24" t="s">
        <v>114</v>
      </c>
      <c r="W11" s="24" t="s">
        <v>115</v>
      </c>
      <c r="X11" s="24" t="s">
        <v>116</v>
      </c>
    </row>
    <row r="12" spans="1:37" ht="12.75">
      <c r="A12" s="3"/>
      <c r="B12" s="11"/>
      <c r="C12" s="11" t="s">
        <v>17</v>
      </c>
      <c r="D12" s="73" t="s">
        <v>55</v>
      </c>
      <c r="E12" s="74"/>
      <c r="F12" s="74"/>
      <c r="G12" s="74"/>
      <c r="H12" s="32">
        <f>SUM(H13:H15)</f>
        <v>0</v>
      </c>
      <c r="I12" s="32">
        <f>SUM(I13:I15)</f>
        <v>0</v>
      </c>
      <c r="J12" s="32">
        <f>H12+I12</f>
        <v>0</v>
      </c>
      <c r="K12" s="23"/>
      <c r="L12" s="32">
        <f>SUM(L13:L15)</f>
        <v>37.17</v>
      </c>
      <c r="M12" s="23"/>
      <c r="P12" s="33">
        <f>IF(Q12="PR",J12,SUM(O13:O15))</f>
        <v>0</v>
      </c>
      <c r="Q12" s="24" t="s">
        <v>108</v>
      </c>
      <c r="R12" s="33">
        <f>IF(Q12="HS",H12,0)</f>
        <v>0</v>
      </c>
      <c r="S12" s="33">
        <f>IF(Q12="HS",I12-P12,0)</f>
        <v>0</v>
      </c>
      <c r="T12" s="33">
        <f>IF(Q12="PS",H12,0)</f>
        <v>0</v>
      </c>
      <c r="U12" s="33">
        <f>IF(Q12="PS",I12-P12,0)</f>
        <v>0</v>
      </c>
      <c r="V12" s="33">
        <f>IF(Q12="MP",H12,0)</f>
        <v>0</v>
      </c>
      <c r="W12" s="33">
        <f>IF(Q12="MP",I12-P12,0)</f>
        <v>0</v>
      </c>
      <c r="X12" s="33">
        <f>IF(Q12="OM",H12,0)</f>
        <v>0</v>
      </c>
      <c r="Y12" s="24"/>
      <c r="AI12" s="33">
        <f>SUM(Z13:Z15)</f>
        <v>0</v>
      </c>
      <c r="AJ12" s="33">
        <f>SUM(AA13:AA15)</f>
        <v>0</v>
      </c>
      <c r="AK12" s="33">
        <f>SUM(AB13:AB15)</f>
        <v>0</v>
      </c>
    </row>
    <row r="13" spans="1:32" ht="12.75">
      <c r="A13" s="4" t="s">
        <v>7</v>
      </c>
      <c r="B13" s="4"/>
      <c r="C13" s="4" t="s">
        <v>27</v>
      </c>
      <c r="D13" s="4" t="s">
        <v>56</v>
      </c>
      <c r="E13" s="4" t="s">
        <v>85</v>
      </c>
      <c r="F13" s="16">
        <v>89</v>
      </c>
      <c r="G13" s="16"/>
      <c r="H13" s="16">
        <f>ROUND(F13*AE13,2)</f>
        <v>0</v>
      </c>
      <c r="I13" s="16">
        <f>J13-H13</f>
        <v>0</v>
      </c>
      <c r="J13" s="16">
        <f>ROUND(F13*G13,2)</f>
        <v>0</v>
      </c>
      <c r="K13" s="16">
        <v>0.13</v>
      </c>
      <c r="L13" s="16">
        <f>F13*K13</f>
        <v>11.57</v>
      </c>
      <c r="M13" s="27" t="s">
        <v>105</v>
      </c>
      <c r="N13" s="27" t="s">
        <v>7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15</v>
      </c>
      <c r="AE13" s="31">
        <f>G13*0</f>
        <v>0</v>
      </c>
      <c r="AF13" s="31">
        <f>G13*(1-0)</f>
        <v>0</v>
      </c>
    </row>
    <row r="14" spans="1:32" ht="12.75">
      <c r="A14" s="4" t="s">
        <v>8</v>
      </c>
      <c r="B14" s="4"/>
      <c r="C14" s="4" t="s">
        <v>28</v>
      </c>
      <c r="D14" s="4" t="s">
        <v>57</v>
      </c>
      <c r="E14" s="4" t="s">
        <v>85</v>
      </c>
      <c r="F14" s="16">
        <v>150</v>
      </c>
      <c r="G14" s="16"/>
      <c r="H14" s="16">
        <f>ROUND(F14*AE14,2)</f>
        <v>0</v>
      </c>
      <c r="I14" s="16">
        <f>J14-H14</f>
        <v>0</v>
      </c>
      <c r="J14" s="16">
        <f>ROUND(F14*G14,2)</f>
        <v>0</v>
      </c>
      <c r="K14" s="16">
        <v>0</v>
      </c>
      <c r="L14" s="16">
        <f>F14*K14</f>
        <v>0</v>
      </c>
      <c r="M14" s="27" t="s">
        <v>105</v>
      </c>
      <c r="N14" s="27" t="s">
        <v>7</v>
      </c>
      <c r="O14" s="16">
        <f>IF(N14="5",I14,0)</f>
        <v>0</v>
      </c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1">
        <v>15</v>
      </c>
      <c r="AE14" s="31">
        <f>G14*0</f>
        <v>0</v>
      </c>
      <c r="AF14" s="31">
        <f>G14*(1-0)</f>
        <v>0</v>
      </c>
    </row>
    <row r="15" spans="1:32" ht="12.75">
      <c r="A15" s="4" t="s">
        <v>9</v>
      </c>
      <c r="B15" s="4"/>
      <c r="C15" s="4" t="s">
        <v>29</v>
      </c>
      <c r="D15" s="4" t="s">
        <v>58</v>
      </c>
      <c r="E15" s="4" t="s">
        <v>85</v>
      </c>
      <c r="F15" s="16">
        <v>200</v>
      </c>
      <c r="G15" s="16"/>
      <c r="H15" s="16">
        <f>ROUND(F15*AE15,2)</f>
        <v>0</v>
      </c>
      <c r="I15" s="16">
        <f>J15-H15</f>
        <v>0</v>
      </c>
      <c r="J15" s="16">
        <f>ROUND(F15*G15,2)</f>
        <v>0</v>
      </c>
      <c r="K15" s="16">
        <v>0.128</v>
      </c>
      <c r="L15" s="16">
        <f>F15*K15</f>
        <v>25.6</v>
      </c>
      <c r="M15" s="27" t="s">
        <v>105</v>
      </c>
      <c r="N15" s="27" t="s">
        <v>7</v>
      </c>
      <c r="O15" s="16">
        <f>IF(N15="5",I15,0)</f>
        <v>0</v>
      </c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1">
        <v>15</v>
      </c>
      <c r="AE15" s="31">
        <f>G15*0</f>
        <v>0</v>
      </c>
      <c r="AF15" s="31">
        <f>G15*(1-0)</f>
        <v>0</v>
      </c>
    </row>
    <row r="16" spans="1:37" ht="12.75">
      <c r="A16" s="5"/>
      <c r="B16" s="12"/>
      <c r="C16" s="12" t="s">
        <v>30</v>
      </c>
      <c r="D16" s="64" t="s">
        <v>59</v>
      </c>
      <c r="E16" s="65"/>
      <c r="F16" s="65"/>
      <c r="G16" s="65"/>
      <c r="H16" s="33">
        <f>SUM(H17:H17)</f>
        <v>0</v>
      </c>
      <c r="I16" s="33">
        <f>SUM(I17:I17)</f>
        <v>0</v>
      </c>
      <c r="J16" s="33">
        <f>H16+I16</f>
        <v>0</v>
      </c>
      <c r="K16" s="24"/>
      <c r="L16" s="33">
        <f>SUM(L17:L17)</f>
        <v>114.4225</v>
      </c>
      <c r="M16" s="24"/>
      <c r="P16" s="33">
        <f>IF(Q16="PR",J16,SUM(O17:O17))</f>
        <v>0</v>
      </c>
      <c r="Q16" s="24" t="s">
        <v>108</v>
      </c>
      <c r="R16" s="33">
        <f>IF(Q16="HS",H16,0)</f>
        <v>0</v>
      </c>
      <c r="S16" s="33">
        <f>IF(Q16="HS",I16-P16,0)</f>
        <v>0</v>
      </c>
      <c r="T16" s="33">
        <f>IF(Q16="PS",H16,0)</f>
        <v>0</v>
      </c>
      <c r="U16" s="33">
        <f>IF(Q16="PS",I16-P16,0)</f>
        <v>0</v>
      </c>
      <c r="V16" s="33">
        <f>IF(Q16="MP",H16,0)</f>
        <v>0</v>
      </c>
      <c r="W16" s="33">
        <f>IF(Q16="MP",I16-P16,0)</f>
        <v>0</v>
      </c>
      <c r="X16" s="33">
        <f>IF(Q16="OM",H16,0)</f>
        <v>0</v>
      </c>
      <c r="Y16" s="24"/>
      <c r="AI16" s="33">
        <f>SUM(Z17:Z17)</f>
        <v>0</v>
      </c>
      <c r="AJ16" s="33">
        <f>SUM(AA17:AA17)</f>
        <v>0</v>
      </c>
      <c r="AK16" s="33">
        <f>SUM(AB17:AB17)</f>
        <v>0</v>
      </c>
    </row>
    <row r="17" spans="1:32" ht="12.75">
      <c r="A17" s="4" t="s">
        <v>10</v>
      </c>
      <c r="B17" s="4"/>
      <c r="C17" s="4" t="s">
        <v>31</v>
      </c>
      <c r="D17" s="4" t="s">
        <v>60</v>
      </c>
      <c r="E17" s="4" t="s">
        <v>85</v>
      </c>
      <c r="F17" s="16">
        <v>1850</v>
      </c>
      <c r="G17" s="16"/>
      <c r="H17" s="16">
        <f>ROUND(F17*AE17,2)</f>
        <v>0</v>
      </c>
      <c r="I17" s="16">
        <f>J17-H17</f>
        <v>0</v>
      </c>
      <c r="J17" s="16">
        <f>ROUND(F17*G17,2)</f>
        <v>0</v>
      </c>
      <c r="K17" s="16">
        <v>0.06185</v>
      </c>
      <c r="L17" s="16">
        <f>F17*K17</f>
        <v>114.4225</v>
      </c>
      <c r="M17" s="27" t="s">
        <v>105</v>
      </c>
      <c r="N17" s="27" t="s">
        <v>7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1">
        <v>15</v>
      </c>
      <c r="AE17" s="31">
        <f>G17*0.539546599496222</f>
        <v>0</v>
      </c>
      <c r="AF17" s="31">
        <f>G17*(1-0.539546599496222)</f>
        <v>0</v>
      </c>
    </row>
    <row r="18" spans="1:37" ht="12.75">
      <c r="A18" s="5"/>
      <c r="B18" s="12"/>
      <c r="C18" s="12" t="s">
        <v>32</v>
      </c>
      <c r="D18" s="64" t="s">
        <v>61</v>
      </c>
      <c r="E18" s="65"/>
      <c r="F18" s="65"/>
      <c r="G18" s="65"/>
      <c r="H18" s="33">
        <f>SUM(H19:H21)</f>
        <v>0</v>
      </c>
      <c r="I18" s="33">
        <f>SUM(I19:I21)</f>
        <v>0</v>
      </c>
      <c r="J18" s="33">
        <f>H18+I18</f>
        <v>0</v>
      </c>
      <c r="K18" s="24"/>
      <c r="L18" s="33">
        <f>SUM(L19:L21)</f>
        <v>387.27899999999994</v>
      </c>
      <c r="M18" s="24"/>
      <c r="P18" s="33">
        <f>IF(Q18="PR",J18,SUM(O19:O21))</f>
        <v>0</v>
      </c>
      <c r="Q18" s="24" t="s">
        <v>108</v>
      </c>
      <c r="R18" s="33">
        <f>IF(Q18="HS",H18,0)</f>
        <v>0</v>
      </c>
      <c r="S18" s="33">
        <f>IF(Q18="HS",I18-P18,0)</f>
        <v>0</v>
      </c>
      <c r="T18" s="33">
        <f>IF(Q18="PS",H18,0)</f>
        <v>0</v>
      </c>
      <c r="U18" s="33">
        <f>IF(Q18="PS",I18-P18,0)</f>
        <v>0</v>
      </c>
      <c r="V18" s="33">
        <f>IF(Q18="MP",H18,0)</f>
        <v>0</v>
      </c>
      <c r="W18" s="33">
        <f>IF(Q18="MP",I18-P18,0)</f>
        <v>0</v>
      </c>
      <c r="X18" s="33">
        <f>IF(Q18="OM",H18,0)</f>
        <v>0</v>
      </c>
      <c r="Y18" s="24"/>
      <c r="AI18" s="33">
        <f>SUM(Z19:Z21)</f>
        <v>0</v>
      </c>
      <c r="AJ18" s="33">
        <f>SUM(AA19:AA21)</f>
        <v>0</v>
      </c>
      <c r="AK18" s="33">
        <f>SUM(AB19:AB21)</f>
        <v>0</v>
      </c>
    </row>
    <row r="19" spans="1:32" ht="12.75">
      <c r="A19" s="4" t="s">
        <v>11</v>
      </c>
      <c r="B19" s="4"/>
      <c r="C19" s="4" t="s">
        <v>33</v>
      </c>
      <c r="D19" s="4" t="s">
        <v>62</v>
      </c>
      <c r="E19" s="4" t="s">
        <v>85</v>
      </c>
      <c r="F19" s="16">
        <v>1850</v>
      </c>
      <c r="G19" s="16"/>
      <c r="H19" s="16">
        <f>ROUND(F19*AE19,2)</f>
        <v>0</v>
      </c>
      <c r="I19" s="16">
        <f>J19-H19</f>
        <v>0</v>
      </c>
      <c r="J19" s="16">
        <f>ROUND(F19*G19,2)</f>
        <v>0</v>
      </c>
      <c r="K19" s="16">
        <v>0.10373</v>
      </c>
      <c r="L19" s="16">
        <f>F19*K19</f>
        <v>191.9005</v>
      </c>
      <c r="M19" s="27" t="s">
        <v>105</v>
      </c>
      <c r="N19" s="27" t="s">
        <v>7</v>
      </c>
      <c r="O19" s="16">
        <f>IF(N19="5",I19,0)</f>
        <v>0</v>
      </c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1">
        <v>15</v>
      </c>
      <c r="AE19" s="31">
        <f>G19*0.925166340508806</f>
        <v>0</v>
      </c>
      <c r="AF19" s="31">
        <f>G19*(1-0.925166340508806)</f>
        <v>0</v>
      </c>
    </row>
    <row r="20" spans="1:32" ht="12.75">
      <c r="A20" s="4" t="s">
        <v>12</v>
      </c>
      <c r="B20" s="4"/>
      <c r="C20" s="4" t="s">
        <v>34</v>
      </c>
      <c r="D20" s="4" t="s">
        <v>63</v>
      </c>
      <c r="E20" s="4" t="s">
        <v>86</v>
      </c>
      <c r="F20" s="16">
        <v>185</v>
      </c>
      <c r="G20" s="16"/>
      <c r="H20" s="16">
        <f>ROUND(F20*AE20,2)</f>
        <v>0</v>
      </c>
      <c r="I20" s="16">
        <f>J20-H20</f>
        <v>0</v>
      </c>
      <c r="J20" s="16">
        <f>ROUND(F20*G20,2)</f>
        <v>0</v>
      </c>
      <c r="K20" s="16">
        <v>1</v>
      </c>
      <c r="L20" s="16">
        <f>F20*K20</f>
        <v>185</v>
      </c>
      <c r="M20" s="27" t="s">
        <v>105</v>
      </c>
      <c r="N20" s="27" t="s">
        <v>7</v>
      </c>
      <c r="O20" s="16">
        <f>IF(N20="5",I20,0)</f>
        <v>0</v>
      </c>
      <c r="Z20" s="16">
        <f>IF(AD20=0,J20,0)</f>
        <v>0</v>
      </c>
      <c r="AA20" s="16">
        <f>IF(AD20=15,J20,0)</f>
        <v>0</v>
      </c>
      <c r="AB20" s="16">
        <f>IF(AD20=21,J20,0)</f>
        <v>0</v>
      </c>
      <c r="AD20" s="31">
        <v>15</v>
      </c>
      <c r="AE20" s="31">
        <f>G20*0.912884705882353</f>
        <v>0</v>
      </c>
      <c r="AF20" s="31">
        <f>G20*(1-0.912884705882353)</f>
        <v>0</v>
      </c>
    </row>
    <row r="21" spans="1:32" ht="12.75">
      <c r="A21" s="4" t="s">
        <v>13</v>
      </c>
      <c r="B21" s="4"/>
      <c r="C21" s="4" t="s">
        <v>35</v>
      </c>
      <c r="D21" s="4" t="s">
        <v>64</v>
      </c>
      <c r="E21" s="4" t="s">
        <v>85</v>
      </c>
      <c r="F21" s="16">
        <v>1850</v>
      </c>
      <c r="G21" s="16"/>
      <c r="H21" s="16">
        <f>ROUND(F21*AE21,2)</f>
        <v>0</v>
      </c>
      <c r="I21" s="16">
        <f>J21-H21</f>
        <v>0</v>
      </c>
      <c r="J21" s="16">
        <f>ROUND(F21*G21,2)</f>
        <v>0</v>
      </c>
      <c r="K21" s="16">
        <v>0.00561</v>
      </c>
      <c r="L21" s="16">
        <f>F21*K21</f>
        <v>10.3785</v>
      </c>
      <c r="M21" s="27" t="s">
        <v>105</v>
      </c>
      <c r="N21" s="27" t="s">
        <v>7</v>
      </c>
      <c r="O21" s="16">
        <f>IF(N21="5",I21,0)</f>
        <v>0</v>
      </c>
      <c r="Z21" s="16">
        <f>IF(AD21=0,J21,0)</f>
        <v>0</v>
      </c>
      <c r="AA21" s="16">
        <f>IF(AD21=15,J21,0)</f>
        <v>0</v>
      </c>
      <c r="AB21" s="16">
        <f>IF(AD21=21,J21,0)</f>
        <v>0</v>
      </c>
      <c r="AD21" s="31">
        <v>15</v>
      </c>
      <c r="AE21" s="31">
        <f>G21*0.874626865671642</f>
        <v>0</v>
      </c>
      <c r="AF21" s="31">
        <f>G21*(1-0.874626865671642)</f>
        <v>0</v>
      </c>
    </row>
    <row r="22" spans="1:37" ht="12.75">
      <c r="A22" s="5"/>
      <c r="B22" s="12"/>
      <c r="C22" s="12" t="s">
        <v>36</v>
      </c>
      <c r="D22" s="64" t="s">
        <v>65</v>
      </c>
      <c r="E22" s="65"/>
      <c r="F22" s="65"/>
      <c r="G22" s="65"/>
      <c r="H22" s="33">
        <f>SUM(H23:H24)</f>
        <v>0</v>
      </c>
      <c r="I22" s="33">
        <f>SUM(I23:I24)</f>
        <v>0</v>
      </c>
      <c r="J22" s="33">
        <f>H22+I22</f>
        <v>0</v>
      </c>
      <c r="K22" s="24"/>
      <c r="L22" s="33">
        <f>SUM(L23:L24)</f>
        <v>4.9978</v>
      </c>
      <c r="M22" s="24"/>
      <c r="P22" s="33">
        <f>IF(Q22="PR",J22,SUM(O23:O24))</f>
        <v>0</v>
      </c>
      <c r="Q22" s="24" t="s">
        <v>108</v>
      </c>
      <c r="R22" s="33">
        <f>IF(Q22="HS",H22,0)</f>
        <v>0</v>
      </c>
      <c r="S22" s="33">
        <f>IF(Q22="HS",I22-P22,0)</f>
        <v>0</v>
      </c>
      <c r="T22" s="33">
        <f>IF(Q22="PS",H22,0)</f>
        <v>0</v>
      </c>
      <c r="U22" s="33">
        <f>IF(Q22="PS",I22-P22,0)</f>
        <v>0</v>
      </c>
      <c r="V22" s="33">
        <f>IF(Q22="MP",H22,0)</f>
        <v>0</v>
      </c>
      <c r="W22" s="33">
        <f>IF(Q22="MP",I22-P22,0)</f>
        <v>0</v>
      </c>
      <c r="X22" s="33">
        <f>IF(Q22="OM",H22,0)</f>
        <v>0</v>
      </c>
      <c r="Y22" s="24"/>
      <c r="AI22" s="33">
        <f>SUM(Z23:Z24)</f>
        <v>0</v>
      </c>
      <c r="AJ22" s="33">
        <f>SUM(AA23:AA24)</f>
        <v>0</v>
      </c>
      <c r="AK22" s="33">
        <f>SUM(AB23:AB24)</f>
        <v>0</v>
      </c>
    </row>
    <row r="23" spans="1:32" ht="12.75">
      <c r="A23" s="4" t="s">
        <v>14</v>
      </c>
      <c r="B23" s="4"/>
      <c r="C23" s="4" t="s">
        <v>37</v>
      </c>
      <c r="D23" s="4" t="s">
        <v>66</v>
      </c>
      <c r="E23" s="4" t="s">
        <v>87</v>
      </c>
      <c r="F23" s="16">
        <v>5</v>
      </c>
      <c r="G23" s="16"/>
      <c r="H23" s="16">
        <f>ROUND(F23*AE23,2)</f>
        <v>0</v>
      </c>
      <c r="I23" s="16">
        <f>J23-H23</f>
        <v>0</v>
      </c>
      <c r="J23" s="16">
        <f>ROUND(F23*G23,2)</f>
        <v>0</v>
      </c>
      <c r="K23" s="16">
        <v>0.43094</v>
      </c>
      <c r="L23" s="16">
        <f>F23*K23</f>
        <v>2.1547</v>
      </c>
      <c r="M23" s="27" t="s">
        <v>105</v>
      </c>
      <c r="N23" s="27" t="s">
        <v>7</v>
      </c>
      <c r="O23" s="16">
        <f>IF(N23="5",I23,0)</f>
        <v>0</v>
      </c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1">
        <v>15</v>
      </c>
      <c r="AE23" s="31">
        <f>G23*0.421310850990046</f>
        <v>0</v>
      </c>
      <c r="AF23" s="31">
        <f>G23*(1-0.421310850990046)</f>
        <v>0</v>
      </c>
    </row>
    <row r="24" spans="1:32" ht="12.75">
      <c r="A24" s="4" t="s">
        <v>15</v>
      </c>
      <c r="B24" s="4"/>
      <c r="C24" s="4" t="s">
        <v>38</v>
      </c>
      <c r="D24" s="4" t="s">
        <v>67</v>
      </c>
      <c r="E24" s="4" t="s">
        <v>87</v>
      </c>
      <c r="F24" s="16">
        <v>9</v>
      </c>
      <c r="G24" s="16"/>
      <c r="H24" s="16">
        <f>ROUND(F24*AE24,2)</f>
        <v>0</v>
      </c>
      <c r="I24" s="16">
        <f>J24-H24</f>
        <v>0</v>
      </c>
      <c r="J24" s="16">
        <f>ROUND(F24*G24,2)</f>
        <v>0</v>
      </c>
      <c r="K24" s="16">
        <v>0.3159</v>
      </c>
      <c r="L24" s="16">
        <f>F24*K24</f>
        <v>2.8431</v>
      </c>
      <c r="M24" s="27" t="s">
        <v>105</v>
      </c>
      <c r="N24" s="27" t="s">
        <v>7</v>
      </c>
      <c r="O24" s="16">
        <f>IF(N24="5",I24,0)</f>
        <v>0</v>
      </c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1">
        <v>15</v>
      </c>
      <c r="AE24" s="31">
        <f>G24*0.58367049280227</f>
        <v>0</v>
      </c>
      <c r="AF24" s="31">
        <f>G24*(1-0.58367049280227)</f>
        <v>0</v>
      </c>
    </row>
    <row r="25" spans="1:37" ht="12.75">
      <c r="A25" s="5"/>
      <c r="B25" s="12"/>
      <c r="C25" s="12" t="s">
        <v>39</v>
      </c>
      <c r="D25" s="64" t="s">
        <v>68</v>
      </c>
      <c r="E25" s="65"/>
      <c r="F25" s="65"/>
      <c r="G25" s="65"/>
      <c r="H25" s="33">
        <f>SUM(H26:H28)</f>
        <v>0</v>
      </c>
      <c r="I25" s="33">
        <f>SUM(I26:I28)</f>
        <v>0</v>
      </c>
      <c r="J25" s="33">
        <f>H25+I25</f>
        <v>0</v>
      </c>
      <c r="K25" s="24"/>
      <c r="L25" s="33">
        <f>SUM(L26:L28)</f>
        <v>4.42546</v>
      </c>
      <c r="M25" s="24"/>
      <c r="P25" s="33">
        <f>IF(Q25="PR",J25,SUM(O26:O28))</f>
        <v>0</v>
      </c>
      <c r="Q25" s="24" t="s">
        <v>108</v>
      </c>
      <c r="R25" s="33">
        <f>IF(Q25="HS",H25,0)</f>
        <v>0</v>
      </c>
      <c r="S25" s="33">
        <f>IF(Q25="HS",I25-P25,0)</f>
        <v>0</v>
      </c>
      <c r="T25" s="33">
        <f>IF(Q25="PS",H25,0)</f>
        <v>0</v>
      </c>
      <c r="U25" s="33">
        <f>IF(Q25="PS",I25-P25,0)</f>
        <v>0</v>
      </c>
      <c r="V25" s="33">
        <f>IF(Q25="MP",H25,0)</f>
        <v>0</v>
      </c>
      <c r="W25" s="33">
        <f>IF(Q25="MP",I25-P25,0)</f>
        <v>0</v>
      </c>
      <c r="X25" s="33">
        <f>IF(Q25="OM",H25,0)</f>
        <v>0</v>
      </c>
      <c r="Y25" s="24"/>
      <c r="AI25" s="33">
        <f>SUM(Z26:Z28)</f>
        <v>0</v>
      </c>
      <c r="AJ25" s="33">
        <f>SUM(AA26:AA28)</f>
        <v>0</v>
      </c>
      <c r="AK25" s="33">
        <f>SUM(AB26:AB28)</f>
        <v>0</v>
      </c>
    </row>
    <row r="26" spans="1:32" ht="12.75">
      <c r="A26" s="4" t="s">
        <v>16</v>
      </c>
      <c r="B26" s="4"/>
      <c r="C26" s="4" t="s">
        <v>40</v>
      </c>
      <c r="D26" s="4" t="s">
        <v>69</v>
      </c>
      <c r="E26" s="4" t="s">
        <v>88</v>
      </c>
      <c r="F26" s="16">
        <v>6</v>
      </c>
      <c r="G26" s="16"/>
      <c r="H26" s="16">
        <f>ROUND(F26*AE26,2)</f>
        <v>0</v>
      </c>
      <c r="I26" s="16">
        <f>J26-H26</f>
        <v>0</v>
      </c>
      <c r="J26" s="16">
        <f>ROUND(F26*G26,2)</f>
        <v>0</v>
      </c>
      <c r="K26" s="16">
        <v>0.19021</v>
      </c>
      <c r="L26" s="16">
        <f>F26*K26</f>
        <v>1.14126</v>
      </c>
      <c r="M26" s="27" t="s">
        <v>105</v>
      </c>
      <c r="N26" s="27" t="s">
        <v>7</v>
      </c>
      <c r="O26" s="16">
        <f>IF(N26="5",I26,0)</f>
        <v>0</v>
      </c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1">
        <v>15</v>
      </c>
      <c r="AE26" s="31">
        <f>G26*0.847849462365591</f>
        <v>0</v>
      </c>
      <c r="AF26" s="31">
        <f>G26*(1-0.847849462365591)</f>
        <v>0</v>
      </c>
    </row>
    <row r="27" spans="1:32" ht="12.75">
      <c r="A27" s="4" t="s">
        <v>17</v>
      </c>
      <c r="B27" s="4"/>
      <c r="C27" s="4" t="s">
        <v>41</v>
      </c>
      <c r="D27" s="4" t="s">
        <v>70</v>
      </c>
      <c r="E27" s="4" t="s">
        <v>88</v>
      </c>
      <c r="F27" s="16">
        <v>10</v>
      </c>
      <c r="G27" s="16"/>
      <c r="H27" s="16">
        <f>ROUND(F27*AE27,2)</f>
        <v>0</v>
      </c>
      <c r="I27" s="16">
        <f>J27-H27</f>
        <v>0</v>
      </c>
      <c r="J27" s="16">
        <f>ROUND(F27*G27,2)</f>
        <v>0</v>
      </c>
      <c r="K27" s="16">
        <v>0.31542</v>
      </c>
      <c r="L27" s="16">
        <f>F27*K27</f>
        <v>3.1542</v>
      </c>
      <c r="M27" s="27" t="s">
        <v>105</v>
      </c>
      <c r="N27" s="27" t="s">
        <v>7</v>
      </c>
      <c r="O27" s="16">
        <f>IF(N27="5",I27,0)</f>
        <v>0</v>
      </c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1">
        <v>15</v>
      </c>
      <c r="AE27" s="31">
        <f>G27*0.867063655030801</f>
        <v>0</v>
      </c>
      <c r="AF27" s="31">
        <f>G27*(1-0.867063655030801)</f>
        <v>0</v>
      </c>
    </row>
    <row r="28" spans="1:32" ht="12.75">
      <c r="A28" s="4" t="s">
        <v>18</v>
      </c>
      <c r="B28" s="4"/>
      <c r="C28" s="4" t="s">
        <v>42</v>
      </c>
      <c r="D28" s="4" t="s">
        <v>180</v>
      </c>
      <c r="E28" s="4" t="s">
        <v>89</v>
      </c>
      <c r="F28" s="16">
        <v>1</v>
      </c>
      <c r="G28" s="16"/>
      <c r="H28" s="16">
        <f>ROUND(F28*AE28,2)</f>
        <v>0</v>
      </c>
      <c r="I28" s="16">
        <f>J28-H28</f>
        <v>0</v>
      </c>
      <c r="J28" s="16">
        <f>ROUND(F28*G28,2)</f>
        <v>0</v>
      </c>
      <c r="K28" s="16">
        <v>0.13</v>
      </c>
      <c r="L28" s="16">
        <f>F28*K28</f>
        <v>0.13</v>
      </c>
      <c r="M28" s="27" t="s">
        <v>105</v>
      </c>
      <c r="N28" s="27" t="s">
        <v>7</v>
      </c>
      <c r="O28" s="16">
        <f>IF(N28="5",I28,0)</f>
        <v>0</v>
      </c>
      <c r="Z28" s="16">
        <f>IF(AD28=0,J28,0)</f>
        <v>0</v>
      </c>
      <c r="AA28" s="16">
        <f>IF(AD28=15,J28,0)</f>
        <v>0</v>
      </c>
      <c r="AB28" s="16">
        <f>IF(AD28=21,J28,0)</f>
        <v>0</v>
      </c>
      <c r="AD28" s="31">
        <v>15</v>
      </c>
      <c r="AE28" s="31">
        <f>G28*0</f>
        <v>0</v>
      </c>
      <c r="AF28" s="31">
        <f>G28*(1-0)</f>
        <v>0</v>
      </c>
    </row>
    <row r="29" spans="1:37" ht="12.75">
      <c r="A29" s="5"/>
      <c r="B29" s="12"/>
      <c r="C29" s="12" t="s">
        <v>43</v>
      </c>
      <c r="D29" s="64" t="s">
        <v>72</v>
      </c>
      <c r="E29" s="65"/>
      <c r="F29" s="65"/>
      <c r="G29" s="65"/>
      <c r="H29" s="33">
        <f>SUM(H30:H31)</f>
        <v>0</v>
      </c>
      <c r="I29" s="33">
        <f>SUM(I30:I31)</f>
        <v>0</v>
      </c>
      <c r="J29" s="33">
        <f>H29+I29</f>
        <v>0</v>
      </c>
      <c r="K29" s="24"/>
      <c r="L29" s="33">
        <f>SUM(L30:L31)</f>
        <v>0</v>
      </c>
      <c r="M29" s="24"/>
      <c r="P29" s="33">
        <f>IF(Q29="PR",J29,SUM(O30:O31))</f>
        <v>0</v>
      </c>
      <c r="Q29" s="24" t="s">
        <v>108</v>
      </c>
      <c r="R29" s="33">
        <f>IF(Q29="HS",H29,0)</f>
        <v>0</v>
      </c>
      <c r="S29" s="33">
        <f>IF(Q29="HS",I29-P29,0)</f>
        <v>0</v>
      </c>
      <c r="T29" s="33">
        <f>IF(Q29="PS",H29,0)</f>
        <v>0</v>
      </c>
      <c r="U29" s="33">
        <f>IF(Q29="PS",I29-P29,0)</f>
        <v>0</v>
      </c>
      <c r="V29" s="33">
        <f>IF(Q29="MP",H29,0)</f>
        <v>0</v>
      </c>
      <c r="W29" s="33">
        <f>IF(Q29="MP",I29-P29,0)</f>
        <v>0</v>
      </c>
      <c r="X29" s="33">
        <f>IF(Q29="OM",H29,0)</f>
        <v>0</v>
      </c>
      <c r="Y29" s="24"/>
      <c r="AI29" s="33">
        <f>SUM(Z30:Z31)</f>
        <v>0</v>
      </c>
      <c r="AJ29" s="33">
        <f>SUM(AA30:AA31)</f>
        <v>0</v>
      </c>
      <c r="AK29" s="33">
        <f>SUM(AB30:AB31)</f>
        <v>0</v>
      </c>
    </row>
    <row r="30" spans="1:32" ht="12.75">
      <c r="A30" s="4" t="s">
        <v>19</v>
      </c>
      <c r="B30" s="4"/>
      <c r="C30" s="4" t="s">
        <v>44</v>
      </c>
      <c r="D30" s="4" t="s">
        <v>73</v>
      </c>
      <c r="E30" s="4" t="s">
        <v>88</v>
      </c>
      <c r="F30" s="16">
        <v>20</v>
      </c>
      <c r="G30" s="16"/>
      <c r="H30" s="16">
        <f>ROUND(F30*AE30,2)</f>
        <v>0</v>
      </c>
      <c r="I30" s="16">
        <f>J30-H30</f>
        <v>0</v>
      </c>
      <c r="J30" s="16">
        <f>ROUND(F30*G30,2)</f>
        <v>0</v>
      </c>
      <c r="K30" s="16">
        <v>0</v>
      </c>
      <c r="L30" s="16">
        <f>F30*K30</f>
        <v>0</v>
      </c>
      <c r="M30" s="27"/>
      <c r="N30" s="27" t="s">
        <v>7</v>
      </c>
      <c r="O30" s="16">
        <f>IF(N30="5",I30,0)</f>
        <v>0</v>
      </c>
      <c r="Z30" s="16">
        <f>IF(AD30=0,J30,0)</f>
        <v>0</v>
      </c>
      <c r="AA30" s="16">
        <f>IF(AD30=15,J30,0)</f>
        <v>0</v>
      </c>
      <c r="AB30" s="16">
        <f>IF(AD30=21,J30,0)</f>
        <v>0</v>
      </c>
      <c r="AD30" s="31">
        <v>15</v>
      </c>
      <c r="AE30" s="31">
        <f>G30*0</f>
        <v>0</v>
      </c>
      <c r="AF30" s="31">
        <f>G30*(1-0)</f>
        <v>0</v>
      </c>
    </row>
    <row r="31" spans="1:32" ht="12.75">
      <c r="A31" s="4" t="s">
        <v>20</v>
      </c>
      <c r="B31" s="4"/>
      <c r="C31" s="4" t="s">
        <v>45</v>
      </c>
      <c r="D31" s="4" t="s">
        <v>74</v>
      </c>
      <c r="E31" s="4" t="s">
        <v>88</v>
      </c>
      <c r="F31" s="16">
        <v>20</v>
      </c>
      <c r="G31" s="16"/>
      <c r="H31" s="16">
        <f>ROUND(F31*AE31,2)</f>
        <v>0</v>
      </c>
      <c r="I31" s="16">
        <f>J31-H31</f>
        <v>0</v>
      </c>
      <c r="J31" s="16">
        <f>ROUND(F31*G31,2)</f>
        <v>0</v>
      </c>
      <c r="K31" s="16">
        <v>0</v>
      </c>
      <c r="L31" s="16">
        <f>F31*K31</f>
        <v>0</v>
      </c>
      <c r="M31" s="27"/>
      <c r="N31" s="27" t="s">
        <v>7</v>
      </c>
      <c r="O31" s="16">
        <f>IF(N31="5",I31,0)</f>
        <v>0</v>
      </c>
      <c r="Z31" s="16">
        <f>IF(AD31=0,J31,0)</f>
        <v>0</v>
      </c>
      <c r="AA31" s="16">
        <f>IF(AD31=15,J31,0)</f>
        <v>0</v>
      </c>
      <c r="AB31" s="16">
        <f>IF(AD31=21,J31,0)</f>
        <v>0</v>
      </c>
      <c r="AD31" s="31">
        <v>15</v>
      </c>
      <c r="AE31" s="31">
        <f>G31*0</f>
        <v>0</v>
      </c>
      <c r="AF31" s="31">
        <f>G31*(1-0)</f>
        <v>0</v>
      </c>
    </row>
    <row r="32" spans="1:37" ht="12.75">
      <c r="A32" s="5"/>
      <c r="B32" s="12"/>
      <c r="C32" s="12" t="s">
        <v>46</v>
      </c>
      <c r="D32" s="64" t="s">
        <v>75</v>
      </c>
      <c r="E32" s="65"/>
      <c r="F32" s="65"/>
      <c r="G32" s="65"/>
      <c r="H32" s="33">
        <f>SUM(H33:H33)</f>
        <v>0</v>
      </c>
      <c r="I32" s="33">
        <f>SUM(I33:I33)</f>
        <v>0</v>
      </c>
      <c r="J32" s="33">
        <f>H32+I32</f>
        <v>0</v>
      </c>
      <c r="K32" s="24"/>
      <c r="L32" s="33">
        <f>SUM(L33:L33)</f>
        <v>233.1</v>
      </c>
      <c r="M32" s="24"/>
      <c r="P32" s="33">
        <f>IF(Q32="PR",J32,SUM(O33:O33))</f>
        <v>0</v>
      </c>
      <c r="Q32" s="24" t="s">
        <v>108</v>
      </c>
      <c r="R32" s="33">
        <f>IF(Q32="HS",H32,0)</f>
        <v>0</v>
      </c>
      <c r="S32" s="33">
        <f>IF(Q32="HS",I32-P32,0)</f>
        <v>0</v>
      </c>
      <c r="T32" s="33">
        <f>IF(Q32="PS",H32,0)</f>
        <v>0</v>
      </c>
      <c r="U32" s="33">
        <f>IF(Q32="PS",I32-P32,0)</f>
        <v>0</v>
      </c>
      <c r="V32" s="33">
        <f>IF(Q32="MP",H32,0)</f>
        <v>0</v>
      </c>
      <c r="W32" s="33">
        <f>IF(Q32="MP",I32-P32,0)</f>
        <v>0</v>
      </c>
      <c r="X32" s="33">
        <f>IF(Q32="OM",H32,0)</f>
        <v>0</v>
      </c>
      <c r="Y32" s="24"/>
      <c r="AI32" s="33">
        <f>SUM(Z33:Z33)</f>
        <v>0</v>
      </c>
      <c r="AJ32" s="33">
        <f>SUM(AA33:AA33)</f>
        <v>0</v>
      </c>
      <c r="AK32" s="33">
        <f>SUM(AB33:AB33)</f>
        <v>0</v>
      </c>
    </row>
    <row r="33" spans="1:32" ht="12.75">
      <c r="A33" s="4" t="s">
        <v>21</v>
      </c>
      <c r="B33" s="4"/>
      <c r="C33" s="4" t="s">
        <v>47</v>
      </c>
      <c r="D33" s="4" t="s">
        <v>76</v>
      </c>
      <c r="E33" s="4" t="s">
        <v>85</v>
      </c>
      <c r="F33" s="16">
        <v>1850</v>
      </c>
      <c r="G33" s="16"/>
      <c r="H33" s="16">
        <f>ROUND(F33*AE33,2)</f>
        <v>0</v>
      </c>
      <c r="I33" s="16">
        <f>J33-H33</f>
        <v>0</v>
      </c>
      <c r="J33" s="16">
        <f>ROUND(F33*G33,2)</f>
        <v>0</v>
      </c>
      <c r="K33" s="16">
        <v>0.126</v>
      </c>
      <c r="L33" s="16">
        <f>F33*K33</f>
        <v>233.1</v>
      </c>
      <c r="M33" s="27" t="s">
        <v>105</v>
      </c>
      <c r="N33" s="27" t="s">
        <v>7</v>
      </c>
      <c r="O33" s="16">
        <f>IF(N33="5",I33,0)</f>
        <v>0</v>
      </c>
      <c r="Z33" s="16">
        <f>IF(AD33=0,J33,0)</f>
        <v>0</v>
      </c>
      <c r="AA33" s="16">
        <f>IF(AD33=15,J33,0)</f>
        <v>0</v>
      </c>
      <c r="AB33" s="16">
        <f>IF(AD33=21,J33,0)</f>
        <v>0</v>
      </c>
      <c r="AD33" s="31">
        <v>15</v>
      </c>
      <c r="AE33" s="31">
        <f>G33*0</f>
        <v>0</v>
      </c>
      <c r="AF33" s="31">
        <f>G33*(1-0)</f>
        <v>0</v>
      </c>
    </row>
    <row r="34" spans="1:37" ht="12.75">
      <c r="A34" s="5"/>
      <c r="B34" s="12"/>
      <c r="C34" s="12" t="s">
        <v>48</v>
      </c>
      <c r="D34" s="64" t="s">
        <v>77</v>
      </c>
      <c r="E34" s="65"/>
      <c r="F34" s="65"/>
      <c r="G34" s="65"/>
      <c r="H34" s="33">
        <f>SUM(H35:H36)</f>
        <v>0</v>
      </c>
      <c r="I34" s="33">
        <f>SUM(I35:I36)</f>
        <v>0</v>
      </c>
      <c r="J34" s="33">
        <f>H34+I34</f>
        <v>0</v>
      </c>
      <c r="K34" s="24"/>
      <c r="L34" s="33">
        <f>SUM(L35:L36)</f>
        <v>0</v>
      </c>
      <c r="M34" s="24"/>
      <c r="P34" s="33">
        <f>IF(Q34="PR",J34,SUM(O35:O36))</f>
        <v>0</v>
      </c>
      <c r="Q34" s="24" t="s">
        <v>109</v>
      </c>
      <c r="R34" s="33">
        <f>IF(Q34="HS",H34,0)</f>
        <v>0</v>
      </c>
      <c r="S34" s="33">
        <f>IF(Q34="HS",I34-P34,0)</f>
        <v>0</v>
      </c>
      <c r="T34" s="33">
        <f>IF(Q34="PS",H34,0)</f>
        <v>0</v>
      </c>
      <c r="U34" s="33">
        <f>IF(Q34="PS",I34-P34,0)</f>
        <v>0</v>
      </c>
      <c r="V34" s="33">
        <f>IF(Q34="MP",H34,0)</f>
        <v>0</v>
      </c>
      <c r="W34" s="33">
        <f>IF(Q34="MP",I34-P34,0)</f>
        <v>0</v>
      </c>
      <c r="X34" s="33">
        <f>IF(Q34="OM",H34,0)</f>
        <v>0</v>
      </c>
      <c r="Y34" s="24"/>
      <c r="AI34" s="33">
        <f>SUM(Z35:Z36)</f>
        <v>0</v>
      </c>
      <c r="AJ34" s="33">
        <f>SUM(AA35:AA36)</f>
        <v>0</v>
      </c>
      <c r="AK34" s="33">
        <f>SUM(AB35:AB36)</f>
        <v>0</v>
      </c>
    </row>
    <row r="35" spans="1:32" ht="12.75">
      <c r="A35" s="4" t="s">
        <v>22</v>
      </c>
      <c r="B35" s="4"/>
      <c r="C35" s="4" t="s">
        <v>49</v>
      </c>
      <c r="D35" s="4" t="s">
        <v>78</v>
      </c>
      <c r="E35" s="4" t="s">
        <v>86</v>
      </c>
      <c r="F35" s="16">
        <v>37.17</v>
      </c>
      <c r="G35" s="16"/>
      <c r="H35" s="16">
        <f>ROUND(F35*AE35,2)</f>
        <v>0</v>
      </c>
      <c r="I35" s="16">
        <f>J35-H35</f>
        <v>0</v>
      </c>
      <c r="J35" s="16">
        <f>ROUND(F35*G35,2)</f>
        <v>0</v>
      </c>
      <c r="K35" s="16">
        <v>0</v>
      </c>
      <c r="L35" s="16">
        <f>F35*K35</f>
        <v>0</v>
      </c>
      <c r="M35" s="27" t="s">
        <v>105</v>
      </c>
      <c r="N35" s="27" t="s">
        <v>11</v>
      </c>
      <c r="O35" s="16">
        <f>IF(N35="5",I35,0)</f>
        <v>0</v>
      </c>
      <c r="Z35" s="16">
        <f>IF(AD35=0,J35,0)</f>
        <v>0</v>
      </c>
      <c r="AA35" s="16">
        <f>IF(AD35=15,J35,0)</f>
        <v>0</v>
      </c>
      <c r="AB35" s="16">
        <f>IF(AD35=21,J35,0)</f>
        <v>0</v>
      </c>
      <c r="AD35" s="31">
        <v>15</v>
      </c>
      <c r="AE35" s="31">
        <f>G35*0</f>
        <v>0</v>
      </c>
      <c r="AF35" s="31">
        <f>G35*(1-0)</f>
        <v>0</v>
      </c>
    </row>
    <row r="36" spans="1:32" ht="12.75">
      <c r="A36" s="6" t="s">
        <v>23</v>
      </c>
      <c r="B36" s="6"/>
      <c r="C36" s="6" t="s">
        <v>50</v>
      </c>
      <c r="D36" s="6" t="s">
        <v>79</v>
      </c>
      <c r="E36" s="6" t="s">
        <v>86</v>
      </c>
      <c r="F36" s="17">
        <v>148.68</v>
      </c>
      <c r="G36" s="17"/>
      <c r="H36" s="17">
        <f>ROUND(F36*AE36,2)</f>
        <v>0</v>
      </c>
      <c r="I36" s="17">
        <f>J36-H36</f>
        <v>0</v>
      </c>
      <c r="J36" s="17">
        <f>ROUND(F36*G36,2)</f>
        <v>0</v>
      </c>
      <c r="K36" s="17">
        <v>0</v>
      </c>
      <c r="L36" s="17">
        <f>F36*K36</f>
        <v>0</v>
      </c>
      <c r="M36" s="28" t="s">
        <v>105</v>
      </c>
      <c r="N36" s="27" t="s">
        <v>11</v>
      </c>
      <c r="O36" s="16">
        <f>IF(N36="5",I36,0)</f>
        <v>0</v>
      </c>
      <c r="Z36" s="16">
        <f>IF(AD36=0,J36,0)</f>
        <v>0</v>
      </c>
      <c r="AA36" s="16">
        <f>IF(AD36=15,J36,0)</f>
        <v>0</v>
      </c>
      <c r="AB36" s="16">
        <f>IF(AD36=21,J36,0)</f>
        <v>0</v>
      </c>
      <c r="AD36" s="31">
        <v>15</v>
      </c>
      <c r="AE36" s="31">
        <f>G36*0</f>
        <v>0</v>
      </c>
      <c r="AF36" s="31">
        <f>G36*(1-0)</f>
        <v>0</v>
      </c>
    </row>
    <row r="37" spans="1:28" ht="12.75">
      <c r="A37" s="7"/>
      <c r="B37" s="7"/>
      <c r="C37" s="7"/>
      <c r="D37" s="7"/>
      <c r="E37" s="7"/>
      <c r="F37" s="7"/>
      <c r="G37" s="7"/>
      <c r="H37" s="66" t="s">
        <v>95</v>
      </c>
      <c r="I37" s="67"/>
      <c r="J37" s="34">
        <f>J12+J16+J18+J22+J25+J29+J32+J34</f>
        <v>0</v>
      </c>
      <c r="K37" s="7"/>
      <c r="L37" s="7"/>
      <c r="M37" s="7"/>
      <c r="Z37" s="35">
        <f>SUM(Z13:Z36)</f>
        <v>0</v>
      </c>
      <c r="AA37" s="35">
        <f>SUM(AA13:AA36)</f>
        <v>0</v>
      </c>
      <c r="AB37" s="35">
        <f>SUM(AB13:AB36)</f>
        <v>0</v>
      </c>
    </row>
    <row r="38" ht="11.25" customHeight="1">
      <c r="A38" s="8" t="s">
        <v>24</v>
      </c>
    </row>
    <row r="39" spans="1:13" ht="409.5" customHeight="1" hidden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</sheetData>
  <sheetProtection/>
  <mergeCells count="37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6:G16"/>
    <mergeCell ref="D18:G18"/>
    <mergeCell ref="D22:G22"/>
    <mergeCell ref="D25:G25"/>
    <mergeCell ref="D29:G29"/>
    <mergeCell ref="D32:G32"/>
    <mergeCell ref="D34:G34"/>
    <mergeCell ref="H37:I37"/>
    <mergeCell ref="A39:M3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G31" sqref="G3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83" t="s">
        <v>117</v>
      </c>
      <c r="B1" s="84"/>
      <c r="C1" s="84"/>
      <c r="D1" s="84"/>
      <c r="E1" s="84"/>
      <c r="F1" s="84"/>
      <c r="G1" s="43"/>
    </row>
    <row r="2" spans="1:8" ht="12.75">
      <c r="A2" s="85" t="s">
        <v>1</v>
      </c>
      <c r="B2" s="87" t="s">
        <v>51</v>
      </c>
      <c r="C2" s="67"/>
      <c r="D2" s="90" t="s">
        <v>96</v>
      </c>
      <c r="E2" s="90"/>
      <c r="F2" s="86"/>
      <c r="G2" s="91"/>
      <c r="H2" s="29"/>
    </row>
    <row r="3" spans="1:8" ht="12.75">
      <c r="A3" s="82"/>
      <c r="B3" s="88"/>
      <c r="C3" s="88"/>
      <c r="D3" s="69"/>
      <c r="E3" s="69"/>
      <c r="F3" s="69"/>
      <c r="G3" s="80"/>
      <c r="H3" s="29"/>
    </row>
    <row r="4" spans="1:8" ht="12.75">
      <c r="A4" s="75" t="s">
        <v>2</v>
      </c>
      <c r="B4" s="68"/>
      <c r="C4" s="69"/>
      <c r="D4" s="68" t="s">
        <v>97</v>
      </c>
      <c r="E4" s="68"/>
      <c r="F4" s="69"/>
      <c r="G4" s="80"/>
      <c r="H4" s="29"/>
    </row>
    <row r="5" spans="1:8" ht="12.75">
      <c r="A5" s="82"/>
      <c r="B5" s="69"/>
      <c r="C5" s="69"/>
      <c r="D5" s="69"/>
      <c r="E5" s="69"/>
      <c r="F5" s="69"/>
      <c r="G5" s="80"/>
      <c r="H5" s="29"/>
    </row>
    <row r="6" spans="1:8" ht="12.75">
      <c r="A6" s="75" t="s">
        <v>3</v>
      </c>
      <c r="B6" s="68" t="s">
        <v>52</v>
      </c>
      <c r="C6" s="69"/>
      <c r="D6" s="68" t="s">
        <v>98</v>
      </c>
      <c r="E6" s="68"/>
      <c r="F6" s="69"/>
      <c r="G6" s="80"/>
      <c r="H6" s="29"/>
    </row>
    <row r="7" spans="1:8" ht="12.75">
      <c r="A7" s="82"/>
      <c r="B7" s="69"/>
      <c r="C7" s="69"/>
      <c r="D7" s="69"/>
      <c r="E7" s="69"/>
      <c r="F7" s="69"/>
      <c r="G7" s="80"/>
      <c r="H7" s="29"/>
    </row>
    <row r="8" spans="1:8" ht="12.75">
      <c r="A8" s="75" t="s">
        <v>99</v>
      </c>
      <c r="B8" s="68"/>
      <c r="C8" s="69"/>
      <c r="D8" s="78" t="s">
        <v>83</v>
      </c>
      <c r="E8" s="79">
        <v>41695</v>
      </c>
      <c r="F8" s="69"/>
      <c r="G8" s="80"/>
      <c r="H8" s="29"/>
    </row>
    <row r="9" spans="1:8" ht="12.75">
      <c r="A9" s="76"/>
      <c r="B9" s="77"/>
      <c r="C9" s="77"/>
      <c r="D9" s="77"/>
      <c r="E9" s="77"/>
      <c r="F9" s="77"/>
      <c r="G9" s="81"/>
      <c r="H9" s="29"/>
    </row>
    <row r="10" spans="1:8" ht="12.75">
      <c r="A10" s="36" t="s">
        <v>25</v>
      </c>
      <c r="B10" s="38" t="s">
        <v>26</v>
      </c>
      <c r="C10" s="39" t="s">
        <v>53</v>
      </c>
      <c r="D10" s="40" t="s">
        <v>118</v>
      </c>
      <c r="E10" s="40" t="s">
        <v>119</v>
      </c>
      <c r="F10" s="40" t="s">
        <v>120</v>
      </c>
      <c r="G10" s="44" t="s">
        <v>121</v>
      </c>
      <c r="H10" s="30"/>
    </row>
    <row r="11" spans="1:9" ht="12.75">
      <c r="A11" s="37"/>
      <c r="B11" s="37" t="s">
        <v>17</v>
      </c>
      <c r="C11" s="37" t="s">
        <v>55</v>
      </c>
      <c r="D11" s="41">
        <v>0</v>
      </c>
      <c r="E11" s="41">
        <v>0</v>
      </c>
      <c r="F11" s="41">
        <f aca="true" t="shared" si="0" ref="F11:F18">D11+E11</f>
        <v>0</v>
      </c>
      <c r="G11" s="41">
        <v>37.17</v>
      </c>
      <c r="H11" s="31" t="s">
        <v>122</v>
      </c>
      <c r="I11" s="31">
        <f aca="true" t="shared" si="1" ref="I11:I18">IF(H11="T",0,F11)</f>
        <v>0</v>
      </c>
    </row>
    <row r="12" spans="1:9" ht="12.75">
      <c r="A12" s="14"/>
      <c r="B12" s="14" t="s">
        <v>30</v>
      </c>
      <c r="C12" s="14" t="s">
        <v>59</v>
      </c>
      <c r="D12" s="31">
        <v>0</v>
      </c>
      <c r="E12" s="31">
        <v>0</v>
      </c>
      <c r="F12" s="31">
        <f t="shared" si="0"/>
        <v>0</v>
      </c>
      <c r="G12" s="31">
        <v>114.4225</v>
      </c>
      <c r="H12" s="31" t="s">
        <v>122</v>
      </c>
      <c r="I12" s="31">
        <f t="shared" si="1"/>
        <v>0</v>
      </c>
    </row>
    <row r="13" spans="1:9" ht="12.75">
      <c r="A13" s="14"/>
      <c r="B13" s="14" t="s">
        <v>32</v>
      </c>
      <c r="C13" s="14" t="s">
        <v>61</v>
      </c>
      <c r="D13" s="31">
        <v>0</v>
      </c>
      <c r="E13" s="31">
        <v>0</v>
      </c>
      <c r="F13" s="31">
        <f t="shared" si="0"/>
        <v>0</v>
      </c>
      <c r="G13" s="31">
        <v>387.279</v>
      </c>
      <c r="H13" s="31" t="s">
        <v>122</v>
      </c>
      <c r="I13" s="31">
        <f t="shared" si="1"/>
        <v>0</v>
      </c>
    </row>
    <row r="14" spans="1:9" ht="12.75">
      <c r="A14" s="14"/>
      <c r="B14" s="14" t="s">
        <v>36</v>
      </c>
      <c r="C14" s="14" t="s">
        <v>65</v>
      </c>
      <c r="D14" s="31">
        <v>0</v>
      </c>
      <c r="E14" s="31">
        <v>0</v>
      </c>
      <c r="F14" s="31">
        <f t="shared" si="0"/>
        <v>0</v>
      </c>
      <c r="G14" s="31">
        <v>4.9978</v>
      </c>
      <c r="H14" s="31" t="s">
        <v>122</v>
      </c>
      <c r="I14" s="31">
        <f t="shared" si="1"/>
        <v>0</v>
      </c>
    </row>
    <row r="15" spans="1:9" ht="12.75">
      <c r="A15" s="14"/>
      <c r="B15" s="14" t="s">
        <v>39</v>
      </c>
      <c r="C15" s="14" t="s">
        <v>68</v>
      </c>
      <c r="D15" s="123"/>
      <c r="E15" s="31">
        <v>0</v>
      </c>
      <c r="F15" s="31">
        <f t="shared" si="0"/>
        <v>0</v>
      </c>
      <c r="G15" s="31">
        <v>4.42546</v>
      </c>
      <c r="H15" s="31" t="s">
        <v>122</v>
      </c>
      <c r="I15" s="31">
        <f t="shared" si="1"/>
        <v>0</v>
      </c>
    </row>
    <row r="16" spans="1:9" ht="12.75">
      <c r="A16" s="14"/>
      <c r="B16" s="14" t="s">
        <v>43</v>
      </c>
      <c r="C16" s="14" t="s">
        <v>72</v>
      </c>
      <c r="D16" s="31">
        <v>0</v>
      </c>
      <c r="E16" s="31">
        <v>0</v>
      </c>
      <c r="F16" s="31">
        <f t="shared" si="0"/>
        <v>0</v>
      </c>
      <c r="G16" s="31">
        <v>0</v>
      </c>
      <c r="H16" s="31" t="s">
        <v>122</v>
      </c>
      <c r="I16" s="31">
        <f t="shared" si="1"/>
        <v>0</v>
      </c>
    </row>
    <row r="17" spans="1:9" ht="12.75">
      <c r="A17" s="14"/>
      <c r="B17" s="14" t="s">
        <v>46</v>
      </c>
      <c r="C17" s="14" t="s">
        <v>75</v>
      </c>
      <c r="D17" s="31">
        <v>0</v>
      </c>
      <c r="E17" s="31">
        <v>0</v>
      </c>
      <c r="F17" s="31">
        <f t="shared" si="0"/>
        <v>0</v>
      </c>
      <c r="G17" s="31">
        <v>233.1</v>
      </c>
      <c r="H17" s="31" t="s">
        <v>122</v>
      </c>
      <c r="I17" s="31">
        <f t="shared" si="1"/>
        <v>0</v>
      </c>
    </row>
    <row r="18" spans="1:9" ht="12.75">
      <c r="A18" s="14"/>
      <c r="B18" s="14" t="s">
        <v>48</v>
      </c>
      <c r="C18" s="14" t="s">
        <v>77</v>
      </c>
      <c r="D18" s="31">
        <v>0</v>
      </c>
      <c r="E18" s="31">
        <v>0</v>
      </c>
      <c r="F18" s="31">
        <f t="shared" si="0"/>
        <v>0</v>
      </c>
      <c r="G18" s="31">
        <v>0</v>
      </c>
      <c r="H18" s="31" t="s">
        <v>122</v>
      </c>
      <c r="I18" s="31">
        <f t="shared" si="1"/>
        <v>0</v>
      </c>
    </row>
    <row r="20" spans="5:6" ht="12.75">
      <c r="E20" s="42" t="s">
        <v>95</v>
      </c>
      <c r="F20" s="35">
        <f>SUM(I11:I18)</f>
        <v>0</v>
      </c>
    </row>
  </sheetData>
  <sheetProtection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21.75" customHeight="1">
      <c r="A1" s="83" t="s">
        <v>123</v>
      </c>
      <c r="B1" s="84"/>
      <c r="C1" s="84"/>
      <c r="D1" s="84"/>
      <c r="E1" s="84"/>
      <c r="F1" s="84"/>
      <c r="G1" s="84"/>
      <c r="H1" s="84"/>
    </row>
    <row r="2" spans="1:9" ht="12.75">
      <c r="A2" s="85" t="s">
        <v>1</v>
      </c>
      <c r="B2" s="86"/>
      <c r="C2" s="87" t="s">
        <v>51</v>
      </c>
      <c r="D2" s="67"/>
      <c r="E2" s="90" t="s">
        <v>96</v>
      </c>
      <c r="F2" s="90"/>
      <c r="G2" s="86"/>
      <c r="H2" s="91"/>
      <c r="I2" s="29"/>
    </row>
    <row r="3" spans="1:9" ht="12.75">
      <c r="A3" s="82"/>
      <c r="B3" s="69"/>
      <c r="C3" s="88"/>
      <c r="D3" s="88"/>
      <c r="E3" s="69"/>
      <c r="F3" s="69"/>
      <c r="G3" s="69"/>
      <c r="H3" s="80"/>
      <c r="I3" s="29"/>
    </row>
    <row r="4" spans="1:9" ht="12.75">
      <c r="A4" s="75" t="s">
        <v>2</v>
      </c>
      <c r="B4" s="69"/>
      <c r="C4" s="68"/>
      <c r="D4" s="69"/>
      <c r="E4" s="68" t="s">
        <v>97</v>
      </c>
      <c r="F4" s="68"/>
      <c r="G4" s="69"/>
      <c r="H4" s="80"/>
      <c r="I4" s="29"/>
    </row>
    <row r="5" spans="1:9" ht="12.75">
      <c r="A5" s="82"/>
      <c r="B5" s="69"/>
      <c r="C5" s="69"/>
      <c r="D5" s="69"/>
      <c r="E5" s="69"/>
      <c r="F5" s="69"/>
      <c r="G5" s="69"/>
      <c r="H5" s="80"/>
      <c r="I5" s="29"/>
    </row>
    <row r="6" spans="1:9" ht="12.75">
      <c r="A6" s="75" t="s">
        <v>3</v>
      </c>
      <c r="B6" s="69"/>
      <c r="C6" s="68" t="s">
        <v>52</v>
      </c>
      <c r="D6" s="69"/>
      <c r="E6" s="68" t="s">
        <v>98</v>
      </c>
      <c r="F6" s="68"/>
      <c r="G6" s="69"/>
      <c r="H6" s="80"/>
      <c r="I6" s="29"/>
    </row>
    <row r="7" spans="1:9" ht="12.75">
      <c r="A7" s="82"/>
      <c r="B7" s="69"/>
      <c r="C7" s="69"/>
      <c r="D7" s="69"/>
      <c r="E7" s="69"/>
      <c r="F7" s="69"/>
      <c r="G7" s="69"/>
      <c r="H7" s="80"/>
      <c r="I7" s="29"/>
    </row>
    <row r="8" spans="1:9" ht="12.75">
      <c r="A8" s="75" t="s">
        <v>99</v>
      </c>
      <c r="B8" s="69"/>
      <c r="C8" s="68"/>
      <c r="D8" s="69"/>
      <c r="E8" s="78" t="s">
        <v>83</v>
      </c>
      <c r="F8" s="79">
        <v>41695</v>
      </c>
      <c r="G8" s="69"/>
      <c r="H8" s="80"/>
      <c r="I8" s="29"/>
    </row>
    <row r="9" spans="1:9" ht="12.75">
      <c r="A9" s="76"/>
      <c r="B9" s="77"/>
      <c r="C9" s="77"/>
      <c r="D9" s="77"/>
      <c r="E9" s="77"/>
      <c r="F9" s="77"/>
      <c r="G9" s="77"/>
      <c r="H9" s="81"/>
      <c r="I9" s="29"/>
    </row>
    <row r="10" spans="1:9" ht="12.75">
      <c r="A10" s="38" t="s">
        <v>5</v>
      </c>
      <c r="B10" s="39" t="s">
        <v>25</v>
      </c>
      <c r="C10" s="39" t="s">
        <v>26</v>
      </c>
      <c r="D10" s="39" t="s">
        <v>53</v>
      </c>
      <c r="E10" s="39" t="s">
        <v>84</v>
      </c>
      <c r="F10" s="39" t="s">
        <v>54</v>
      </c>
      <c r="G10" s="46" t="s">
        <v>90</v>
      </c>
      <c r="H10" s="36" t="s">
        <v>124</v>
      </c>
      <c r="I10" s="30"/>
    </row>
    <row r="11" spans="1:8" ht="12.75">
      <c r="A11" s="45"/>
      <c r="B11" s="45"/>
      <c r="C11" s="45"/>
      <c r="D11" s="45"/>
      <c r="E11" s="45"/>
      <c r="F11" s="45"/>
      <c r="G11" s="45"/>
      <c r="H11" s="45"/>
    </row>
  </sheetData>
  <sheetProtection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D4" sqref="D4:E5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21.75" customHeight="1">
      <c r="A1" s="83" t="s">
        <v>125</v>
      </c>
      <c r="B1" s="84"/>
      <c r="C1" s="84"/>
      <c r="D1" s="84"/>
      <c r="E1" s="84"/>
      <c r="F1" s="84"/>
      <c r="G1" s="84"/>
      <c r="H1" s="84"/>
    </row>
    <row r="2" spans="1:9" ht="12.75">
      <c r="A2" s="85" t="s">
        <v>1</v>
      </c>
      <c r="B2" s="87" t="s">
        <v>51</v>
      </c>
      <c r="C2" s="89" t="s">
        <v>80</v>
      </c>
      <c r="D2" s="89"/>
      <c r="E2" s="86"/>
      <c r="F2" s="90" t="s">
        <v>96</v>
      </c>
      <c r="G2" s="90"/>
      <c r="H2" s="91"/>
      <c r="I2" s="29"/>
    </row>
    <row r="3" spans="1:9" ht="12.75">
      <c r="A3" s="82"/>
      <c r="B3" s="88"/>
      <c r="C3" s="69"/>
      <c r="D3" s="69"/>
      <c r="E3" s="69"/>
      <c r="F3" s="69"/>
      <c r="G3" s="69"/>
      <c r="H3" s="80"/>
      <c r="I3" s="29"/>
    </row>
    <row r="4" spans="1:9" ht="12.75">
      <c r="A4" s="75" t="s">
        <v>2</v>
      </c>
      <c r="B4" s="68"/>
      <c r="C4" s="78" t="s">
        <v>81</v>
      </c>
      <c r="D4" s="79"/>
      <c r="E4" s="69"/>
      <c r="F4" s="68" t="s">
        <v>97</v>
      </c>
      <c r="G4" s="68"/>
      <c r="H4" s="80"/>
      <c r="I4" s="29"/>
    </row>
    <row r="5" spans="1:9" ht="12.75">
      <c r="A5" s="82"/>
      <c r="B5" s="69"/>
      <c r="C5" s="69"/>
      <c r="D5" s="69"/>
      <c r="E5" s="69"/>
      <c r="F5" s="69"/>
      <c r="G5" s="69"/>
      <c r="H5" s="80"/>
      <c r="I5" s="29"/>
    </row>
    <row r="6" spans="1:9" ht="12.75">
      <c r="A6" s="75" t="s">
        <v>3</v>
      </c>
      <c r="B6" s="68" t="s">
        <v>52</v>
      </c>
      <c r="C6" s="78" t="s">
        <v>82</v>
      </c>
      <c r="D6" s="69"/>
      <c r="E6" s="69"/>
      <c r="F6" s="68" t="s">
        <v>98</v>
      </c>
      <c r="G6" s="68"/>
      <c r="H6" s="80"/>
      <c r="I6" s="29"/>
    </row>
    <row r="7" spans="1:9" ht="12.75">
      <c r="A7" s="82"/>
      <c r="B7" s="69"/>
      <c r="C7" s="69"/>
      <c r="D7" s="69"/>
      <c r="E7" s="69"/>
      <c r="F7" s="69"/>
      <c r="G7" s="69"/>
      <c r="H7" s="80"/>
      <c r="I7" s="29"/>
    </row>
    <row r="8" spans="1:9" ht="12.75">
      <c r="A8" s="75" t="s">
        <v>4</v>
      </c>
      <c r="B8" s="68">
        <v>9998</v>
      </c>
      <c r="C8" s="78" t="s">
        <v>83</v>
      </c>
      <c r="D8" s="79">
        <v>41695</v>
      </c>
      <c r="E8" s="69"/>
      <c r="F8" s="68" t="s">
        <v>99</v>
      </c>
      <c r="G8" s="68"/>
      <c r="H8" s="80"/>
      <c r="I8" s="29"/>
    </row>
    <row r="9" spans="1:9" ht="12.75">
      <c r="A9" s="76"/>
      <c r="B9" s="77"/>
      <c r="C9" s="77"/>
      <c r="D9" s="77"/>
      <c r="E9" s="77"/>
      <c r="F9" s="77"/>
      <c r="G9" s="77"/>
      <c r="H9" s="81"/>
      <c r="I9" s="29"/>
    </row>
    <row r="10" spans="1:9" ht="12.75">
      <c r="A10" s="38" t="s">
        <v>26</v>
      </c>
      <c r="B10" s="39" t="s">
        <v>53</v>
      </c>
      <c r="C10" s="46" t="s">
        <v>126</v>
      </c>
      <c r="D10" s="46" t="s">
        <v>127</v>
      </c>
      <c r="E10" s="46" t="s">
        <v>128</v>
      </c>
      <c r="F10" s="46" t="s">
        <v>129</v>
      </c>
      <c r="G10" s="46" t="s">
        <v>130</v>
      </c>
      <c r="H10" s="47" t="s">
        <v>131</v>
      </c>
      <c r="I10" s="30"/>
    </row>
    <row r="11" spans="1:8" ht="12.75">
      <c r="A11" s="45"/>
      <c r="B11" s="45"/>
      <c r="C11" s="45"/>
      <c r="D11" s="45"/>
      <c r="E11" s="45"/>
      <c r="F11" s="45"/>
      <c r="G11" s="45"/>
      <c r="H11" s="45"/>
    </row>
  </sheetData>
  <sheetProtection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G40" sqref="G40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9" width="10.421875" style="0" customWidth="1"/>
  </cols>
  <sheetData>
    <row r="1" spans="1:9" ht="21.75" customHeight="1">
      <c r="A1" s="83" t="s">
        <v>132</v>
      </c>
      <c r="B1" s="84"/>
      <c r="C1" s="84"/>
      <c r="D1" s="84"/>
      <c r="E1" s="84"/>
      <c r="F1" s="84"/>
      <c r="G1" s="84"/>
      <c r="H1" s="84"/>
      <c r="I1" s="43"/>
    </row>
    <row r="2" spans="1:10" ht="12.75">
      <c r="A2" s="85" t="s">
        <v>1</v>
      </c>
      <c r="B2" s="87" t="s">
        <v>51</v>
      </c>
      <c r="C2" s="67"/>
      <c r="D2" s="67"/>
      <c r="E2" s="89" t="s">
        <v>80</v>
      </c>
      <c r="F2" s="89"/>
      <c r="G2" s="90" t="s">
        <v>96</v>
      </c>
      <c r="H2" s="90"/>
      <c r="I2" s="91"/>
      <c r="J2" s="29"/>
    </row>
    <row r="3" spans="1:10" ht="12.75">
      <c r="A3" s="82"/>
      <c r="B3" s="88"/>
      <c r="C3" s="88"/>
      <c r="D3" s="88"/>
      <c r="E3" s="69"/>
      <c r="F3" s="69"/>
      <c r="G3" s="69"/>
      <c r="H3" s="69"/>
      <c r="I3" s="80"/>
      <c r="J3" s="29"/>
    </row>
    <row r="4" spans="1:10" ht="12.75">
      <c r="A4" s="75" t="s">
        <v>2</v>
      </c>
      <c r="B4" s="68"/>
      <c r="C4" s="69"/>
      <c r="D4" s="69"/>
      <c r="E4" s="78" t="s">
        <v>81</v>
      </c>
      <c r="F4" s="79"/>
      <c r="G4" s="68" t="s">
        <v>97</v>
      </c>
      <c r="H4" s="68"/>
      <c r="I4" s="80"/>
      <c r="J4" s="29"/>
    </row>
    <row r="5" spans="1:10" ht="12.75">
      <c r="A5" s="82"/>
      <c r="B5" s="69"/>
      <c r="C5" s="69"/>
      <c r="D5" s="69"/>
      <c r="E5" s="69"/>
      <c r="F5" s="69"/>
      <c r="G5" s="69"/>
      <c r="H5" s="69"/>
      <c r="I5" s="80"/>
      <c r="J5" s="29"/>
    </row>
    <row r="6" spans="1:10" ht="12.75">
      <c r="A6" s="75" t="s">
        <v>3</v>
      </c>
      <c r="B6" s="68" t="s">
        <v>52</v>
      </c>
      <c r="C6" s="69"/>
      <c r="D6" s="69"/>
      <c r="E6" s="78" t="s">
        <v>82</v>
      </c>
      <c r="F6" s="69"/>
      <c r="G6" s="68" t="s">
        <v>98</v>
      </c>
      <c r="H6" s="68"/>
      <c r="I6" s="80"/>
      <c r="J6" s="29"/>
    </row>
    <row r="7" spans="1:10" ht="12.75">
      <c r="A7" s="82"/>
      <c r="B7" s="69"/>
      <c r="C7" s="69"/>
      <c r="D7" s="69"/>
      <c r="E7" s="69"/>
      <c r="F7" s="69"/>
      <c r="G7" s="69"/>
      <c r="H7" s="69"/>
      <c r="I7" s="80"/>
      <c r="J7" s="29"/>
    </row>
    <row r="8" spans="1:10" ht="12.75">
      <c r="A8" s="75" t="s">
        <v>4</v>
      </c>
      <c r="B8" s="68">
        <v>9998</v>
      </c>
      <c r="C8" s="69"/>
      <c r="D8" s="69"/>
      <c r="E8" s="78" t="s">
        <v>83</v>
      </c>
      <c r="F8" s="79">
        <v>41695</v>
      </c>
      <c r="G8" s="68" t="s">
        <v>99</v>
      </c>
      <c r="H8" s="68"/>
      <c r="I8" s="80"/>
      <c r="J8" s="29"/>
    </row>
    <row r="9" spans="1:10" ht="12.75">
      <c r="A9" s="76"/>
      <c r="B9" s="77"/>
      <c r="C9" s="77"/>
      <c r="D9" s="77"/>
      <c r="E9" s="77"/>
      <c r="F9" s="77"/>
      <c r="G9" s="77"/>
      <c r="H9" s="77"/>
      <c r="I9" s="81"/>
      <c r="J9" s="29"/>
    </row>
    <row r="10" spans="1:10" ht="12.75">
      <c r="A10" s="48" t="s">
        <v>5</v>
      </c>
      <c r="B10" s="48" t="s">
        <v>25</v>
      </c>
      <c r="C10" s="38" t="s">
        <v>26</v>
      </c>
      <c r="D10" s="94" t="s">
        <v>53</v>
      </c>
      <c r="E10" s="95"/>
      <c r="F10" s="46" t="s">
        <v>133</v>
      </c>
      <c r="G10" s="46" t="s">
        <v>134</v>
      </c>
      <c r="H10" s="46" t="s">
        <v>135</v>
      </c>
      <c r="I10" s="47" t="s">
        <v>136</v>
      </c>
      <c r="J10" s="30"/>
    </row>
    <row r="11" spans="1:9" ht="12.75">
      <c r="A11" s="11"/>
      <c r="B11" s="11"/>
      <c r="C11" s="11" t="s">
        <v>17</v>
      </c>
      <c r="D11" s="73" t="s">
        <v>55</v>
      </c>
      <c r="E11" s="74"/>
      <c r="F11" s="32">
        <v>0</v>
      </c>
      <c r="G11" s="32">
        <f>SUM(G12:G14)</f>
        <v>0</v>
      </c>
      <c r="H11" s="32">
        <f aca="true" t="shared" si="0" ref="H11:H35">G11-F11</f>
        <v>0</v>
      </c>
      <c r="I11" s="32"/>
    </row>
    <row r="12" spans="1:9" ht="12.75">
      <c r="A12" s="4" t="s">
        <v>7</v>
      </c>
      <c r="B12" s="4"/>
      <c r="C12" s="4" t="s">
        <v>27</v>
      </c>
      <c r="D12" s="92" t="s">
        <v>56</v>
      </c>
      <c r="E12" s="93"/>
      <c r="F12" s="16">
        <v>0</v>
      </c>
      <c r="G12" s="16">
        <v>0</v>
      </c>
      <c r="H12" s="16">
        <f t="shared" si="0"/>
        <v>0</v>
      </c>
      <c r="I12" s="16"/>
    </row>
    <row r="13" spans="1:9" ht="12.75">
      <c r="A13" s="4" t="s">
        <v>8</v>
      </c>
      <c r="B13" s="4"/>
      <c r="C13" s="4" t="s">
        <v>28</v>
      </c>
      <c r="D13" s="92" t="s">
        <v>57</v>
      </c>
      <c r="E13" s="93"/>
      <c r="F13" s="16">
        <v>0</v>
      </c>
      <c r="G13" s="16">
        <v>0</v>
      </c>
      <c r="H13" s="16">
        <f t="shared" si="0"/>
        <v>0</v>
      </c>
      <c r="I13" s="16"/>
    </row>
    <row r="14" spans="1:9" ht="12.75">
      <c r="A14" s="4" t="s">
        <v>9</v>
      </c>
      <c r="B14" s="4"/>
      <c r="C14" s="4" t="s">
        <v>29</v>
      </c>
      <c r="D14" s="92" t="s">
        <v>58</v>
      </c>
      <c r="E14" s="93"/>
      <c r="F14" s="16">
        <v>0</v>
      </c>
      <c r="G14" s="16">
        <v>0</v>
      </c>
      <c r="H14" s="16">
        <f t="shared" si="0"/>
        <v>0</v>
      </c>
      <c r="I14" s="16"/>
    </row>
    <row r="15" spans="1:9" ht="12.75">
      <c r="A15" s="12"/>
      <c r="B15" s="12"/>
      <c r="C15" s="12" t="s">
        <v>30</v>
      </c>
      <c r="D15" s="64" t="s">
        <v>59</v>
      </c>
      <c r="E15" s="65"/>
      <c r="F15" s="33">
        <v>0</v>
      </c>
      <c r="G15" s="33">
        <f>SUM(G16:G16)</f>
        <v>0</v>
      </c>
      <c r="H15" s="33">
        <f t="shared" si="0"/>
        <v>0</v>
      </c>
      <c r="I15" s="33"/>
    </row>
    <row r="16" spans="1:9" ht="12.75">
      <c r="A16" s="4" t="s">
        <v>10</v>
      </c>
      <c r="B16" s="4"/>
      <c r="C16" s="4" t="s">
        <v>31</v>
      </c>
      <c r="D16" s="92" t="s">
        <v>60</v>
      </c>
      <c r="E16" s="93"/>
      <c r="F16" s="16">
        <v>0</v>
      </c>
      <c r="G16" s="16">
        <v>0</v>
      </c>
      <c r="H16" s="16">
        <f t="shared" si="0"/>
        <v>0</v>
      </c>
      <c r="I16" s="16"/>
    </row>
    <row r="17" spans="1:9" ht="12.75">
      <c r="A17" s="12"/>
      <c r="B17" s="12"/>
      <c r="C17" s="12" t="s">
        <v>32</v>
      </c>
      <c r="D17" s="64" t="s">
        <v>61</v>
      </c>
      <c r="E17" s="65"/>
      <c r="F17" s="33">
        <v>0</v>
      </c>
      <c r="G17" s="33">
        <f>SUM(G18:G20)</f>
        <v>0</v>
      </c>
      <c r="H17" s="33">
        <f t="shared" si="0"/>
        <v>0</v>
      </c>
      <c r="I17" s="33"/>
    </row>
    <row r="18" spans="1:9" ht="12.75">
      <c r="A18" s="4" t="s">
        <v>11</v>
      </c>
      <c r="B18" s="4"/>
      <c r="C18" s="4" t="s">
        <v>33</v>
      </c>
      <c r="D18" s="92" t="s">
        <v>62</v>
      </c>
      <c r="E18" s="93"/>
      <c r="F18" s="16">
        <v>0</v>
      </c>
      <c r="G18" s="16">
        <v>0</v>
      </c>
      <c r="H18" s="16">
        <f t="shared" si="0"/>
        <v>0</v>
      </c>
      <c r="I18" s="16"/>
    </row>
    <row r="19" spans="1:9" ht="12.75">
      <c r="A19" s="4" t="s">
        <v>12</v>
      </c>
      <c r="B19" s="4"/>
      <c r="C19" s="4" t="s">
        <v>34</v>
      </c>
      <c r="D19" s="92" t="s">
        <v>63</v>
      </c>
      <c r="E19" s="93"/>
      <c r="F19" s="16">
        <v>0</v>
      </c>
      <c r="G19" s="16">
        <v>0</v>
      </c>
      <c r="H19" s="16">
        <f t="shared" si="0"/>
        <v>0</v>
      </c>
      <c r="I19" s="16"/>
    </row>
    <row r="20" spans="1:9" ht="12.75">
      <c r="A20" s="4" t="s">
        <v>13</v>
      </c>
      <c r="B20" s="4"/>
      <c r="C20" s="4" t="s">
        <v>35</v>
      </c>
      <c r="D20" s="92" t="s">
        <v>64</v>
      </c>
      <c r="E20" s="93"/>
      <c r="F20" s="16">
        <v>0</v>
      </c>
      <c r="G20" s="16">
        <v>0</v>
      </c>
      <c r="H20" s="16">
        <f t="shared" si="0"/>
        <v>0</v>
      </c>
      <c r="I20" s="16"/>
    </row>
    <row r="21" spans="1:9" ht="12.75">
      <c r="A21" s="12"/>
      <c r="B21" s="12"/>
      <c r="C21" s="12" t="s">
        <v>36</v>
      </c>
      <c r="D21" s="64" t="s">
        <v>65</v>
      </c>
      <c r="E21" s="65"/>
      <c r="F21" s="33">
        <v>0</v>
      </c>
      <c r="G21" s="33">
        <v>0</v>
      </c>
      <c r="H21" s="33">
        <f t="shared" si="0"/>
        <v>0</v>
      </c>
      <c r="I21" s="33"/>
    </row>
    <row r="22" spans="1:9" ht="12.75">
      <c r="A22" s="4" t="s">
        <v>14</v>
      </c>
      <c r="B22" s="4"/>
      <c r="C22" s="4" t="s">
        <v>37</v>
      </c>
      <c r="D22" s="92" t="s">
        <v>66</v>
      </c>
      <c r="E22" s="93"/>
      <c r="F22" s="16">
        <v>0</v>
      </c>
      <c r="G22" s="16">
        <v>0</v>
      </c>
      <c r="H22" s="16">
        <f t="shared" si="0"/>
        <v>0</v>
      </c>
      <c r="I22" s="16"/>
    </row>
    <row r="23" spans="1:9" ht="12.75">
      <c r="A23" s="4" t="s">
        <v>15</v>
      </c>
      <c r="B23" s="4"/>
      <c r="C23" s="4" t="s">
        <v>38</v>
      </c>
      <c r="D23" s="92" t="s">
        <v>67</v>
      </c>
      <c r="E23" s="93"/>
      <c r="F23" s="16">
        <v>0</v>
      </c>
      <c r="G23" s="16">
        <v>0</v>
      </c>
      <c r="H23" s="16">
        <f t="shared" si="0"/>
        <v>0</v>
      </c>
      <c r="I23" s="16"/>
    </row>
    <row r="24" spans="1:9" ht="12.75">
      <c r="A24" s="12"/>
      <c r="B24" s="12"/>
      <c r="C24" s="12" t="s">
        <v>39</v>
      </c>
      <c r="D24" s="64" t="s">
        <v>68</v>
      </c>
      <c r="E24" s="65"/>
      <c r="F24" s="33">
        <v>0</v>
      </c>
      <c r="G24" s="33">
        <f>SUM(G25:G27)</f>
        <v>0</v>
      </c>
      <c r="H24" s="33">
        <f t="shared" si="0"/>
        <v>0</v>
      </c>
      <c r="I24" s="33"/>
    </row>
    <row r="25" spans="1:9" ht="12.75">
      <c r="A25" s="4" t="s">
        <v>16</v>
      </c>
      <c r="B25" s="4"/>
      <c r="C25" s="4" t="s">
        <v>40</v>
      </c>
      <c r="D25" s="92" t="s">
        <v>69</v>
      </c>
      <c r="E25" s="93"/>
      <c r="F25" s="16">
        <v>0</v>
      </c>
      <c r="G25" s="16">
        <v>0</v>
      </c>
      <c r="H25" s="16">
        <f t="shared" si="0"/>
        <v>0</v>
      </c>
      <c r="I25" s="16"/>
    </row>
    <row r="26" spans="1:9" ht="12.75">
      <c r="A26" s="4" t="s">
        <v>17</v>
      </c>
      <c r="B26" s="4"/>
      <c r="C26" s="4" t="s">
        <v>41</v>
      </c>
      <c r="D26" s="92" t="s">
        <v>70</v>
      </c>
      <c r="E26" s="93"/>
      <c r="F26" s="16">
        <v>0</v>
      </c>
      <c r="G26" s="16">
        <v>0</v>
      </c>
      <c r="H26" s="16">
        <f t="shared" si="0"/>
        <v>0</v>
      </c>
      <c r="I26" s="16"/>
    </row>
    <row r="27" spans="1:9" ht="12.75">
      <c r="A27" s="4" t="s">
        <v>18</v>
      </c>
      <c r="B27" s="4"/>
      <c r="C27" s="4" t="s">
        <v>42</v>
      </c>
      <c r="D27" s="92" t="s">
        <v>71</v>
      </c>
      <c r="E27" s="93"/>
      <c r="F27" s="16">
        <v>0</v>
      </c>
      <c r="G27" s="16">
        <v>0</v>
      </c>
      <c r="H27" s="16">
        <f t="shared" si="0"/>
        <v>0</v>
      </c>
      <c r="I27" s="16"/>
    </row>
    <row r="28" spans="1:9" ht="12.75">
      <c r="A28" s="12"/>
      <c r="B28" s="12"/>
      <c r="C28" s="12" t="s">
        <v>43</v>
      </c>
      <c r="D28" s="64" t="s">
        <v>72</v>
      </c>
      <c r="E28" s="65"/>
      <c r="F28" s="33">
        <v>0</v>
      </c>
      <c r="G28" s="33">
        <f>SUM(G29:G30)</f>
        <v>0</v>
      </c>
      <c r="H28" s="33">
        <f t="shared" si="0"/>
        <v>0</v>
      </c>
      <c r="I28" s="33"/>
    </row>
    <row r="29" spans="1:9" ht="12.75">
      <c r="A29" s="4" t="s">
        <v>19</v>
      </c>
      <c r="B29" s="4"/>
      <c r="C29" s="4" t="s">
        <v>44</v>
      </c>
      <c r="D29" s="92" t="s">
        <v>73</v>
      </c>
      <c r="E29" s="93"/>
      <c r="F29" s="16">
        <v>0</v>
      </c>
      <c r="G29" s="16">
        <v>0</v>
      </c>
      <c r="H29" s="16">
        <f t="shared" si="0"/>
        <v>0</v>
      </c>
      <c r="I29" s="16"/>
    </row>
    <row r="30" spans="1:9" ht="12.75">
      <c r="A30" s="4" t="s">
        <v>20</v>
      </c>
      <c r="B30" s="4"/>
      <c r="C30" s="4" t="s">
        <v>45</v>
      </c>
      <c r="D30" s="92" t="s">
        <v>74</v>
      </c>
      <c r="E30" s="93"/>
      <c r="F30" s="16">
        <v>0</v>
      </c>
      <c r="G30" s="16">
        <v>0</v>
      </c>
      <c r="H30" s="16">
        <f t="shared" si="0"/>
        <v>0</v>
      </c>
      <c r="I30" s="16"/>
    </row>
    <row r="31" spans="1:9" ht="12.75">
      <c r="A31" s="12"/>
      <c r="B31" s="12"/>
      <c r="C31" s="12" t="s">
        <v>46</v>
      </c>
      <c r="D31" s="64" t="s">
        <v>75</v>
      </c>
      <c r="E31" s="65"/>
      <c r="F31" s="33">
        <v>0</v>
      </c>
      <c r="G31" s="33">
        <f>SUM(G32:G32)</f>
        <v>0</v>
      </c>
      <c r="H31" s="33">
        <f t="shared" si="0"/>
        <v>0</v>
      </c>
      <c r="I31" s="33"/>
    </row>
    <row r="32" spans="1:9" ht="12.75">
      <c r="A32" s="4" t="s">
        <v>21</v>
      </c>
      <c r="B32" s="4"/>
      <c r="C32" s="4" t="s">
        <v>47</v>
      </c>
      <c r="D32" s="92" t="s">
        <v>76</v>
      </c>
      <c r="E32" s="93"/>
      <c r="F32" s="16">
        <v>0</v>
      </c>
      <c r="G32" s="16">
        <v>0</v>
      </c>
      <c r="H32" s="16">
        <f t="shared" si="0"/>
        <v>0</v>
      </c>
      <c r="I32" s="16"/>
    </row>
    <row r="33" spans="1:9" ht="12.75">
      <c r="A33" s="12"/>
      <c r="B33" s="12"/>
      <c r="C33" s="12" t="s">
        <v>48</v>
      </c>
      <c r="D33" s="64" t="s">
        <v>77</v>
      </c>
      <c r="E33" s="65"/>
      <c r="F33" s="33">
        <v>0</v>
      </c>
      <c r="G33" s="33">
        <f>SUM(G34:G35)</f>
        <v>0</v>
      </c>
      <c r="H33" s="33">
        <f t="shared" si="0"/>
        <v>0</v>
      </c>
      <c r="I33" s="33"/>
    </row>
    <row r="34" spans="1:9" ht="12.75">
      <c r="A34" s="4" t="s">
        <v>22</v>
      </c>
      <c r="B34" s="4"/>
      <c r="C34" s="4" t="s">
        <v>49</v>
      </c>
      <c r="D34" s="92" t="s">
        <v>78</v>
      </c>
      <c r="E34" s="93"/>
      <c r="F34" s="16">
        <v>0</v>
      </c>
      <c r="G34" s="16">
        <v>0</v>
      </c>
      <c r="H34" s="16">
        <f t="shared" si="0"/>
        <v>0</v>
      </c>
      <c r="I34" s="16"/>
    </row>
    <row r="35" spans="1:9" ht="12.75">
      <c r="A35" s="4" t="s">
        <v>23</v>
      </c>
      <c r="B35" s="4"/>
      <c r="C35" s="4" t="s">
        <v>50</v>
      </c>
      <c r="D35" s="92" t="s">
        <v>79</v>
      </c>
      <c r="E35" s="93"/>
      <c r="F35" s="16">
        <v>0</v>
      </c>
      <c r="G35" s="16">
        <v>0</v>
      </c>
      <c r="H35" s="16">
        <f t="shared" si="0"/>
        <v>0</v>
      </c>
      <c r="I35" s="16"/>
    </row>
  </sheetData>
  <sheetProtection/>
  <mergeCells count="51">
    <mergeCell ref="A1:H1"/>
    <mergeCell ref="A2:A3"/>
    <mergeCell ref="B2:D3"/>
    <mergeCell ref="E2:E3"/>
    <mergeCell ref="F2:F3"/>
    <mergeCell ref="G2:G3"/>
    <mergeCell ref="H2:I3"/>
    <mergeCell ref="A4:A5"/>
    <mergeCell ref="B4:D5"/>
    <mergeCell ref="E4:E5"/>
    <mergeCell ref="F4:F5"/>
    <mergeCell ref="G4:G5"/>
    <mergeCell ref="H4:I5"/>
    <mergeCell ref="A6:A7"/>
    <mergeCell ref="B6:D7"/>
    <mergeCell ref="E6:E7"/>
    <mergeCell ref="F6:F7"/>
    <mergeCell ref="G6:G7"/>
    <mergeCell ref="H6:I7"/>
    <mergeCell ref="A8:A9"/>
    <mergeCell ref="B8:D9"/>
    <mergeCell ref="E8:E9"/>
    <mergeCell ref="F8:F9"/>
    <mergeCell ref="G8:G9"/>
    <mergeCell ref="H8:I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4:E34"/>
    <mergeCell ref="D35:E35"/>
    <mergeCell ref="D28:E28"/>
    <mergeCell ref="D29:E29"/>
    <mergeCell ref="D30:E30"/>
    <mergeCell ref="D31:E31"/>
    <mergeCell ref="D32:E32"/>
    <mergeCell ref="D33:E3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20" t="s">
        <v>137</v>
      </c>
      <c r="B1" s="121"/>
      <c r="C1" s="121"/>
      <c r="D1" s="121"/>
      <c r="E1" s="121"/>
      <c r="F1" s="121"/>
      <c r="G1" s="121"/>
      <c r="H1" s="121"/>
      <c r="I1" s="121"/>
    </row>
    <row r="2" spans="1:10" ht="12.75">
      <c r="A2" s="85" t="s">
        <v>1</v>
      </c>
      <c r="B2" s="86"/>
      <c r="C2" s="87" t="s">
        <v>51</v>
      </c>
      <c r="D2" s="67"/>
      <c r="E2" s="90" t="s">
        <v>96</v>
      </c>
      <c r="F2" s="90"/>
      <c r="G2" s="86"/>
      <c r="H2" s="90" t="s">
        <v>176</v>
      </c>
      <c r="I2" s="122"/>
      <c r="J2" s="29"/>
    </row>
    <row r="3" spans="1:10" ht="12.75">
      <c r="A3" s="82"/>
      <c r="B3" s="69"/>
      <c r="C3" s="88"/>
      <c r="D3" s="88"/>
      <c r="E3" s="69"/>
      <c r="F3" s="69"/>
      <c r="G3" s="69"/>
      <c r="H3" s="69"/>
      <c r="I3" s="80"/>
      <c r="J3" s="29"/>
    </row>
    <row r="4" spans="1:10" ht="12.75">
      <c r="A4" s="75" t="s">
        <v>2</v>
      </c>
      <c r="B4" s="69"/>
      <c r="C4" s="68"/>
      <c r="D4" s="69"/>
      <c r="E4" s="68" t="s">
        <v>97</v>
      </c>
      <c r="F4" s="68"/>
      <c r="G4" s="69"/>
      <c r="H4" s="68" t="s">
        <v>176</v>
      </c>
      <c r="I4" s="119"/>
      <c r="J4" s="29"/>
    </row>
    <row r="5" spans="1:10" ht="12.75">
      <c r="A5" s="82"/>
      <c r="B5" s="69"/>
      <c r="C5" s="69"/>
      <c r="D5" s="69"/>
      <c r="E5" s="69"/>
      <c r="F5" s="69"/>
      <c r="G5" s="69"/>
      <c r="H5" s="69"/>
      <c r="I5" s="80"/>
      <c r="J5" s="29"/>
    </row>
    <row r="6" spans="1:10" ht="12.75">
      <c r="A6" s="75" t="s">
        <v>3</v>
      </c>
      <c r="B6" s="69"/>
      <c r="C6" s="68" t="s">
        <v>52</v>
      </c>
      <c r="D6" s="69"/>
      <c r="E6" s="68" t="s">
        <v>98</v>
      </c>
      <c r="F6" s="68"/>
      <c r="G6" s="69"/>
      <c r="H6" s="68" t="s">
        <v>176</v>
      </c>
      <c r="I6" s="119"/>
      <c r="J6" s="29"/>
    </row>
    <row r="7" spans="1:10" ht="12.75">
      <c r="A7" s="82"/>
      <c r="B7" s="69"/>
      <c r="C7" s="69"/>
      <c r="D7" s="69"/>
      <c r="E7" s="69"/>
      <c r="F7" s="69"/>
      <c r="G7" s="69"/>
      <c r="H7" s="69"/>
      <c r="I7" s="80"/>
      <c r="J7" s="29"/>
    </row>
    <row r="8" spans="1:10" ht="12.75">
      <c r="A8" s="75" t="s">
        <v>81</v>
      </c>
      <c r="B8" s="69"/>
      <c r="C8" s="79">
        <v>41695</v>
      </c>
      <c r="D8" s="69"/>
      <c r="E8" s="68" t="s">
        <v>82</v>
      </c>
      <c r="F8" s="69"/>
      <c r="G8" s="69"/>
      <c r="H8" s="78" t="s">
        <v>177</v>
      </c>
      <c r="I8" s="119" t="s">
        <v>23</v>
      </c>
      <c r="J8" s="29"/>
    </row>
    <row r="9" spans="1:10" ht="12.75">
      <c r="A9" s="82"/>
      <c r="B9" s="69"/>
      <c r="C9" s="69"/>
      <c r="D9" s="69"/>
      <c r="E9" s="69"/>
      <c r="F9" s="69"/>
      <c r="G9" s="69"/>
      <c r="H9" s="69"/>
      <c r="I9" s="80"/>
      <c r="J9" s="29"/>
    </row>
    <row r="10" spans="1:10" ht="12.75">
      <c r="A10" s="75" t="s">
        <v>4</v>
      </c>
      <c r="B10" s="69"/>
      <c r="C10" s="68">
        <v>9998</v>
      </c>
      <c r="D10" s="69"/>
      <c r="E10" s="68" t="s">
        <v>99</v>
      </c>
      <c r="F10" s="68"/>
      <c r="G10" s="69"/>
      <c r="H10" s="78" t="s">
        <v>178</v>
      </c>
      <c r="I10" s="117">
        <v>41695</v>
      </c>
      <c r="J10" s="29"/>
    </row>
    <row r="11" spans="1:10" ht="12.75">
      <c r="A11" s="115"/>
      <c r="B11" s="116"/>
      <c r="C11" s="116"/>
      <c r="D11" s="116"/>
      <c r="E11" s="116"/>
      <c r="F11" s="116"/>
      <c r="G11" s="116"/>
      <c r="H11" s="116"/>
      <c r="I11" s="118"/>
      <c r="J11" s="29"/>
    </row>
    <row r="12" spans="1:9" ht="23.25" customHeight="1">
      <c r="A12" s="111" t="s">
        <v>138</v>
      </c>
      <c r="B12" s="112"/>
      <c r="C12" s="112"/>
      <c r="D12" s="112"/>
      <c r="E12" s="112"/>
      <c r="F12" s="112"/>
      <c r="G12" s="112"/>
      <c r="H12" s="112"/>
      <c r="I12" s="112"/>
    </row>
    <row r="13" spans="1:10" ht="26.25" customHeight="1">
      <c r="A13" s="49" t="s">
        <v>139</v>
      </c>
      <c r="B13" s="113" t="s">
        <v>151</v>
      </c>
      <c r="C13" s="114"/>
      <c r="D13" s="49" t="s">
        <v>153</v>
      </c>
      <c r="E13" s="113" t="s">
        <v>162</v>
      </c>
      <c r="F13" s="114"/>
      <c r="G13" s="49" t="s">
        <v>163</v>
      </c>
      <c r="H13" s="113" t="s">
        <v>179</v>
      </c>
      <c r="I13" s="114"/>
      <c r="J13" s="29"/>
    </row>
    <row r="14" spans="1:10" ht="15" customHeight="1">
      <c r="A14" s="50" t="s">
        <v>140</v>
      </c>
      <c r="B14" s="54" t="s">
        <v>152</v>
      </c>
      <c r="C14" s="57">
        <f>SUM('Stavební rozpočet'!R12:R36)</f>
        <v>0</v>
      </c>
      <c r="D14" s="109" t="s">
        <v>154</v>
      </c>
      <c r="E14" s="110"/>
      <c r="F14" s="57">
        <v>0</v>
      </c>
      <c r="G14" s="109" t="s">
        <v>164</v>
      </c>
      <c r="H14" s="110"/>
      <c r="I14" s="57">
        <v>0</v>
      </c>
      <c r="J14" s="29"/>
    </row>
    <row r="15" spans="1:10" ht="15" customHeight="1">
      <c r="A15" s="51"/>
      <c r="B15" s="54" t="s">
        <v>100</v>
      </c>
      <c r="C15" s="57">
        <f>SUM('Stavební rozpočet'!S12:S36)</f>
        <v>0</v>
      </c>
      <c r="D15" s="109" t="s">
        <v>155</v>
      </c>
      <c r="E15" s="110"/>
      <c r="F15" s="57">
        <v>0</v>
      </c>
      <c r="G15" s="109" t="s">
        <v>165</v>
      </c>
      <c r="H15" s="110"/>
      <c r="I15" s="57">
        <v>0</v>
      </c>
      <c r="J15" s="29"/>
    </row>
    <row r="16" spans="1:10" ht="15" customHeight="1">
      <c r="A16" s="50" t="s">
        <v>141</v>
      </c>
      <c r="B16" s="54" t="s">
        <v>152</v>
      </c>
      <c r="C16" s="57">
        <f>SUM('Stavební rozpočet'!T12:T36)</f>
        <v>0</v>
      </c>
      <c r="D16" s="109" t="s">
        <v>156</v>
      </c>
      <c r="E16" s="110"/>
      <c r="F16" s="57">
        <v>0</v>
      </c>
      <c r="G16" s="109" t="s">
        <v>166</v>
      </c>
      <c r="H16" s="110"/>
      <c r="I16" s="57">
        <v>0</v>
      </c>
      <c r="J16" s="29"/>
    </row>
    <row r="17" spans="1:10" ht="15" customHeight="1">
      <c r="A17" s="51"/>
      <c r="B17" s="54" t="s">
        <v>100</v>
      </c>
      <c r="C17" s="57">
        <f>SUM('Stavební rozpočet'!U12:U36)</f>
        <v>0</v>
      </c>
      <c r="D17" s="109"/>
      <c r="E17" s="110"/>
      <c r="F17" s="58"/>
      <c r="G17" s="109" t="s">
        <v>167</v>
      </c>
      <c r="H17" s="110"/>
      <c r="I17" s="57">
        <v>0</v>
      </c>
      <c r="J17" s="29"/>
    </row>
    <row r="18" spans="1:10" ht="15" customHeight="1">
      <c r="A18" s="50" t="s">
        <v>142</v>
      </c>
      <c r="B18" s="54" t="s">
        <v>152</v>
      </c>
      <c r="C18" s="57">
        <f>SUM('Stavební rozpočet'!V12:V36)</f>
        <v>0</v>
      </c>
      <c r="D18" s="109"/>
      <c r="E18" s="110"/>
      <c r="F18" s="58"/>
      <c r="G18" s="109" t="s">
        <v>72</v>
      </c>
      <c r="H18" s="110"/>
      <c r="I18" s="57">
        <v>0</v>
      </c>
      <c r="J18" s="29"/>
    </row>
    <row r="19" spans="1:10" ht="15" customHeight="1">
      <c r="A19" s="51"/>
      <c r="B19" s="54" t="s">
        <v>100</v>
      </c>
      <c r="C19" s="57">
        <f>SUM('Stavební rozpočet'!W12:W36)</f>
        <v>0</v>
      </c>
      <c r="D19" s="109"/>
      <c r="E19" s="110"/>
      <c r="F19" s="58"/>
      <c r="G19" s="109" t="s">
        <v>168</v>
      </c>
      <c r="H19" s="110"/>
      <c r="I19" s="57">
        <v>0</v>
      </c>
      <c r="J19" s="29"/>
    </row>
    <row r="20" spans="1:10" ht="15" customHeight="1">
      <c r="A20" s="107" t="s">
        <v>143</v>
      </c>
      <c r="B20" s="108"/>
      <c r="C20" s="57">
        <f>SUM('Stavební rozpočet'!X12:X36)</f>
        <v>0</v>
      </c>
      <c r="D20" s="109"/>
      <c r="E20" s="110"/>
      <c r="F20" s="58"/>
      <c r="G20" s="109"/>
      <c r="H20" s="110"/>
      <c r="I20" s="58"/>
      <c r="J20" s="29"/>
    </row>
    <row r="21" spans="1:10" ht="15" customHeight="1">
      <c r="A21" s="107" t="s">
        <v>144</v>
      </c>
      <c r="B21" s="108"/>
      <c r="C21" s="57">
        <f>SUM('Stavební rozpočet'!P12:P36)</f>
        <v>0</v>
      </c>
      <c r="D21" s="109"/>
      <c r="E21" s="110"/>
      <c r="F21" s="58"/>
      <c r="G21" s="109"/>
      <c r="H21" s="110"/>
      <c r="I21" s="58"/>
      <c r="J21" s="29"/>
    </row>
    <row r="22" spans="1:10" ht="16.5" customHeight="1">
      <c r="A22" s="107" t="s">
        <v>145</v>
      </c>
      <c r="B22" s="108"/>
      <c r="C22" s="57">
        <f>SUM(C14:C21)</f>
        <v>0</v>
      </c>
      <c r="D22" s="107" t="s">
        <v>157</v>
      </c>
      <c r="E22" s="108"/>
      <c r="F22" s="57">
        <f>SUM(F14:F21)</f>
        <v>0</v>
      </c>
      <c r="G22" s="107" t="s">
        <v>169</v>
      </c>
      <c r="H22" s="108"/>
      <c r="I22" s="57">
        <f>SUM(I14:I21)</f>
        <v>0</v>
      </c>
      <c r="J22" s="29"/>
    </row>
    <row r="23" spans="1:10" ht="15" customHeight="1">
      <c r="A23" s="7"/>
      <c r="B23" s="7"/>
      <c r="C23" s="55"/>
      <c r="D23" s="107" t="s">
        <v>158</v>
      </c>
      <c r="E23" s="108"/>
      <c r="F23" s="59">
        <v>0</v>
      </c>
      <c r="G23" s="107" t="s">
        <v>170</v>
      </c>
      <c r="H23" s="108"/>
      <c r="I23" s="57">
        <v>0</v>
      </c>
      <c r="J23" s="29"/>
    </row>
    <row r="24" spans="4:9" ht="15" customHeight="1">
      <c r="D24" s="7"/>
      <c r="E24" s="7"/>
      <c r="F24" s="60"/>
      <c r="G24" s="107" t="s">
        <v>171</v>
      </c>
      <c r="H24" s="108"/>
      <c r="I24" s="62"/>
    </row>
    <row r="25" spans="6:10" ht="15" customHeight="1">
      <c r="F25" s="61"/>
      <c r="G25" s="107" t="s">
        <v>172</v>
      </c>
      <c r="H25" s="108"/>
      <c r="I25" s="57">
        <v>0</v>
      </c>
      <c r="J25" s="29"/>
    </row>
    <row r="26" spans="1:9" ht="12.75">
      <c r="A26" s="43"/>
      <c r="B26" s="43"/>
      <c r="C26" s="43"/>
      <c r="G26" s="7"/>
      <c r="H26" s="7"/>
      <c r="I26" s="7"/>
    </row>
    <row r="27" spans="1:9" ht="15" customHeight="1">
      <c r="A27" s="102" t="s">
        <v>146</v>
      </c>
      <c r="B27" s="103"/>
      <c r="C27" s="63">
        <f>SUM('Stavební rozpočet'!Z12:Z36)</f>
        <v>0</v>
      </c>
      <c r="D27" s="56"/>
      <c r="E27" s="43"/>
      <c r="F27" s="43"/>
      <c r="G27" s="43"/>
      <c r="H27" s="43"/>
      <c r="I27" s="43"/>
    </row>
    <row r="28" spans="1:10" ht="15" customHeight="1">
      <c r="A28" s="102" t="s">
        <v>147</v>
      </c>
      <c r="B28" s="103"/>
      <c r="C28" s="63">
        <f>SUM('Stavební rozpočet'!AA12:AA36)+(F22+I22+F23+I23+I24+I25)</f>
        <v>0</v>
      </c>
      <c r="D28" s="102" t="s">
        <v>159</v>
      </c>
      <c r="E28" s="103"/>
      <c r="F28" s="63">
        <f>ROUND(C28*(15/100),2)</f>
        <v>0</v>
      </c>
      <c r="G28" s="102" t="s">
        <v>173</v>
      </c>
      <c r="H28" s="103"/>
      <c r="I28" s="63">
        <f>SUM(C27:C29)</f>
        <v>0</v>
      </c>
      <c r="J28" s="29"/>
    </row>
    <row r="29" spans="1:10" ht="15" customHeight="1">
      <c r="A29" s="102" t="s">
        <v>148</v>
      </c>
      <c r="B29" s="103"/>
      <c r="C29" s="63">
        <f>SUM('Stavební rozpočet'!AB12:AB36)</f>
        <v>0</v>
      </c>
      <c r="D29" s="102" t="s">
        <v>160</v>
      </c>
      <c r="E29" s="103"/>
      <c r="F29" s="63">
        <f>ROUND(C29*(21/100),2)</f>
        <v>0</v>
      </c>
      <c r="G29" s="102" t="s">
        <v>174</v>
      </c>
      <c r="H29" s="103"/>
      <c r="I29" s="63">
        <f>SUM(F28:F29)+I28</f>
        <v>0</v>
      </c>
      <c r="J29" s="29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04" t="s">
        <v>149</v>
      </c>
      <c r="B31" s="105"/>
      <c r="C31" s="106"/>
      <c r="D31" s="104" t="s">
        <v>161</v>
      </c>
      <c r="E31" s="105"/>
      <c r="F31" s="106"/>
      <c r="G31" s="104" t="s">
        <v>175</v>
      </c>
      <c r="H31" s="105"/>
      <c r="I31" s="106"/>
      <c r="J31" s="30"/>
    </row>
    <row r="32" spans="1:10" ht="14.25" customHeight="1">
      <c r="A32" s="96"/>
      <c r="B32" s="97"/>
      <c r="C32" s="98"/>
      <c r="D32" s="96"/>
      <c r="E32" s="97"/>
      <c r="F32" s="98"/>
      <c r="G32" s="96"/>
      <c r="H32" s="97"/>
      <c r="I32" s="98"/>
      <c r="J32" s="30"/>
    </row>
    <row r="33" spans="1:10" ht="14.25" customHeight="1">
      <c r="A33" s="96"/>
      <c r="B33" s="97"/>
      <c r="C33" s="98"/>
      <c r="D33" s="96"/>
      <c r="E33" s="97"/>
      <c r="F33" s="98"/>
      <c r="G33" s="96"/>
      <c r="H33" s="97"/>
      <c r="I33" s="98"/>
      <c r="J33" s="30"/>
    </row>
    <row r="34" spans="1:10" ht="14.25" customHeight="1">
      <c r="A34" s="96"/>
      <c r="B34" s="97"/>
      <c r="C34" s="98"/>
      <c r="D34" s="96"/>
      <c r="E34" s="97"/>
      <c r="F34" s="98"/>
      <c r="G34" s="96"/>
      <c r="H34" s="97"/>
      <c r="I34" s="98"/>
      <c r="J34" s="30"/>
    </row>
    <row r="35" spans="1:10" ht="14.25" customHeight="1">
      <c r="A35" s="99" t="s">
        <v>150</v>
      </c>
      <c r="B35" s="100"/>
      <c r="C35" s="101"/>
      <c r="D35" s="99" t="s">
        <v>150</v>
      </c>
      <c r="E35" s="100"/>
      <c r="F35" s="101"/>
      <c r="G35" s="99" t="s">
        <v>150</v>
      </c>
      <c r="H35" s="100"/>
      <c r="I35" s="101"/>
      <c r="J35" s="30"/>
    </row>
    <row r="36" spans="1:9" ht="11.25" customHeight="1">
      <c r="A36" s="53" t="s">
        <v>24</v>
      </c>
      <c r="B36" s="45"/>
      <c r="C36" s="45"/>
      <c r="D36" s="45"/>
      <c r="E36" s="45"/>
      <c r="F36" s="45"/>
      <c r="G36" s="45"/>
      <c r="H36" s="45"/>
      <c r="I36" s="45"/>
    </row>
    <row r="37" spans="1:9" ht="409.5" customHeight="1" hidden="1">
      <c r="A37" s="68"/>
      <c r="B37" s="69"/>
      <c r="C37" s="69"/>
      <c r="D37" s="69"/>
      <c r="E37" s="69"/>
      <c r="F37" s="69"/>
      <c r="G37" s="69"/>
      <c r="H37" s="69"/>
      <c r="I37" s="69"/>
    </row>
  </sheetData>
  <sheetProtection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Manžel</dc:creator>
  <cp:keywords/>
  <dc:description/>
  <cp:lastModifiedBy>Miroslav Manžel</cp:lastModifiedBy>
  <dcterms:created xsi:type="dcterms:W3CDTF">2014-02-26T06:28:02Z</dcterms:created>
  <dcterms:modified xsi:type="dcterms:W3CDTF">2014-02-26T06:33:30Z</dcterms:modified>
  <cp:category/>
  <cp:version/>
  <cp:contentType/>
  <cp:contentStatus/>
</cp:coreProperties>
</file>