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01\dokumenty_uzivatelu\miroslav.manzel\Word\Výběrová řízení\Výdejna jídel Záložna\Zadávací stavební rozpočet\01.04 Rozvod plynu\"/>
    </mc:Choice>
  </mc:AlternateContent>
  <bookViews>
    <workbookView xWindow="0" yWindow="0" windowWidth="23040" windowHeight="9408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Položky!$A$1:$G$28</definedName>
    <definedName name="_xlnm.Print_Area" localSheetId="1">Rekapitulace!$A$1:$I$17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>0</definedName>
    <definedName name="solver_num" localSheetId="2">0</definedName>
    <definedName name="solver_opt" localSheetId="2">Položky!#REF!</definedName>
    <definedName name="solver_typ" localSheetId="2">1</definedName>
    <definedName name="solver_val" localSheetId="2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 iterateDelta="1E-4"/>
</workbook>
</file>

<file path=xl/calcChain.xml><?xml version="1.0" encoding="utf-8"?>
<calcChain xmlns="http://schemas.openxmlformats.org/spreadsheetml/2006/main">
  <c r="C28" i="3" l="1"/>
  <c r="BB27" i="3"/>
  <c r="BA27" i="3"/>
  <c r="G27" i="3"/>
  <c r="G28" i="3" s="1"/>
  <c r="BE26" i="3"/>
  <c r="BE27" i="3" s="1"/>
  <c r="I10" i="2" s="1"/>
  <c r="BD26" i="3"/>
  <c r="BD27" i="3" s="1"/>
  <c r="H10" i="2" s="1"/>
  <c r="BC26" i="3"/>
  <c r="BC27" i="3" s="1"/>
  <c r="G10" i="2" s="1"/>
  <c r="BB26" i="3"/>
  <c r="BA26" i="3"/>
  <c r="C25" i="3"/>
  <c r="G24" i="3"/>
  <c r="G25" i="3" s="1"/>
  <c r="BE23" i="3"/>
  <c r="BE24" i="3" s="1"/>
  <c r="I9" i="2" s="1"/>
  <c r="BD23" i="3"/>
  <c r="BD24" i="3" s="1"/>
  <c r="H9" i="2" s="1"/>
  <c r="BC23" i="3"/>
  <c r="BC24" i="3" s="1"/>
  <c r="G9" i="2" s="1"/>
  <c r="BB23" i="3"/>
  <c r="BB24" i="3" s="1"/>
  <c r="F9" i="2" s="1"/>
  <c r="BA23" i="3"/>
  <c r="BA24" i="3" s="1"/>
  <c r="E9" i="2" s="1"/>
  <c r="C22" i="3"/>
  <c r="G21" i="3"/>
  <c r="BE20" i="3"/>
  <c r="BD20" i="3"/>
  <c r="BC20" i="3"/>
  <c r="BB20" i="3"/>
  <c r="BA20" i="3"/>
  <c r="G20" i="3"/>
  <c r="BE19" i="3"/>
  <c r="BD19" i="3"/>
  <c r="BC19" i="3"/>
  <c r="BB19" i="3"/>
  <c r="BA19" i="3"/>
  <c r="G19" i="3"/>
  <c r="BE18" i="3"/>
  <c r="BD18" i="3"/>
  <c r="BC18" i="3"/>
  <c r="BB18" i="3"/>
  <c r="BA18" i="3"/>
  <c r="G18" i="3"/>
  <c r="BE17" i="3"/>
  <c r="BD17" i="3"/>
  <c r="BC17" i="3"/>
  <c r="BB17" i="3"/>
  <c r="BA17" i="3"/>
  <c r="G17" i="3"/>
  <c r="BB16" i="3" s="1"/>
  <c r="BE16" i="3"/>
  <c r="BD16" i="3"/>
  <c r="BC16" i="3"/>
  <c r="BA16" i="3"/>
  <c r="G16" i="3"/>
  <c r="BE15" i="3"/>
  <c r="BD15" i="3"/>
  <c r="BC15" i="3"/>
  <c r="BB15" i="3"/>
  <c r="BA15" i="3"/>
  <c r="G15" i="3"/>
  <c r="BE14" i="3"/>
  <c r="BD14" i="3"/>
  <c r="BC14" i="3"/>
  <c r="BB14" i="3"/>
  <c r="BA14" i="3"/>
  <c r="G14" i="3"/>
  <c r="BE13" i="3"/>
  <c r="BD13" i="3"/>
  <c r="BC13" i="3"/>
  <c r="BB13" i="3"/>
  <c r="BA13" i="3"/>
  <c r="G13" i="3"/>
  <c r="BE12" i="3"/>
  <c r="BD12" i="3"/>
  <c r="BC12" i="3"/>
  <c r="BB12" i="3"/>
  <c r="BA12" i="3"/>
  <c r="G12" i="3"/>
  <c r="G22" i="3" s="1"/>
  <c r="BE11" i="3"/>
  <c r="BD11" i="3"/>
  <c r="BC11" i="3"/>
  <c r="BB11" i="3"/>
  <c r="BA11" i="3"/>
  <c r="C10" i="3"/>
  <c r="BB9" i="3"/>
  <c r="G9" i="3"/>
  <c r="BE8" i="3"/>
  <c r="BE9" i="3" s="1"/>
  <c r="I7" i="2" s="1"/>
  <c r="BD8" i="3"/>
  <c r="BD9" i="3" s="1"/>
  <c r="H7" i="2" s="1"/>
  <c r="BC8" i="3"/>
  <c r="BC9" i="3" s="1"/>
  <c r="G7" i="2" s="1"/>
  <c r="BB8" i="3"/>
  <c r="BA8" i="3"/>
  <c r="BA9" i="3" s="1"/>
  <c r="G8" i="3"/>
  <c r="G10" i="3" s="1"/>
  <c r="E7" i="2" s="1"/>
  <c r="C4" i="3"/>
  <c r="F3" i="3"/>
  <c r="C3" i="3"/>
  <c r="H17" i="2"/>
  <c r="G22" i="1" s="1"/>
  <c r="G21" i="1" s="1"/>
  <c r="I16" i="2"/>
  <c r="G16" i="2"/>
  <c r="F10" i="2"/>
  <c r="E10" i="2"/>
  <c r="B10" i="2"/>
  <c r="A10" i="2"/>
  <c r="B9" i="2"/>
  <c r="A9" i="2"/>
  <c r="B8" i="2"/>
  <c r="A8" i="2"/>
  <c r="F7" i="2"/>
  <c r="B7" i="2"/>
  <c r="A7" i="2"/>
  <c r="C2" i="2"/>
  <c r="C1" i="2"/>
  <c r="F33" i="1"/>
  <c r="F31" i="1"/>
  <c r="F34" i="1" s="1"/>
  <c r="G8" i="1"/>
  <c r="H11" i="2" l="1"/>
  <c r="C15" i="1" s="1"/>
  <c r="BC21" i="3"/>
  <c r="G8" i="2" s="1"/>
  <c r="G11" i="2" s="1"/>
  <c r="C14" i="1" s="1"/>
  <c r="BD21" i="3"/>
  <c r="H8" i="2" s="1"/>
  <c r="BA21" i="3"/>
  <c r="E8" i="2" s="1"/>
  <c r="E11" i="2" s="1"/>
  <c r="C16" i="1" s="1"/>
  <c r="BE21" i="3"/>
  <c r="I8" i="2" s="1"/>
  <c r="I11" i="2" s="1"/>
  <c r="C20" i="1" s="1"/>
  <c r="BB21" i="3"/>
  <c r="F8" i="2" s="1"/>
  <c r="F11" i="2" s="1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<sst xmlns="http://schemas.openxmlformats.org/spreadsheetml/2006/main" count="149" uniqueCount="107">
  <si>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</si>
  <si>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</si>
  <si>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</si>
  <si>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</si>
  <si>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</si>
  <si>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</si>
  <si>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</si>
  <si>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Rekonstrukce části objektu č.p. 44 - Občanská zálo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</si>
  <si>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</si>
  <si>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</si>
  <si>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</si>
  <si>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</si>
  <si>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</si>
  <si>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</si>
  <si>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</si>
  <si>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</si>
  <si>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</si>
  <si>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</si>
  <si>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</si>
  <si>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</si>
  <si>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</si>
  <si>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</si>
  <si>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</si>
  <si>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</si>
  <si>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</si>
  <si>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</si>
  <si>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</si>
  <si>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</si>
  <si>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</si>
  <si>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</si>
  <si>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</si>
  <si>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</si>
  <si>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</si>
  <si>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</si>
  <si>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</si>
  <si>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</si>
  <si>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</si>
  <si>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</si>
  <si>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</si>
  <si>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</si>
  <si>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</si>
  <si>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</si>
  <si>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</si>
  <si>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</si>
  <si>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/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</si>
  <si>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</si>
  <si>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</si>
  <si>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</si>
  <si>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</si>
  <si>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</si>
  <si>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</si>
  <si>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</si>
  <si>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</si>
  <si>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</si>
  <si>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</si>
  <si>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</si>
  <si>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</si>
  <si>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</si>
  <si>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Položkový rozpočet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</si>
  <si>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</si>
  <si>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</si>
  <si>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</si>
  <si>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</si>
  <si>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</si>
  <si>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</si>
  <si>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</si>
  <si>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</si>
  <si>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95</t>
  </si>
  <si>
    <t>Dokončovací kce na pozem.stav.</t>
  </si>
  <si>
    <t>1</t>
  </si>
  <si>
    <t>Revize komínu</t>
  </si>
  <si>
    <t>ks</t>
  </si>
  <si>
    <t>953 83-2113.R00</t>
  </si>
  <si>
    <t>Komín.vložka z hadice DN 130 mm a komínu do 15 m</t>
  </si>
  <si>
    <t>m</t>
  </si>
  <si>
    <t>Celkem za</t>
  </si>
  <si>
    <t>723</t>
  </si>
  <si>
    <t>Vnitřní plynovod</t>
  </si>
  <si>
    <t>723 12-0804.R00</t>
  </si>
  <si>
    <t>Demontáž potrubí svařovaného závitového do DN 25</t>
  </si>
  <si>
    <t>723 20-0001.RA0</t>
  </si>
  <si>
    <t>Montáž plynových spotřebičů</t>
  </si>
  <si>
    <t>kus</t>
  </si>
  <si>
    <t>723 12-0203.R00</t>
  </si>
  <si>
    <t>Potrubí ocelové závitové černé svařované DN 20</t>
  </si>
  <si>
    <t>723 19-0202.R00</t>
  </si>
  <si>
    <t>Přípojka plynovodu, trubky závitové černé DN 15</t>
  </si>
  <si>
    <t>soubor</t>
  </si>
  <si>
    <t>723 11-0204.R00</t>
  </si>
  <si>
    <t>Potrubí ocel. závitové černé šroubované DN 25</t>
  </si>
  <si>
    <t>revize a tlaková zkouška</t>
  </si>
  <si>
    <t>723 23-5111.R00</t>
  </si>
  <si>
    <t>Kohout kulový,vnitřní-vnitřní  DN 20</t>
  </si>
  <si>
    <t>723 23-5113.R00</t>
  </si>
  <si>
    <t>Kohout kulový,vnitřní-vnitřní z DN 25</t>
  </si>
  <si>
    <t>723 16-0204.R00</t>
  </si>
  <si>
    <t>Přípojka k plynoměru, závitová bez ochozu G 1</t>
  </si>
  <si>
    <t>723 19-1123.R00</t>
  </si>
  <si>
    <t>Hadice flexib. DN 15,délka 1,0 m</t>
  </si>
  <si>
    <t>725</t>
  </si>
  <si>
    <t>Zařizovací předměty</t>
  </si>
  <si>
    <t>725 61-9101.R00</t>
  </si>
  <si>
    <t>Montáž plynových sporáků svítiplyn/metan</t>
  </si>
  <si>
    <t>783</t>
  </si>
  <si>
    <t>Nátěry</t>
  </si>
  <si>
    <t>783 42-4140.R00</t>
  </si>
  <si>
    <t>Nátěr syntetický potrubí do DN 50 mm  Z + 2x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</si>
</sst>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&quot; Kč&quot;"/>
    <numFmt numFmtId="166" formatCode="0.0"/>
  </numFmts>
  <fonts count="14" x14ac:knownFonts="1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1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133">
    <xf numFmtId="0" fontId="0" fillId="0" borderId="0" xfId="0"/>
    <xf numFmtId="0" fontId="0" fillId="0" borderId="1" xfId="0" applyFont="1" applyBorder="1"/>
    <xf numFmtId="0" fontId="0" fillId="0" borderId="2" xfId="0" applyBorder="1"/>
    <xf numFmtId="0" fontId="0" fillId="0" borderId="3" xfId="0" applyFont="1" applyBorder="1"/>
    <xf numFmtId="49" fontId="2" fillId="2" borderId="4" xfId="0" applyNumberFormat="1" applyFont="1" applyFill="1" applyBorder="1"/>
    <xf numFmtId="49" fontId="0" fillId="2" borderId="5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5" xfId="0" applyBorder="1"/>
    <xf numFmtId="49" fontId="0" fillId="0" borderId="4" xfId="0" applyNumberFormat="1" applyBorder="1" applyAlignment="1">
      <alignment horizontal="left"/>
    </xf>
    <xf numFmtId="0" fontId="0" fillId="0" borderId="1" xfId="0" applyFont="1" applyBorder="1"/>
    <xf numFmtId="0" fontId="0" fillId="0" borderId="3" xfId="0" applyBorder="1"/>
    <xf numFmtId="0" fontId="0" fillId="0" borderId="2" xfId="0" applyBorder="1"/>
    <xf numFmtId="0" fontId="0" fillId="0" borderId="0" xfId="0"/>
    <xf numFmtId="3" fontId="0" fillId="0" borderId="2" xfId="0" applyNumberFormat="1" applyBorder="1"/>
    <xf numFmtId="0" fontId="0" fillId="0" borderId="7" xfId="0" applyFont="1" applyBorder="1"/>
    <xf numFmtId="0" fontId="0" fillId="0" borderId="8" xfId="0" applyBorder="1"/>
    <xf numFmtId="0" fontId="0" fillId="0" borderId="6" xfId="0" applyBorder="1"/>
    <xf numFmtId="0" fontId="0" fillId="0" borderId="4" xfId="0" applyFont="1" applyBorder="1"/>
    <xf numFmtId="3" fontId="0" fillId="0" borderId="0" xfId="0" applyNumberFormat="1"/>
    <xf numFmtId="0" fontId="5" fillId="0" borderId="7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11" xfId="0" applyBorder="1"/>
    <xf numFmtId="0" fontId="0" fillId="0" borderId="12" xfId="0" applyFont="1" applyBorder="1"/>
    <xf numFmtId="3" fontId="0" fillId="0" borderId="9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9" xfId="0" applyFont="1" applyBorder="1"/>
    <xf numFmtId="0" fontId="0" fillId="0" borderId="13" xfId="0" applyFont="1" applyBorder="1"/>
    <xf numFmtId="3" fontId="0" fillId="0" borderId="14" xfId="0" applyNumberFormat="1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" xfId="0" applyBorder="1" applyAlignment="1">
      <alignment horizontal="right"/>
    </xf>
    <xf numFmtId="165" fontId="0" fillId="0" borderId="8" xfId="0" applyNumberFormat="1" applyBorder="1"/>
    <xf numFmtId="165" fontId="0" fillId="0" borderId="0" xfId="0" applyNumberFormat="1" applyBorder="1"/>
    <xf numFmtId="0" fontId="6" fillId="0" borderId="7" xfId="0" applyFont="1" applyBorder="1"/>
    <xf numFmtId="0" fontId="6" fillId="0" borderId="8" xfId="0" applyFont="1" applyBorder="1"/>
    <xf numFmtId="165" fontId="6" fillId="0" borderId="8" xfId="0" applyNumberFormat="1" applyFont="1" applyBorder="1"/>
    <xf numFmtId="0" fontId="6" fillId="0" borderId="15" xfId="0" applyFont="1" applyBorder="1"/>
    <xf numFmtId="0" fontId="6" fillId="0" borderId="0" xfId="0" applyFont="1"/>
    <xf numFmtId="0" fontId="0" fillId="0" borderId="0" xfId="0" applyFont="1" applyAlignment="1"/>
    <xf numFmtId="0" fontId="0" fillId="0" borderId="0" xfId="0" applyAlignment="1">
      <alignment wrapText="1"/>
    </xf>
    <xf numFmtId="0" fontId="3" fillId="0" borderId="0" xfId="1" applyFont="1" applyBorder="1"/>
    <xf numFmtId="0" fontId="13" fillId="0" borderId="0" xfId="1" applyBorder="1"/>
    <xf numFmtId="0" fontId="13" fillId="0" borderId="0" xfId="1" applyBorder="1" applyAlignment="1">
      <alignment horizontal="right"/>
    </xf>
    <xf numFmtId="0" fontId="0" fillId="0" borderId="0" xfId="1" applyFont="1" applyBorder="1"/>
    <xf numFmtId="0" fontId="0" fillId="0" borderId="0" xfId="0" applyBorder="1" applyAlignment="1">
      <alignment horizontal="left"/>
    </xf>
    <xf numFmtId="0" fontId="0" fillId="0" borderId="0" xfId="0" applyBorder="1"/>
    <xf numFmtId="49" fontId="5" fillId="0" borderId="7" xfId="0" applyNumberFormat="1" applyFont="1" applyBorder="1"/>
    <xf numFmtId="0" fontId="5" fillId="0" borderId="8" xfId="0" applyFont="1" applyBorder="1"/>
    <xf numFmtId="0" fontId="5" fillId="0" borderId="6" xfId="0" applyFont="1" applyBorder="1"/>
    <xf numFmtId="0" fontId="5" fillId="0" borderId="14" xfId="0" applyFont="1" applyBorder="1"/>
    <xf numFmtId="49" fontId="8" fillId="0" borderId="4" xfId="0" applyNumberFormat="1" applyFont="1" applyBorder="1"/>
    <xf numFmtId="0" fontId="8" fillId="0" borderId="0" xfId="0" applyFont="1" applyBorder="1"/>
    <xf numFmtId="0" fontId="0" fillId="0" borderId="0" xfId="0" applyBorder="1"/>
    <xf numFmtId="3" fontId="0" fillId="0" borderId="5" xfId="0" applyNumberFormat="1" applyFont="1" applyBorder="1"/>
    <xf numFmtId="3" fontId="0" fillId="0" borderId="11" xfId="0" applyNumberFormat="1" applyFont="1" applyBorder="1"/>
    <xf numFmtId="0" fontId="5" fillId="0" borderId="7" xfId="0" applyFont="1" applyBorder="1"/>
    <xf numFmtId="3" fontId="5" fillId="0" borderId="6" xfId="0" applyNumberFormat="1" applyFont="1" applyBorder="1"/>
    <xf numFmtId="3" fontId="5" fillId="0" borderId="14" xfId="0" applyNumberFormat="1" applyFont="1" applyBorder="1"/>
    <xf numFmtId="0" fontId="5" fillId="0" borderId="0" xfId="0" applyFont="1"/>
    <xf numFmtId="0" fontId="0" fillId="0" borderId="0" xfId="0"/>
    <xf numFmtId="0" fontId="0" fillId="0" borderId="6" xfId="0" applyBorder="1"/>
    <xf numFmtId="0" fontId="5" fillId="0" borderId="14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4" fontId="4" fillId="0" borderId="8" xfId="0" applyNumberFormat="1" applyFont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0" fontId="0" fillId="0" borderId="13" xfId="0" applyFont="1" applyBorder="1"/>
    <xf numFmtId="0" fontId="0" fillId="0" borderId="12" xfId="0" applyFont="1" applyBorder="1"/>
    <xf numFmtId="0" fontId="0" fillId="0" borderId="15" xfId="0" applyFont="1" applyBorder="1"/>
    <xf numFmtId="3" fontId="0" fillId="0" borderId="9" xfId="0" applyNumberFormat="1" applyFont="1" applyBorder="1" applyAlignment="1">
      <alignment horizontal="right"/>
    </xf>
    <xf numFmtId="166" fontId="0" fillId="0" borderId="14" xfId="0" applyNumberFormat="1" applyFont="1" applyBorder="1" applyAlignment="1">
      <alignment horizontal="right"/>
    </xf>
    <xf numFmtId="3" fontId="0" fillId="0" borderId="15" xfId="0" applyNumberFormat="1" applyFont="1" applyBorder="1" applyAlignment="1">
      <alignment horizontal="right"/>
    </xf>
    <xf numFmtId="4" fontId="0" fillId="0" borderId="12" xfId="0" applyNumberFormat="1" applyFont="1" applyBorder="1" applyAlignment="1">
      <alignment horizontal="right"/>
    </xf>
    <xf numFmtId="0" fontId="0" fillId="0" borderId="7" xfId="0" applyBorder="1"/>
    <xf numFmtId="0" fontId="0" fillId="0" borderId="8" xfId="0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8" xfId="0" applyNumberFormat="1" applyBorder="1"/>
    <xf numFmtId="0" fontId="13" fillId="0" borderId="0" xfId="1"/>
    <xf numFmtId="0" fontId="13" fillId="0" borderId="0" xfId="1" applyAlignment="1">
      <alignment horizontal="right"/>
    </xf>
    <xf numFmtId="0" fontId="13" fillId="0" borderId="0" xfId="1"/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right"/>
    </xf>
    <xf numFmtId="0" fontId="3" fillId="0" borderId="0" xfId="1" applyFont="1" applyBorder="1"/>
    <xf numFmtId="0" fontId="13" fillId="0" borderId="0" xfId="1" applyBorder="1"/>
    <xf numFmtId="0" fontId="8" fillId="0" borderId="0" xfId="1" applyFont="1" applyBorder="1" applyAlignment="1">
      <alignment horizontal="right"/>
    </xf>
    <xf numFmtId="0" fontId="13" fillId="0" borderId="0" xfId="1" applyBorder="1" applyAlignment="1">
      <alignment horizontal="left"/>
    </xf>
    <xf numFmtId="0" fontId="8" fillId="0" borderId="0" xfId="1" applyFont="1"/>
    <xf numFmtId="0" fontId="0" fillId="0" borderId="0" xfId="1" applyFont="1"/>
    <xf numFmtId="0" fontId="13" fillId="0" borderId="0" xfId="1" applyAlignment="1">
      <alignment horizontal="right"/>
    </xf>
    <xf numFmtId="0" fontId="13" fillId="0" borderId="0" xfId="1" applyAlignment="1"/>
    <xf numFmtId="49" fontId="4" fillId="0" borderId="14" xfId="1" applyNumberFormat="1" applyFont="1" applyBorder="1"/>
    <xf numFmtId="0" fontId="4" fillId="0" borderId="6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49" fontId="5" fillId="0" borderId="11" xfId="1" applyNumberFormat="1" applyFont="1" applyBorder="1" applyAlignment="1">
      <alignment horizontal="left"/>
    </xf>
    <xf numFmtId="0" fontId="5" fillId="0" borderId="11" xfId="1" applyFont="1" applyBorder="1"/>
    <xf numFmtId="0" fontId="13" fillId="0" borderId="11" xfId="1" applyBorder="1" applyAlignment="1">
      <alignment horizontal="center"/>
    </xf>
    <xf numFmtId="0" fontId="13" fillId="0" borderId="11" xfId="1" applyBorder="1" applyAlignment="1">
      <alignment horizontal="right"/>
    </xf>
    <xf numFmtId="0" fontId="13" fillId="0" borderId="11" xfId="1" applyBorder="1"/>
    <xf numFmtId="0" fontId="13" fillId="0" borderId="0" xfId="1"/>
    <xf numFmtId="0" fontId="12" fillId="0" borderId="0" xfId="1" applyFont="1"/>
    <xf numFmtId="0" fontId="0" fillId="0" borderId="11" xfId="1" applyFont="1" applyBorder="1" applyAlignment="1">
      <alignment horizontal="center"/>
    </xf>
    <xf numFmtId="49" fontId="7" fillId="0" borderId="11" xfId="1" applyNumberFormat="1" applyFont="1" applyBorder="1" applyAlignment="1">
      <alignment horizontal="left"/>
    </xf>
    <xf numFmtId="0" fontId="7" fillId="0" borderId="11" xfId="1" applyFont="1" applyBorder="1" applyAlignment="1">
      <alignment wrapText="1"/>
    </xf>
    <xf numFmtId="49" fontId="7" fillId="0" borderId="11" xfId="1" applyNumberFormat="1" applyFont="1" applyBorder="1" applyAlignment="1">
      <alignment horizontal="center" shrinkToFit="1"/>
    </xf>
    <xf numFmtId="4" fontId="7" fillId="0" borderId="11" xfId="1" applyNumberFormat="1" applyFont="1" applyBorder="1" applyAlignment="1">
      <alignment horizontal="right"/>
    </xf>
    <xf numFmtId="4" fontId="7" fillId="0" borderId="11" xfId="1" applyNumberFormat="1" applyFont="1" applyBorder="1"/>
    <xf numFmtId="3" fontId="13" fillId="0" borderId="0" xfId="1" applyNumberFormat="1"/>
    <xf numFmtId="0" fontId="13" fillId="0" borderId="9" xfId="1" applyBorder="1" applyAlignment="1">
      <alignment horizontal="center"/>
    </xf>
    <xf numFmtId="49" fontId="3" fillId="0" borderId="9" xfId="1" applyNumberFormat="1" applyFont="1" applyBorder="1" applyAlignment="1">
      <alignment horizontal="left"/>
    </xf>
    <xf numFmtId="0" fontId="3" fillId="0" borderId="9" xfId="1" applyFont="1" applyBorder="1"/>
    <xf numFmtId="4" fontId="13" fillId="0" borderId="9" xfId="1" applyNumberFormat="1" applyBorder="1" applyAlignment="1">
      <alignment horizontal="right"/>
    </xf>
    <xf numFmtId="4" fontId="5" fillId="0" borderId="9" xfId="1" applyNumberFormat="1" applyFont="1" applyBorder="1"/>
    <xf numFmtId="0" fontId="5" fillId="0" borderId="6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1" fillId="0" borderId="10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/>
    </xf>
    <xf numFmtId="0" fontId="0" fillId="0" borderId="5" xfId="1" applyFont="1" applyBorder="1" applyAlignment="1">
      <alignment horizontal="center"/>
    </xf>
    <xf numFmtId="0" fontId="0" fillId="0" borderId="0" xfId="1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49" fontId="0" fillId="0" borderId="5" xfId="1" applyNumberFormat="1" applyFont="1" applyBorder="1" applyAlignment="1">
      <alignment horizontal="center"/>
    </xf>
    <xf numFmtId="0" fontId="13" fillId="0" borderId="0" xfId="1" applyBorder="1" applyAlignment="1">
      <alignment horizontal="center" shrinkToFit="1"/>
    </xf>
  </cellXfs>
  <cellStyles count="2">
    <cellStyle name="Normální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5"/>
  <sheetViews>
    <sheetView topLeftCell="A22" zoomScaleNormal="100" workbookViewId="0">
      <selection activeCell="G34" sqref="G34"/>
    </sheetView>
  </sheetViews>
  <sheetFormatPr defaultRowHeight="13.2" x14ac:dyDescent="0.25"/>
  <cols>
    <col min="1" max="1" width="2"/>
    <col min="2" max="2" width="15"/>
    <col min="3" max="3" width="15.88671875"/>
    <col min="4" max="4" width="14.5546875"/>
    <col min="5" max="5" width="12.5546875"/>
    <col min="6" max="6" width="19.6640625"/>
    <col min="7" max="7" width="14.109375"/>
    <col min="8" max="1025" width="8.77734375"/>
  </cols>
  <sheetData>
    <row r="1" spans="1:57" ht="21.75" customHeight="1" x14ac:dyDescent="0.3">
      <c r="A1" s="122" t="s">
        <v>0</v>
      </c>
      <c r="B1" s="122"/>
      <c r="C1" s="122"/>
      <c r="D1" s="122"/>
      <c r="E1" s="122"/>
      <c r="F1" s="122"/>
      <c r="G1" s="122"/>
    </row>
    <row r="2" spans="1:57" ht="15" customHeight="1" x14ac:dyDescent="0.25"/>
    <row r="3" spans="1:57" ht="12.9" customHeight="1" x14ac:dyDescent="0.25">
      <c r="A3" s="1" t="s">
        <v>1</v>
      </c>
      <c r="B3" s="2"/>
      <c r="C3" s="3" t="s">
        <v>2</v>
      </c>
      <c r="D3" s="3"/>
      <c r="E3" s="3"/>
      <c r="F3" s="3" t="s">
        <v>3</v>
      </c>
      <c r="G3" s="2"/>
    </row>
    <row r="4" spans="1:57" ht="12.9" customHeight="1" x14ac:dyDescent="0.3">
      <c r="A4" s="4"/>
      <c r="B4" s="5"/>
      <c r="C4" s="6"/>
      <c r="D4" s="7"/>
      <c r="E4" s="7"/>
      <c r="F4" s="8"/>
      <c r="G4" s="9"/>
    </row>
    <row r="5" spans="1:57" ht="12.9" customHeight="1" x14ac:dyDescent="0.25">
      <c r="A5" s="1" t="s">
        <v>4</v>
      </c>
      <c r="B5" s="2"/>
      <c r="C5" s="3" t="s">
        <v>5</v>
      </c>
      <c r="D5" s="3"/>
      <c r="E5" s="3"/>
      <c r="F5" s="1" t="s">
        <v>6</v>
      </c>
      <c r="G5" s="2"/>
    </row>
    <row r="6" spans="1:57" ht="12.9" customHeight="1" x14ac:dyDescent="0.3">
      <c r="A6" s="4"/>
      <c r="B6" s="5"/>
      <c r="C6" s="6" t="s">
        <v>7</v>
      </c>
      <c r="D6" s="7"/>
      <c r="E6" s="7"/>
      <c r="F6" s="10"/>
      <c r="G6" s="9"/>
    </row>
    <row r="7" spans="1:57" x14ac:dyDescent="0.25">
      <c r="A7" s="1" t="s">
        <v>8</v>
      </c>
      <c r="B7" s="3"/>
      <c r="C7" s="123"/>
      <c r="D7" s="123"/>
      <c r="E7" s="11" t="s">
        <v>9</v>
      </c>
      <c r="F7" s="12"/>
      <c r="G7" s="13">
        <v>0</v>
      </c>
      <c r="H7" s="14"/>
      <c r="I7" s="14"/>
    </row>
    <row r="8" spans="1:57" x14ac:dyDescent="0.25">
      <c r="A8" s="1" t="s">
        <v>10</v>
      </c>
      <c r="B8" s="3"/>
      <c r="C8" s="123"/>
      <c r="D8" s="123"/>
      <c r="E8" s="1" t="s">
        <v>11</v>
      </c>
      <c r="F8" s="3"/>
      <c r="G8" s="15">
        <f>IF(PocetMJ=0,0,ROUND((F30+F32)/PocetMJ,1))</f>
        <v>0</v>
      </c>
    </row>
    <row r="9" spans="1:57" x14ac:dyDescent="0.25">
      <c r="A9" s="16" t="s">
        <v>12</v>
      </c>
      <c r="B9" s="17"/>
      <c r="C9" s="17"/>
      <c r="D9" s="17"/>
      <c r="E9" s="16" t="s">
        <v>13</v>
      </c>
      <c r="F9" s="17"/>
      <c r="G9" s="18"/>
    </row>
    <row r="10" spans="1:57" x14ac:dyDescent="0.25">
      <c r="A10" s="19" t="s">
        <v>14</v>
      </c>
      <c r="B10" s="8"/>
      <c r="C10" s="8"/>
      <c r="D10" s="8"/>
      <c r="E10" s="19" t="s">
        <v>15</v>
      </c>
      <c r="F10" s="8"/>
      <c r="G10" s="9"/>
      <c r="BA10" s="20"/>
      <c r="BB10" s="20"/>
      <c r="BC10" s="20"/>
      <c r="BD10" s="20"/>
      <c r="BE10" s="20"/>
    </row>
    <row r="11" spans="1:57" x14ac:dyDescent="0.25">
      <c r="A11" s="19"/>
      <c r="B11" s="8"/>
      <c r="C11" s="8"/>
      <c r="D11" s="8"/>
      <c r="E11" s="124"/>
      <c r="F11" s="124"/>
      <c r="G11" s="124"/>
    </row>
    <row r="12" spans="1:57" ht="28.5" customHeight="1" x14ac:dyDescent="0.25">
      <c r="A12" s="125" t="s">
        <v>16</v>
      </c>
      <c r="B12" s="125"/>
      <c r="C12" s="125"/>
      <c r="D12" s="125"/>
      <c r="E12" s="125"/>
      <c r="F12" s="125"/>
      <c r="G12" s="125"/>
    </row>
    <row r="13" spans="1:57" ht="17.25" customHeight="1" x14ac:dyDescent="0.25">
      <c r="A13" s="21" t="s">
        <v>17</v>
      </c>
      <c r="B13" s="22"/>
      <c r="C13" s="23"/>
      <c r="D13" s="120" t="s">
        <v>18</v>
      </c>
      <c r="E13" s="120"/>
      <c r="F13" s="120"/>
      <c r="G13" s="120"/>
    </row>
    <row r="14" spans="1:57" ht="15.9" customHeight="1" x14ac:dyDescent="0.25">
      <c r="A14" s="24"/>
      <c r="B14" s="25" t="s">
        <v>19</v>
      </c>
      <c r="C14" s="26">
        <f>Dodavka</f>
        <v>0</v>
      </c>
      <c r="D14" s="27"/>
      <c r="E14" s="28"/>
      <c r="F14" s="18"/>
      <c r="G14" s="26"/>
    </row>
    <row r="15" spans="1:57" ht="15.9" customHeight="1" x14ac:dyDescent="0.25">
      <c r="A15" s="24" t="s">
        <v>20</v>
      </c>
      <c r="B15" s="25" t="s">
        <v>21</v>
      </c>
      <c r="C15" s="26">
        <f>Mont</f>
        <v>0</v>
      </c>
      <c r="D15" s="16"/>
      <c r="E15" s="28"/>
      <c r="F15" s="18"/>
      <c r="G15" s="26"/>
    </row>
    <row r="16" spans="1:57" ht="15.9" customHeight="1" x14ac:dyDescent="0.25">
      <c r="A16" s="24" t="s">
        <v>22</v>
      </c>
      <c r="B16" s="25" t="s">
        <v>23</v>
      </c>
      <c r="C16" s="26">
        <f>HSV</f>
        <v>0</v>
      </c>
      <c r="D16" s="16"/>
      <c r="E16" s="28"/>
      <c r="F16" s="18"/>
      <c r="G16" s="26"/>
    </row>
    <row r="17" spans="1:7" ht="15.9" customHeight="1" x14ac:dyDescent="0.25">
      <c r="A17" s="29" t="s">
        <v>24</v>
      </c>
      <c r="B17" s="25" t="s">
        <v>25</v>
      </c>
      <c r="C17" s="26">
        <f>PSV</f>
        <v>0</v>
      </c>
      <c r="D17" s="16"/>
      <c r="E17" s="28"/>
      <c r="F17" s="18"/>
      <c r="G17" s="26"/>
    </row>
    <row r="18" spans="1:7" ht="15.9" customHeight="1" x14ac:dyDescent="0.25">
      <c r="A18" s="30" t="s">
        <v>26</v>
      </c>
      <c r="B18" s="25"/>
      <c r="C18" s="26">
        <f>SUM(C14:C17)</f>
        <v>0</v>
      </c>
      <c r="D18" s="16"/>
      <c r="E18" s="28"/>
      <c r="F18" s="18"/>
      <c r="G18" s="26"/>
    </row>
    <row r="19" spans="1:7" ht="15.9" customHeight="1" x14ac:dyDescent="0.25">
      <c r="A19" s="30"/>
      <c r="B19" s="25"/>
      <c r="C19" s="26"/>
      <c r="D19" s="16"/>
      <c r="E19" s="28"/>
      <c r="F19" s="18"/>
      <c r="G19" s="26"/>
    </row>
    <row r="20" spans="1:7" ht="15.9" customHeight="1" x14ac:dyDescent="0.25">
      <c r="A20" s="30" t="s">
        <v>27</v>
      </c>
      <c r="B20" s="25"/>
      <c r="C20" s="26">
        <f>HZS</f>
        <v>0</v>
      </c>
      <c r="D20" s="16"/>
      <c r="E20" s="28"/>
      <c r="F20" s="18"/>
      <c r="G20" s="26"/>
    </row>
    <row r="21" spans="1:7" ht="15.9" customHeight="1" x14ac:dyDescent="0.25">
      <c r="A21" s="19" t="s">
        <v>28</v>
      </c>
      <c r="B21" s="8"/>
      <c r="C21" s="26">
        <f>C18+C20</f>
        <v>0</v>
      </c>
      <c r="D21" s="16" t="s">
        <v>29</v>
      </c>
      <c r="E21" s="28"/>
      <c r="F21" s="18"/>
      <c r="G21" s="26">
        <f>G22-SUM(G14:G20)</f>
        <v>0</v>
      </c>
    </row>
    <row r="22" spans="1:7" ht="15.9" customHeight="1" x14ac:dyDescent="0.25">
      <c r="A22" s="16" t="s">
        <v>30</v>
      </c>
      <c r="B22" s="17"/>
      <c r="C22" s="31">
        <f>C21+G22</f>
        <v>0</v>
      </c>
      <c r="D22" s="16" t="s">
        <v>31</v>
      </c>
      <c r="E22" s="28"/>
      <c r="F22" s="18"/>
      <c r="G22" s="26">
        <f>VRN</f>
        <v>0</v>
      </c>
    </row>
    <row r="23" spans="1:7" x14ac:dyDescent="0.25">
      <c r="A23" s="1" t="s">
        <v>32</v>
      </c>
      <c r="B23" s="3"/>
      <c r="C23" s="1" t="s">
        <v>33</v>
      </c>
      <c r="D23" s="3"/>
      <c r="E23" s="1" t="s">
        <v>34</v>
      </c>
      <c r="F23" s="3"/>
      <c r="G23" s="2"/>
    </row>
    <row r="24" spans="1:7" x14ac:dyDescent="0.25">
      <c r="A24" s="1"/>
      <c r="B24" s="3"/>
      <c r="C24" s="1" t="s">
        <v>35</v>
      </c>
      <c r="D24" s="3"/>
      <c r="E24" s="1" t="s">
        <v>35</v>
      </c>
      <c r="F24" s="3"/>
      <c r="G24" s="2"/>
    </row>
    <row r="25" spans="1:7" x14ac:dyDescent="0.25">
      <c r="A25" s="19" t="s">
        <v>36</v>
      </c>
      <c r="B25" s="32"/>
      <c r="C25" s="19" t="s">
        <v>36</v>
      </c>
      <c r="D25" s="8"/>
      <c r="E25" s="19" t="s">
        <v>36</v>
      </c>
      <c r="F25" s="8"/>
      <c r="G25" s="9"/>
    </row>
    <row r="26" spans="1:7" x14ac:dyDescent="0.25">
      <c r="A26" s="19"/>
      <c r="B26" s="33"/>
      <c r="C26" s="19" t="s">
        <v>37</v>
      </c>
      <c r="D26" s="8"/>
      <c r="E26" s="19" t="s">
        <v>38</v>
      </c>
      <c r="F26" s="8"/>
      <c r="G26" s="9"/>
    </row>
    <row r="27" spans="1:7" x14ac:dyDescent="0.25">
      <c r="A27" s="19"/>
      <c r="B27" s="8"/>
      <c r="C27" s="19"/>
      <c r="D27" s="8"/>
      <c r="E27" s="19"/>
      <c r="F27" s="8"/>
      <c r="G27" s="9"/>
    </row>
    <row r="28" spans="1:7" ht="97.5" customHeight="1" x14ac:dyDescent="0.25">
      <c r="A28" s="19"/>
      <c r="B28" s="8"/>
      <c r="C28" s="19"/>
      <c r="D28" s="8"/>
      <c r="E28" s="19"/>
      <c r="F28" s="8"/>
      <c r="G28" s="9"/>
    </row>
    <row r="29" spans="1:7" x14ac:dyDescent="0.25">
      <c r="A29" s="1" t="s">
        <v>39</v>
      </c>
      <c r="B29" s="3"/>
      <c r="C29" s="34">
        <v>0</v>
      </c>
      <c r="D29" s="3" t="s">
        <v>40</v>
      </c>
      <c r="E29" s="1"/>
      <c r="F29" s="35">
        <v>0</v>
      </c>
      <c r="G29" s="2"/>
    </row>
    <row r="30" spans="1:7" x14ac:dyDescent="0.25">
      <c r="A30" s="1" t="s">
        <v>39</v>
      </c>
      <c r="B30" s="3"/>
      <c r="C30" s="34">
        <v>15</v>
      </c>
      <c r="D30" s="3" t="s">
        <v>40</v>
      </c>
      <c r="E30" s="1"/>
      <c r="F30" s="35">
        <v>0</v>
      </c>
      <c r="G30" s="2"/>
    </row>
    <row r="31" spans="1:7" x14ac:dyDescent="0.25">
      <c r="A31" s="1" t="s">
        <v>41</v>
      </c>
      <c r="B31" s="3"/>
      <c r="C31" s="34">
        <v>15</v>
      </c>
      <c r="D31" s="3" t="s">
        <v>40</v>
      </c>
      <c r="E31" s="1"/>
      <c r="F31" s="36">
        <f>ROUND(PRODUCT(F30,C31/100),0)</f>
        <v>0</v>
      </c>
      <c r="G31" s="18"/>
    </row>
    <row r="32" spans="1:7" x14ac:dyDescent="0.25">
      <c r="A32" s="1" t="s">
        <v>39</v>
      </c>
      <c r="B32" s="3"/>
      <c r="C32" s="34">
        <v>21</v>
      </c>
      <c r="D32" s="3" t="s">
        <v>40</v>
      </c>
      <c r="E32" s="1"/>
      <c r="F32" s="35">
        <v>0</v>
      </c>
      <c r="G32" s="2"/>
    </row>
    <row r="33" spans="1:8" x14ac:dyDescent="0.25">
      <c r="A33" s="1" t="s">
        <v>41</v>
      </c>
      <c r="B33" s="3"/>
      <c r="C33" s="34">
        <v>21</v>
      </c>
      <c r="D33" s="3" t="s">
        <v>40</v>
      </c>
      <c r="E33" s="1"/>
      <c r="F33" s="36">
        <f>ROUND(PRODUCT(F32,C33/100),0)</f>
        <v>0</v>
      </c>
      <c r="G33" s="18"/>
    </row>
    <row r="34" spans="1:8" s="41" customFormat="1" ht="19.5" customHeight="1" x14ac:dyDescent="0.3">
      <c r="A34" s="37" t="s">
        <v>42</v>
      </c>
      <c r="B34" s="38"/>
      <c r="C34" s="38"/>
      <c r="D34" s="38"/>
      <c r="E34" s="37"/>
      <c r="F34" s="39">
        <f>ROUND(SUM(F29:F33),0)</f>
        <v>0</v>
      </c>
      <c r="G34" s="40"/>
    </row>
    <row r="36" spans="1:8" x14ac:dyDescent="0.25">
      <c r="A36" s="42" t="s">
        <v>43</v>
      </c>
      <c r="B36" s="42"/>
      <c r="C36" s="42"/>
      <c r="D36" s="42"/>
      <c r="E36" s="42"/>
      <c r="F36" s="42"/>
      <c r="G36" s="42"/>
      <c r="H36" t="s">
        <v>44</v>
      </c>
    </row>
    <row r="37" spans="1:8" ht="14.25" customHeight="1" x14ac:dyDescent="0.25">
      <c r="A37" s="42"/>
      <c r="B37" s="121"/>
      <c r="C37" s="121"/>
      <c r="D37" s="121"/>
      <c r="E37" s="121"/>
      <c r="F37" s="121"/>
      <c r="G37" s="121"/>
      <c r="H37" t="s">
        <v>44</v>
      </c>
    </row>
    <row r="38" spans="1:8" ht="12.75" customHeight="1" x14ac:dyDescent="0.25">
      <c r="A38" s="43"/>
      <c r="B38" s="121"/>
      <c r="C38" s="121"/>
      <c r="D38" s="121"/>
      <c r="E38" s="121"/>
      <c r="F38" s="121"/>
      <c r="G38" s="121"/>
      <c r="H38" t="s">
        <v>44</v>
      </c>
    </row>
    <row r="39" spans="1:8" x14ac:dyDescent="0.25">
      <c r="A39" s="43"/>
      <c r="B39" s="121"/>
      <c r="C39" s="121"/>
      <c r="D39" s="121"/>
      <c r="E39" s="121"/>
      <c r="F39" s="121"/>
      <c r="G39" s="121"/>
      <c r="H39" t="s">
        <v>44</v>
      </c>
    </row>
    <row r="40" spans="1:8" x14ac:dyDescent="0.25">
      <c r="A40" s="43"/>
      <c r="B40" s="121"/>
      <c r="C40" s="121"/>
      <c r="D40" s="121"/>
      <c r="E40" s="121"/>
      <c r="F40" s="121"/>
      <c r="G40" s="121"/>
      <c r="H40" t="s">
        <v>44</v>
      </c>
    </row>
    <row r="41" spans="1:8" x14ac:dyDescent="0.25">
      <c r="A41" s="43"/>
      <c r="B41" s="121"/>
      <c r="C41" s="121"/>
      <c r="D41" s="121"/>
      <c r="E41" s="121"/>
      <c r="F41" s="121"/>
      <c r="G41" s="121"/>
      <c r="H41" t="s">
        <v>44</v>
      </c>
    </row>
    <row r="42" spans="1:8" x14ac:dyDescent="0.25">
      <c r="A42" s="43"/>
      <c r="B42" s="121"/>
      <c r="C42" s="121"/>
      <c r="D42" s="121"/>
      <c r="E42" s="121"/>
      <c r="F42" s="121"/>
      <c r="G42" s="121"/>
      <c r="H42" t="s">
        <v>44</v>
      </c>
    </row>
    <row r="43" spans="1:8" x14ac:dyDescent="0.25">
      <c r="A43" s="43"/>
      <c r="B43" s="121"/>
      <c r="C43" s="121"/>
      <c r="D43" s="121"/>
      <c r="E43" s="121"/>
      <c r="F43" s="121"/>
      <c r="G43" s="121"/>
      <c r="H43" t="s">
        <v>44</v>
      </c>
    </row>
    <row r="44" spans="1:8" x14ac:dyDescent="0.25">
      <c r="A44" s="43"/>
      <c r="B44" s="121"/>
      <c r="C44" s="121"/>
      <c r="D44" s="121"/>
      <c r="E44" s="121"/>
      <c r="F44" s="121"/>
      <c r="G44" s="121"/>
      <c r="H44" t="s">
        <v>44</v>
      </c>
    </row>
    <row r="45" spans="1:8" ht="3" customHeight="1" x14ac:dyDescent="0.25">
      <c r="A45" s="43"/>
      <c r="B45" s="121"/>
      <c r="C45" s="121"/>
      <c r="D45" s="121"/>
      <c r="E45" s="121"/>
      <c r="F45" s="121"/>
      <c r="G45" s="121"/>
      <c r="H45" t="s">
        <v>44</v>
      </c>
    </row>
  </sheetData>
  <mergeCells count="7">
    <mergeCell ref="D13:G13"/>
    <mergeCell ref="B37:G45"/>
    <mergeCell ref="A1:G1"/>
    <mergeCell ref="C7:D7"/>
    <mergeCell ref="C8:D8"/>
    <mergeCell ref="E11:G11"/>
    <mergeCell ref="A12:G12"/>
  </mergeCells>
  <pageMargins left="0.59027777777777801" right="0.39374999999999999" top="0.98402777777777795" bottom="0.98402777777777795" header="0.51180555555555496" footer="0.51180555555555496"/>
  <pageSetup paperSize="0" scale="0" firstPageNumber="0" orientation="portrait" usePrinterDefaults="0" horizontalDpi="0" verticalDpi="0" copies="0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7"/>
  <sheetViews>
    <sheetView zoomScaleNormal="100" workbookViewId="0">
      <selection activeCell="E8" sqref="E8"/>
    </sheetView>
  </sheetViews>
  <sheetFormatPr defaultRowHeight="13.2" x14ac:dyDescent="0.25"/>
  <cols>
    <col min="1" max="1" width="5.88671875"/>
    <col min="2" max="2" width="6.109375"/>
    <col min="3" max="3" width="11.44140625"/>
    <col min="4" max="4" width="15.88671875"/>
    <col min="5" max="5" width="11.33203125"/>
    <col min="6" max="6" width="10.88671875"/>
    <col min="7" max="7" width="11"/>
    <col min="8" max="8" width="11.109375"/>
    <col min="9" max="9" width="10.6640625"/>
    <col min="10" max="1025" width="8.77734375"/>
  </cols>
  <sheetData>
    <row r="1" spans="1:57" x14ac:dyDescent="0.25">
      <c r="A1" s="127" t="s">
        <v>4</v>
      </c>
      <c r="B1" s="127"/>
      <c r="C1" s="44" t="str">
        <f>CONCATENATE(cislostavby," ",nazevstavby)</f>
        <v xml:space="preserve"> Rekonstrukce části objektu č.p. 44 - Občanská zálo</v>
      </c>
      <c r="D1" s="45"/>
      <c r="E1" s="46"/>
      <c r="F1" s="45"/>
      <c r="G1" s="47"/>
      <c r="H1" s="48"/>
      <c r="I1" s="49"/>
    </row>
    <row r="2" spans="1:57" x14ac:dyDescent="0.25">
      <c r="A2" s="127" t="s">
        <v>1</v>
      </c>
      <c r="B2" s="127"/>
      <c r="C2" s="44" t="str">
        <f>CONCATENATE(cisloobjektu," ",nazevobjektu)</f>
        <v xml:space="preserve"> </v>
      </c>
      <c r="D2" s="45"/>
      <c r="E2" s="46"/>
      <c r="F2" s="45"/>
      <c r="G2" s="128"/>
      <c r="H2" s="128"/>
      <c r="I2" s="128"/>
    </row>
    <row r="3" spans="1:57" x14ac:dyDescent="0.25">
      <c r="F3" s="8"/>
    </row>
    <row r="4" spans="1:57" ht="19.5" customHeight="1" x14ac:dyDescent="0.3">
      <c r="A4" s="129" t="s">
        <v>45</v>
      </c>
      <c r="B4" s="129"/>
      <c r="C4" s="129"/>
      <c r="D4" s="129"/>
      <c r="E4" s="129"/>
      <c r="F4" s="129"/>
      <c r="G4" s="129"/>
      <c r="H4" s="129"/>
      <c r="I4" s="129"/>
    </row>
    <row r="6" spans="1:57" s="8" customFormat="1" x14ac:dyDescent="0.25">
      <c r="A6" s="50"/>
      <c r="B6" s="51" t="s">
        <v>46</v>
      </c>
      <c r="C6" s="51"/>
      <c r="D6" s="52"/>
      <c r="E6" s="52" t="s">
        <v>47</v>
      </c>
      <c r="F6" s="53" t="s">
        <v>48</v>
      </c>
      <c r="G6" s="53" t="s">
        <v>49</v>
      </c>
      <c r="H6" s="53" t="s">
        <v>50</v>
      </c>
      <c r="I6" s="53" t="s">
        <v>27</v>
      </c>
    </row>
    <row r="7" spans="1:57" s="8" customFormat="1" x14ac:dyDescent="0.25">
      <c r="A7" s="54" t="str">
        <f>Položky!B7</f>
        <v>95</v>
      </c>
      <c r="B7" s="55" t="str">
        <f>Položky!C7</f>
        <v>Dokončovací kce na pozem.stav.</v>
      </c>
      <c r="C7" s="56"/>
      <c r="D7" s="57"/>
      <c r="E7" s="57">
        <f>Položky!G10</f>
        <v>0</v>
      </c>
      <c r="F7" s="58">
        <f>Položky!BB9</f>
        <v>0</v>
      </c>
      <c r="G7" s="58">
        <f>Položky!BC9</f>
        <v>0</v>
      </c>
      <c r="H7" s="58">
        <f>Položky!BD9</f>
        <v>0</v>
      </c>
      <c r="I7" s="58">
        <f>Položky!BE9</f>
        <v>0</v>
      </c>
    </row>
    <row r="8" spans="1:57" s="8" customFormat="1" x14ac:dyDescent="0.25">
      <c r="A8" s="54" t="str">
        <f>Položky!B11</f>
        <v>723</v>
      </c>
      <c r="B8" s="55" t="str">
        <f>Položky!C11</f>
        <v>Vnitřní plynovod</v>
      </c>
      <c r="C8" s="56"/>
      <c r="D8" s="57"/>
      <c r="E8" s="57">
        <f>Položky!BA21</f>
        <v>0</v>
      </c>
      <c r="F8" s="58">
        <f>Položky!BB21</f>
        <v>0</v>
      </c>
      <c r="G8" s="58">
        <f>Položky!BC21</f>
        <v>0</v>
      </c>
      <c r="H8" s="58">
        <f>Položky!BD21</f>
        <v>0</v>
      </c>
      <c r="I8" s="58">
        <f>Položky!BE21</f>
        <v>0</v>
      </c>
    </row>
    <row r="9" spans="1:57" s="8" customFormat="1" x14ac:dyDescent="0.25">
      <c r="A9" s="54" t="str">
        <f>Položky!B23</f>
        <v>725</v>
      </c>
      <c r="B9" s="55" t="str">
        <f>Položky!C23</f>
        <v>Zařizovací předměty</v>
      </c>
      <c r="C9" s="56"/>
      <c r="D9" s="57"/>
      <c r="E9" s="57">
        <f>Položky!BA24</f>
        <v>0</v>
      </c>
      <c r="F9" s="58">
        <f>Položky!BB24</f>
        <v>0</v>
      </c>
      <c r="G9" s="58">
        <f>Položky!BC24</f>
        <v>0</v>
      </c>
      <c r="H9" s="58">
        <f>Položky!BD24</f>
        <v>0</v>
      </c>
      <c r="I9" s="58">
        <f>Položky!BE24</f>
        <v>0</v>
      </c>
    </row>
    <row r="10" spans="1:57" s="8" customFormat="1" x14ac:dyDescent="0.25">
      <c r="A10" s="54" t="str">
        <f>Položky!B26</f>
        <v>783</v>
      </c>
      <c r="B10" s="55" t="str">
        <f>Položky!C26</f>
        <v>Nátěry</v>
      </c>
      <c r="C10" s="56"/>
      <c r="D10" s="57"/>
      <c r="E10" s="57">
        <f>Položky!BA27</f>
        <v>0</v>
      </c>
      <c r="F10" s="58">
        <f>Položky!BB27</f>
        <v>0</v>
      </c>
      <c r="G10" s="58">
        <f>Položky!BC27</f>
        <v>0</v>
      </c>
      <c r="H10" s="58">
        <f>Položky!BD27</f>
        <v>0</v>
      </c>
      <c r="I10" s="58">
        <f>Položky!BE27</f>
        <v>0</v>
      </c>
    </row>
    <row r="11" spans="1:57" s="62" customFormat="1" x14ac:dyDescent="0.25">
      <c r="A11" s="59"/>
      <c r="B11" s="51" t="s">
        <v>51</v>
      </c>
      <c r="C11" s="51"/>
      <c r="D11" s="60"/>
      <c r="E11" s="60">
        <f>SUM(E7:E10)</f>
        <v>0</v>
      </c>
      <c r="F11" s="61">
        <f>SUM(F7:F10)</f>
        <v>0</v>
      </c>
      <c r="G11" s="61">
        <f>SUM(G7:G10)</f>
        <v>0</v>
      </c>
      <c r="H11" s="61">
        <f>SUM(H7:H10)</f>
        <v>0</v>
      </c>
      <c r="I11" s="61">
        <f>SUM(I7:I10)</f>
        <v>0</v>
      </c>
    </row>
    <row r="12" spans="1:57" x14ac:dyDescent="0.25">
      <c r="A12" s="56"/>
      <c r="B12" s="56"/>
      <c r="C12" s="56"/>
      <c r="D12" s="56"/>
      <c r="E12" s="56"/>
      <c r="F12" s="56"/>
      <c r="G12" s="56"/>
      <c r="H12" s="56"/>
      <c r="I12" s="56"/>
    </row>
    <row r="13" spans="1:57" ht="19.5" customHeight="1" x14ac:dyDescent="0.3">
      <c r="A13" s="122" t="s">
        <v>52</v>
      </c>
      <c r="B13" s="122"/>
      <c r="C13" s="122"/>
      <c r="D13" s="122"/>
      <c r="E13" s="122"/>
      <c r="F13" s="122"/>
      <c r="G13" s="122"/>
      <c r="H13" s="122"/>
      <c r="I13" s="122"/>
      <c r="BA13" s="20"/>
      <c r="BB13" s="20"/>
      <c r="BC13" s="20"/>
      <c r="BD13" s="20"/>
      <c r="BE13" s="20"/>
    </row>
    <row r="14" spans="1:57" x14ac:dyDescent="0.25">
      <c r="A14" s="63"/>
      <c r="B14" s="63"/>
      <c r="C14" s="63"/>
      <c r="D14" s="63"/>
      <c r="E14" s="63"/>
      <c r="F14" s="63"/>
      <c r="G14" s="63"/>
      <c r="H14" s="63"/>
      <c r="I14" s="63"/>
    </row>
    <row r="15" spans="1:57" x14ac:dyDescent="0.25">
      <c r="A15" s="59" t="s">
        <v>53</v>
      </c>
      <c r="B15" s="51"/>
      <c r="C15" s="51"/>
      <c r="D15" s="64"/>
      <c r="E15" s="65" t="s">
        <v>54</v>
      </c>
      <c r="F15" s="66" t="s">
        <v>55</v>
      </c>
      <c r="G15" s="67" t="s">
        <v>56</v>
      </c>
      <c r="H15" s="68"/>
      <c r="I15" s="69" t="s">
        <v>54</v>
      </c>
    </row>
    <row r="16" spans="1:57" x14ac:dyDescent="0.25">
      <c r="A16" s="70"/>
      <c r="B16" s="71"/>
      <c r="C16" s="71"/>
      <c r="D16" s="72"/>
      <c r="E16" s="73"/>
      <c r="F16" s="74"/>
      <c r="G16" s="75">
        <f>CHOOSE(BA16+1,HSV+PSV,HSV+PSV+Mont,HSV+PSV+Dodavka+Mont,HSV,PSV,Mont,Dodavka,Mont+Dodavka,0)</f>
        <v>0</v>
      </c>
      <c r="H16" s="76"/>
      <c r="I16" s="75">
        <f>E16+F16*G16/100</f>
        <v>0</v>
      </c>
      <c r="BA16">
        <v>8</v>
      </c>
    </row>
    <row r="17" spans="1:9" x14ac:dyDescent="0.25">
      <c r="A17" s="77"/>
      <c r="B17" s="51" t="s">
        <v>57</v>
      </c>
      <c r="C17" s="78"/>
      <c r="D17" s="79"/>
      <c r="E17" s="80"/>
      <c r="F17" s="81"/>
      <c r="G17" s="81"/>
      <c r="H17" s="126">
        <f>SUM(H16:H16)</f>
        <v>0</v>
      </c>
      <c r="I17" s="126"/>
    </row>
  </sheetData>
  <mergeCells count="6">
    <mergeCell ref="H17:I17"/>
    <mergeCell ref="A1:B1"/>
    <mergeCell ref="A2:B2"/>
    <mergeCell ref="G2:I2"/>
    <mergeCell ref="A4:I4"/>
    <mergeCell ref="A13:I13"/>
  </mergeCells>
  <pageMargins left="0.59027777777777801" right="0.39374999999999999" top="0.98402777777777795" bottom="0.98402777777777795" header="0.51180555555555496" footer="0.51180555555555496"/>
  <pageSetup paperSize="0" scale="0" firstPageNumber="0" orientation="portrait" usePrinterDefaults="0" horizontalDpi="0" verticalDpi="0" copies="0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"/>
  <sheetViews>
    <sheetView showGridLines="0" tabSelected="1" zoomScaleNormal="100" workbookViewId="0">
      <selection activeCell="K23" sqref="K23"/>
    </sheetView>
  </sheetViews>
  <sheetFormatPr defaultRowHeight="13.2" x14ac:dyDescent="0.25"/>
  <cols>
    <col min="1" max="1" width="3.88671875" style="82"/>
    <col min="2" max="2" width="12" style="82"/>
    <col min="3" max="3" width="40.44140625" style="82"/>
    <col min="4" max="4" width="5.5546875" style="82"/>
    <col min="5" max="5" width="8.5546875" style="83"/>
    <col min="6" max="6" width="9.88671875" style="82"/>
    <col min="7" max="7" width="13.88671875" style="82"/>
    <col min="8" max="1025" width="9.109375" style="82"/>
  </cols>
  <sheetData>
    <row r="1" spans="1:104" ht="15.6" x14ac:dyDescent="0.3">
      <c r="A1" s="130" t="s">
        <v>58</v>
      </c>
      <c r="B1" s="130"/>
      <c r="C1" s="130"/>
      <c r="D1" s="130"/>
      <c r="E1" s="130"/>
      <c r="F1" s="130"/>
      <c r="G1" s="130"/>
    </row>
    <row r="2" spans="1:104" x14ac:dyDescent="0.25">
      <c r="A2" s="84"/>
      <c r="B2" s="85"/>
      <c r="C2" s="86"/>
      <c r="D2" s="86"/>
      <c r="E2" s="87"/>
      <c r="F2" s="86"/>
      <c r="G2" s="86"/>
    </row>
    <row r="3" spans="1:104" x14ac:dyDescent="0.25">
      <c r="A3" s="127" t="s">
        <v>4</v>
      </c>
      <c r="B3" s="127"/>
      <c r="C3" s="88" t="str">
        <f>CONCATENATE(cislostavby," ",nazevstavby)</f>
        <v xml:space="preserve"> Rekonstrukce části objektu č.p. 44 - Občanská zálo</v>
      </c>
      <c r="D3" s="89"/>
      <c r="E3" s="90"/>
      <c r="F3" s="91">
        <f>Rekapitulace!H1</f>
        <v>0</v>
      </c>
      <c r="G3" s="89"/>
    </row>
    <row r="4" spans="1:104" x14ac:dyDescent="0.25">
      <c r="A4" s="131" t="s">
        <v>1</v>
      </c>
      <c r="B4" s="131"/>
      <c r="C4" s="88" t="str">
        <f>CONCATENATE(cisloobjektu," ",nazevobjektu)</f>
        <v xml:space="preserve"> </v>
      </c>
      <c r="D4" s="89"/>
      <c r="E4" s="132"/>
      <c r="F4" s="132"/>
      <c r="G4" s="132"/>
    </row>
    <row r="5" spans="1:104" x14ac:dyDescent="0.25">
      <c r="A5" s="92"/>
      <c r="B5" s="93"/>
      <c r="C5" s="93"/>
      <c r="D5" s="84"/>
      <c r="E5" s="94"/>
      <c r="F5" s="84"/>
      <c r="G5" s="95"/>
    </row>
    <row r="6" spans="1:104" x14ac:dyDescent="0.25">
      <c r="A6" s="96" t="s">
        <v>59</v>
      </c>
      <c r="B6" s="97" t="s">
        <v>60</v>
      </c>
      <c r="C6" s="97" t="s">
        <v>61</v>
      </c>
      <c r="D6" s="97" t="s">
        <v>62</v>
      </c>
      <c r="E6" s="98" t="s">
        <v>63</v>
      </c>
      <c r="F6" s="97" t="s">
        <v>64</v>
      </c>
      <c r="G6" s="99" t="s">
        <v>65</v>
      </c>
    </row>
    <row r="7" spans="1:104" x14ac:dyDescent="0.25">
      <c r="A7" s="100" t="s">
        <v>66</v>
      </c>
      <c r="B7" s="101" t="s">
        <v>67</v>
      </c>
      <c r="C7" s="102" t="s">
        <v>68</v>
      </c>
      <c r="D7" s="103"/>
      <c r="E7" s="104"/>
      <c r="F7" s="104"/>
      <c r="G7" s="105"/>
      <c r="H7" s="106"/>
      <c r="I7" s="106"/>
      <c r="O7" s="107">
        <v>1</v>
      </c>
    </row>
    <row r="8" spans="1:104" x14ac:dyDescent="0.25">
      <c r="A8" s="108">
        <v>1</v>
      </c>
      <c r="B8" s="109" t="s">
        <v>69</v>
      </c>
      <c r="C8" s="110" t="s">
        <v>70</v>
      </c>
      <c r="D8" s="111" t="s">
        <v>71</v>
      </c>
      <c r="E8" s="112">
        <v>1</v>
      </c>
      <c r="F8" s="112"/>
      <c r="G8" s="113">
        <f>E8*F8</f>
        <v>0</v>
      </c>
      <c r="O8" s="107">
        <v>2</v>
      </c>
      <c r="AA8" s="82">
        <v>12</v>
      </c>
      <c r="AB8" s="82">
        <v>0</v>
      </c>
      <c r="AC8" s="82">
        <v>1</v>
      </c>
      <c r="AZ8" s="82">
        <v>1</v>
      </c>
      <c r="BA8" s="82">
        <f>IF(AZ8=1,G9,0)</f>
        <v>0</v>
      </c>
      <c r="BB8" s="82">
        <f>IF(AZ8=2,G9,0)</f>
        <v>0</v>
      </c>
      <c r="BC8" s="82">
        <f>IF(AZ8=3,G9,0)</f>
        <v>0</v>
      </c>
      <c r="BD8" s="82">
        <f>IF(AZ8=4,G9,0)</f>
        <v>0</v>
      </c>
      <c r="BE8" s="82">
        <f>IF(AZ8=5,G9,0)</f>
        <v>0</v>
      </c>
      <c r="CZ8" s="82">
        <v>3.0530000000000002E-2</v>
      </c>
    </row>
    <row r="9" spans="1:104" x14ac:dyDescent="0.25">
      <c r="A9" s="108">
        <v>2</v>
      </c>
      <c r="B9" s="109" t="s">
        <v>72</v>
      </c>
      <c r="C9" s="110" t="s">
        <v>73</v>
      </c>
      <c r="D9" s="111" t="s">
        <v>74</v>
      </c>
      <c r="E9" s="112">
        <v>15</v>
      </c>
      <c r="F9" s="112"/>
      <c r="G9" s="113">
        <f>E9*F9</f>
        <v>0</v>
      </c>
      <c r="O9" s="107">
        <v>4</v>
      </c>
      <c r="BA9" s="114">
        <f>SUM(BA7:BA8)</f>
        <v>0</v>
      </c>
      <c r="BB9" s="114">
        <f>SUM(BB7:BB8)</f>
        <v>0</v>
      </c>
      <c r="BC9" s="114">
        <f>SUM(BC7:BC8)</f>
        <v>0</v>
      </c>
      <c r="BD9" s="114">
        <f>SUM(BD7:BD8)</f>
        <v>0</v>
      </c>
      <c r="BE9" s="114">
        <f>SUM(BE7:BE8)</f>
        <v>0</v>
      </c>
    </row>
    <row r="10" spans="1:104" x14ac:dyDescent="0.25">
      <c r="A10" s="115"/>
      <c r="B10" s="116" t="s">
        <v>75</v>
      </c>
      <c r="C10" s="117" t="str">
        <f>CONCATENATE(B7," ",C7)</f>
        <v>95 Dokončovací kce na pozem.stav.</v>
      </c>
      <c r="D10" s="115"/>
      <c r="E10" s="118"/>
      <c r="F10" s="118"/>
      <c r="G10" s="119">
        <f>SUM(G7:G9)</f>
        <v>0</v>
      </c>
      <c r="H10" s="106"/>
      <c r="I10" s="106"/>
      <c r="O10" s="107">
        <v>1</v>
      </c>
    </row>
    <row r="11" spans="1:104" x14ac:dyDescent="0.25">
      <c r="A11" s="100" t="s">
        <v>66</v>
      </c>
      <c r="B11" s="101" t="s">
        <v>76</v>
      </c>
      <c r="C11" s="102" t="s">
        <v>77</v>
      </c>
      <c r="D11" s="103"/>
      <c r="E11" s="104"/>
      <c r="F11" s="104"/>
      <c r="G11" s="105"/>
      <c r="O11" s="107">
        <v>2</v>
      </c>
      <c r="AA11" s="82">
        <v>12</v>
      </c>
      <c r="AB11" s="82">
        <v>0</v>
      </c>
      <c r="AC11" s="82">
        <v>2</v>
      </c>
      <c r="AZ11" s="82">
        <v>2</v>
      </c>
      <c r="BA11" s="82">
        <f t="shared" ref="BA11:BA20" si="0">IF(AZ11=1,G12,0)</f>
        <v>0</v>
      </c>
      <c r="BB11" s="82">
        <f t="shared" ref="BB11:BB20" si="1">IF(AZ11=2,G12,0)</f>
        <v>0</v>
      </c>
      <c r="BC11" s="82">
        <f t="shared" ref="BC11:BC20" si="2">IF(AZ11=3,G12,0)</f>
        <v>0</v>
      </c>
      <c r="BD11" s="82">
        <f t="shared" ref="BD11:BD20" si="3">IF(AZ11=4,G12,0)</f>
        <v>0</v>
      </c>
      <c r="BE11" s="82">
        <f t="shared" ref="BE11:BE20" si="4">IF(AZ11=5,G12,0)</f>
        <v>0</v>
      </c>
      <c r="CZ11" s="82">
        <v>1.1E-4</v>
      </c>
    </row>
    <row r="12" spans="1:104" x14ac:dyDescent="0.25">
      <c r="A12" s="108">
        <v>2</v>
      </c>
      <c r="B12" s="109" t="s">
        <v>78</v>
      </c>
      <c r="C12" s="110" t="s">
        <v>79</v>
      </c>
      <c r="D12" s="111" t="s">
        <v>74</v>
      </c>
      <c r="E12" s="112">
        <v>15</v>
      </c>
      <c r="F12" s="112"/>
      <c r="G12" s="113">
        <f t="shared" ref="G12:G21" si="5">E12*F12</f>
        <v>0</v>
      </c>
      <c r="O12" s="107">
        <v>2</v>
      </c>
      <c r="AA12" s="82">
        <v>12</v>
      </c>
      <c r="AB12" s="82">
        <v>0</v>
      </c>
      <c r="AC12" s="82">
        <v>3</v>
      </c>
      <c r="AZ12" s="82">
        <v>2</v>
      </c>
      <c r="BA12" s="82">
        <f t="shared" si="0"/>
        <v>0</v>
      </c>
      <c r="BB12" s="82">
        <f t="shared" si="1"/>
        <v>0</v>
      </c>
      <c r="BC12" s="82">
        <f t="shared" si="2"/>
        <v>0</v>
      </c>
      <c r="BD12" s="82">
        <f t="shared" si="3"/>
        <v>0</v>
      </c>
      <c r="BE12" s="82">
        <f t="shared" si="4"/>
        <v>0</v>
      </c>
      <c r="CZ12" s="82">
        <v>2.8600000000000001E-3</v>
      </c>
    </row>
    <row r="13" spans="1:104" x14ac:dyDescent="0.25">
      <c r="A13" s="108">
        <v>3</v>
      </c>
      <c r="B13" s="109" t="s">
        <v>80</v>
      </c>
      <c r="C13" s="110" t="s">
        <v>81</v>
      </c>
      <c r="D13" s="111" t="s">
        <v>82</v>
      </c>
      <c r="E13" s="112">
        <v>1</v>
      </c>
      <c r="F13" s="112"/>
      <c r="G13" s="113">
        <f t="shared" si="5"/>
        <v>0</v>
      </c>
      <c r="O13" s="107">
        <v>2</v>
      </c>
      <c r="AA13" s="82">
        <v>12</v>
      </c>
      <c r="AB13" s="82">
        <v>0</v>
      </c>
      <c r="AC13" s="82">
        <v>4</v>
      </c>
      <c r="AZ13" s="82">
        <v>2</v>
      </c>
      <c r="BA13" s="82">
        <f t="shared" si="0"/>
        <v>0</v>
      </c>
      <c r="BB13" s="82">
        <f t="shared" si="1"/>
        <v>0</v>
      </c>
      <c r="BC13" s="82">
        <f t="shared" si="2"/>
        <v>0</v>
      </c>
      <c r="BD13" s="82">
        <f t="shared" si="3"/>
        <v>0</v>
      </c>
      <c r="BE13" s="82">
        <f t="shared" si="4"/>
        <v>0</v>
      </c>
      <c r="CZ13" s="82">
        <v>1.456E-2</v>
      </c>
    </row>
    <row r="14" spans="1:104" x14ac:dyDescent="0.25">
      <c r="A14" s="108">
        <v>4</v>
      </c>
      <c r="B14" s="109" t="s">
        <v>83</v>
      </c>
      <c r="C14" s="110" t="s">
        <v>84</v>
      </c>
      <c r="D14" s="111" t="s">
        <v>74</v>
      </c>
      <c r="E14" s="112">
        <v>10</v>
      </c>
      <c r="F14" s="112"/>
      <c r="G14" s="113">
        <f t="shared" si="5"/>
        <v>0</v>
      </c>
      <c r="O14" s="107">
        <v>2</v>
      </c>
      <c r="AA14" s="82">
        <v>12</v>
      </c>
      <c r="AB14" s="82">
        <v>0</v>
      </c>
      <c r="AC14" s="82">
        <v>5</v>
      </c>
      <c r="AZ14" s="82">
        <v>2</v>
      </c>
      <c r="BA14" s="82">
        <f t="shared" si="0"/>
        <v>0</v>
      </c>
      <c r="BB14" s="82">
        <f t="shared" si="1"/>
        <v>0</v>
      </c>
      <c r="BC14" s="82">
        <f t="shared" si="2"/>
        <v>0</v>
      </c>
      <c r="BD14" s="82">
        <f t="shared" si="3"/>
        <v>0</v>
      </c>
      <c r="BE14" s="82">
        <f t="shared" si="4"/>
        <v>0</v>
      </c>
      <c r="CZ14" s="82">
        <v>3.0699999999999998E-3</v>
      </c>
    </row>
    <row r="15" spans="1:104" x14ac:dyDescent="0.25">
      <c r="A15" s="108">
        <v>5</v>
      </c>
      <c r="B15" s="109" t="s">
        <v>85</v>
      </c>
      <c r="C15" s="110" t="s">
        <v>86</v>
      </c>
      <c r="D15" s="111" t="s">
        <v>87</v>
      </c>
      <c r="E15" s="112">
        <v>2</v>
      </c>
      <c r="F15" s="112"/>
      <c r="G15" s="113">
        <f t="shared" si="5"/>
        <v>0</v>
      </c>
      <c r="O15" s="107">
        <v>2</v>
      </c>
      <c r="AA15" s="82">
        <v>12</v>
      </c>
      <c r="AB15" s="82">
        <v>0</v>
      </c>
      <c r="AC15" s="82">
        <v>6</v>
      </c>
      <c r="AZ15" s="82">
        <v>2</v>
      </c>
      <c r="BA15" s="82">
        <f t="shared" si="0"/>
        <v>0</v>
      </c>
      <c r="BB15" s="82">
        <f t="shared" si="1"/>
        <v>0</v>
      </c>
      <c r="BC15" s="82">
        <f t="shared" si="2"/>
        <v>0</v>
      </c>
      <c r="BD15" s="82">
        <f t="shared" si="3"/>
        <v>0</v>
      </c>
      <c r="BE15" s="82">
        <f t="shared" si="4"/>
        <v>0</v>
      </c>
      <c r="CZ15" s="82">
        <v>9.7800000000000005E-3</v>
      </c>
    </row>
    <row r="16" spans="1:104" x14ac:dyDescent="0.25">
      <c r="A16" s="108">
        <v>6</v>
      </c>
      <c r="B16" s="109" t="s">
        <v>88</v>
      </c>
      <c r="C16" s="110" t="s">
        <v>89</v>
      </c>
      <c r="D16" s="111" t="s">
        <v>74</v>
      </c>
      <c r="E16" s="112">
        <v>8</v>
      </c>
      <c r="F16" s="112"/>
      <c r="G16" s="113">
        <f t="shared" si="5"/>
        <v>0</v>
      </c>
      <c r="O16" s="107">
        <v>2</v>
      </c>
      <c r="AA16" s="82">
        <v>12</v>
      </c>
      <c r="AB16" s="82">
        <v>0</v>
      </c>
      <c r="AC16" s="82">
        <v>7</v>
      </c>
      <c r="AZ16" s="82">
        <v>2</v>
      </c>
      <c r="BA16" s="82">
        <f t="shared" si="0"/>
        <v>0</v>
      </c>
      <c r="BB16" s="82">
        <f t="shared" si="1"/>
        <v>0</v>
      </c>
      <c r="BC16" s="82">
        <f t="shared" si="2"/>
        <v>0</v>
      </c>
      <c r="BD16" s="82">
        <f t="shared" si="3"/>
        <v>0</v>
      </c>
      <c r="BE16" s="82">
        <f t="shared" si="4"/>
        <v>0</v>
      </c>
      <c r="CZ16" s="82">
        <v>0</v>
      </c>
    </row>
    <row r="17" spans="1:104" x14ac:dyDescent="0.25">
      <c r="A17" s="108">
        <v>7</v>
      </c>
      <c r="B17" s="109" t="s">
        <v>69</v>
      </c>
      <c r="C17" s="110" t="s">
        <v>90</v>
      </c>
      <c r="D17" s="111" t="s">
        <v>71</v>
      </c>
      <c r="E17" s="112">
        <v>1</v>
      </c>
      <c r="F17" s="112"/>
      <c r="G17" s="113">
        <f t="shared" si="5"/>
        <v>0</v>
      </c>
      <c r="O17" s="107">
        <v>2</v>
      </c>
      <c r="AA17" s="82">
        <v>12</v>
      </c>
      <c r="AB17" s="82">
        <v>0</v>
      </c>
      <c r="AC17" s="82">
        <v>8</v>
      </c>
      <c r="AZ17" s="82">
        <v>2</v>
      </c>
      <c r="BA17" s="82">
        <f t="shared" si="0"/>
        <v>0</v>
      </c>
      <c r="BB17" s="82">
        <f t="shared" si="1"/>
        <v>0</v>
      </c>
      <c r="BC17" s="82">
        <f t="shared" si="2"/>
        <v>0</v>
      </c>
      <c r="BD17" s="82">
        <f t="shared" si="3"/>
        <v>0</v>
      </c>
      <c r="BE17" s="82">
        <f t="shared" si="4"/>
        <v>0</v>
      </c>
      <c r="CZ17" s="82">
        <v>2.3000000000000001E-4</v>
      </c>
    </row>
    <row r="18" spans="1:104" x14ac:dyDescent="0.25">
      <c r="A18" s="108">
        <v>8</v>
      </c>
      <c r="B18" s="109" t="s">
        <v>91</v>
      </c>
      <c r="C18" s="110" t="s">
        <v>92</v>
      </c>
      <c r="D18" s="111" t="s">
        <v>82</v>
      </c>
      <c r="E18" s="112">
        <v>2</v>
      </c>
      <c r="F18" s="112"/>
      <c r="G18" s="113">
        <f t="shared" si="5"/>
        <v>0</v>
      </c>
      <c r="O18" s="107">
        <v>2</v>
      </c>
      <c r="AA18" s="82">
        <v>12</v>
      </c>
      <c r="AB18" s="82">
        <v>0</v>
      </c>
      <c r="AC18" s="82">
        <v>9</v>
      </c>
      <c r="AZ18" s="82">
        <v>2</v>
      </c>
      <c r="BA18" s="82">
        <f t="shared" si="0"/>
        <v>0</v>
      </c>
      <c r="BB18" s="82">
        <f t="shared" si="1"/>
        <v>0</v>
      </c>
      <c r="BC18" s="82">
        <f t="shared" si="2"/>
        <v>0</v>
      </c>
      <c r="BD18" s="82">
        <f t="shared" si="3"/>
        <v>0</v>
      </c>
      <c r="BE18" s="82">
        <f t="shared" si="4"/>
        <v>0</v>
      </c>
      <c r="CZ18" s="82">
        <v>6.6E-4</v>
      </c>
    </row>
    <row r="19" spans="1:104" x14ac:dyDescent="0.25">
      <c r="A19" s="108">
        <v>9</v>
      </c>
      <c r="B19" s="109" t="s">
        <v>93</v>
      </c>
      <c r="C19" s="110" t="s">
        <v>94</v>
      </c>
      <c r="D19" s="111" t="s">
        <v>82</v>
      </c>
      <c r="E19" s="112">
        <v>1</v>
      </c>
      <c r="F19" s="112"/>
      <c r="G19" s="113">
        <f t="shared" si="5"/>
        <v>0</v>
      </c>
      <c r="O19" s="107">
        <v>2</v>
      </c>
      <c r="AA19" s="82">
        <v>12</v>
      </c>
      <c r="AB19" s="82">
        <v>0</v>
      </c>
      <c r="AC19" s="82">
        <v>10</v>
      </c>
      <c r="AZ19" s="82">
        <v>2</v>
      </c>
      <c r="BA19" s="82">
        <f t="shared" si="0"/>
        <v>0</v>
      </c>
      <c r="BB19" s="82">
        <f t="shared" si="1"/>
        <v>0</v>
      </c>
      <c r="BC19" s="82">
        <f t="shared" si="2"/>
        <v>0</v>
      </c>
      <c r="BD19" s="82">
        <f t="shared" si="3"/>
        <v>0</v>
      </c>
      <c r="BE19" s="82">
        <f t="shared" si="4"/>
        <v>0</v>
      </c>
      <c r="CZ19" s="82">
        <v>3.2499999999999999E-3</v>
      </c>
    </row>
    <row r="20" spans="1:104" x14ac:dyDescent="0.25">
      <c r="A20" s="108">
        <v>10</v>
      </c>
      <c r="B20" s="109" t="s">
        <v>95</v>
      </c>
      <c r="C20" s="110" t="s">
        <v>96</v>
      </c>
      <c r="D20" s="111" t="s">
        <v>87</v>
      </c>
      <c r="E20" s="112">
        <v>1</v>
      </c>
      <c r="F20" s="112"/>
      <c r="G20" s="113">
        <f t="shared" si="5"/>
        <v>0</v>
      </c>
      <c r="O20" s="107">
        <v>2</v>
      </c>
      <c r="AA20" s="82">
        <v>12</v>
      </c>
      <c r="AB20" s="82">
        <v>0</v>
      </c>
      <c r="AC20" s="82">
        <v>11</v>
      </c>
      <c r="AZ20" s="82">
        <v>2</v>
      </c>
      <c r="BA20" s="82">
        <f t="shared" si="0"/>
        <v>0</v>
      </c>
      <c r="BB20" s="82">
        <f t="shared" si="1"/>
        <v>0</v>
      </c>
      <c r="BC20" s="82">
        <f t="shared" si="2"/>
        <v>0</v>
      </c>
      <c r="BD20" s="82">
        <f t="shared" si="3"/>
        <v>0</v>
      </c>
      <c r="BE20" s="82">
        <f t="shared" si="4"/>
        <v>0</v>
      </c>
      <c r="CZ20" s="82">
        <v>5.0000000000000001E-4</v>
      </c>
    </row>
    <row r="21" spans="1:104" x14ac:dyDescent="0.25">
      <c r="A21" s="108">
        <v>11</v>
      </c>
      <c r="B21" s="109" t="s">
        <v>97</v>
      </c>
      <c r="C21" s="110" t="s">
        <v>98</v>
      </c>
      <c r="D21" s="111" t="s">
        <v>87</v>
      </c>
      <c r="E21" s="112">
        <v>1</v>
      </c>
      <c r="F21" s="112"/>
      <c r="G21" s="113">
        <f t="shared" si="5"/>
        <v>0</v>
      </c>
      <c r="O21" s="107">
        <v>4</v>
      </c>
      <c r="BA21" s="114">
        <f>SUM(BA10:BA20)</f>
        <v>0</v>
      </c>
      <c r="BB21" s="114">
        <f>SUM(BB10:BB20)</f>
        <v>0</v>
      </c>
      <c r="BC21" s="114">
        <f>SUM(BC10:BC20)</f>
        <v>0</v>
      </c>
      <c r="BD21" s="114">
        <f>SUM(BD10:BD20)</f>
        <v>0</v>
      </c>
      <c r="BE21" s="114">
        <f>SUM(BE10:BE20)</f>
        <v>0</v>
      </c>
    </row>
    <row r="22" spans="1:104" x14ac:dyDescent="0.25">
      <c r="A22" s="115"/>
      <c r="B22" s="116" t="s">
        <v>75</v>
      </c>
      <c r="C22" s="117" t="str">
        <f>CONCATENATE(B11," ",C11)</f>
        <v>723 Vnitřní plynovod</v>
      </c>
      <c r="D22" s="115"/>
      <c r="E22" s="118"/>
      <c r="F22" s="118"/>
      <c r="G22" s="119">
        <f>SUM(G11:G21)</f>
        <v>0</v>
      </c>
      <c r="H22" s="106"/>
      <c r="I22" s="106"/>
      <c r="O22" s="107">
        <v>1</v>
      </c>
    </row>
    <row r="23" spans="1:104" x14ac:dyDescent="0.25">
      <c r="A23" s="100" t="s">
        <v>66</v>
      </c>
      <c r="B23" s="101" t="s">
        <v>99</v>
      </c>
      <c r="C23" s="102" t="s">
        <v>100</v>
      </c>
      <c r="D23" s="103"/>
      <c r="E23" s="104"/>
      <c r="F23" s="104"/>
      <c r="G23" s="105"/>
      <c r="O23" s="107">
        <v>2</v>
      </c>
      <c r="AA23" s="82">
        <v>12</v>
      </c>
      <c r="AB23" s="82">
        <v>0</v>
      </c>
      <c r="AC23" s="82">
        <v>12</v>
      </c>
      <c r="AZ23" s="82">
        <v>2</v>
      </c>
      <c r="BA23" s="82">
        <f>IF(AZ23=1,G24,0)</f>
        <v>0</v>
      </c>
      <c r="BB23" s="82">
        <f>IF(AZ23=2,G24,0)</f>
        <v>0</v>
      </c>
      <c r="BC23" s="82">
        <f>IF(AZ23=3,G24,0)</f>
        <v>0</v>
      </c>
      <c r="BD23" s="82">
        <f>IF(AZ23=4,G24,0)</f>
        <v>0</v>
      </c>
      <c r="BE23" s="82">
        <f>IF(AZ23=5,G24,0)</f>
        <v>0</v>
      </c>
      <c r="CZ23" s="82">
        <v>1.82E-3</v>
      </c>
    </row>
    <row r="24" spans="1:104" x14ac:dyDescent="0.25">
      <c r="A24" s="108">
        <v>12</v>
      </c>
      <c r="B24" s="109" t="s">
        <v>101</v>
      </c>
      <c r="C24" s="110" t="s">
        <v>102</v>
      </c>
      <c r="D24" s="111" t="s">
        <v>82</v>
      </c>
      <c r="E24" s="112">
        <v>1</v>
      </c>
      <c r="F24" s="112"/>
      <c r="G24" s="113">
        <f>E24*F24</f>
        <v>0</v>
      </c>
      <c r="O24" s="107">
        <v>4</v>
      </c>
      <c r="BA24" s="114">
        <f>SUM(BA22:BA23)</f>
        <v>0</v>
      </c>
      <c r="BB24" s="114">
        <f>SUM(BB22:BB23)</f>
        <v>0</v>
      </c>
      <c r="BC24" s="114">
        <f>SUM(BC22:BC23)</f>
        <v>0</v>
      </c>
      <c r="BD24" s="114">
        <f>SUM(BD22:BD23)</f>
        <v>0</v>
      </c>
      <c r="BE24" s="114">
        <f>SUM(BE22:BE23)</f>
        <v>0</v>
      </c>
    </row>
    <row r="25" spans="1:104" x14ac:dyDescent="0.25">
      <c r="A25" s="115"/>
      <c r="B25" s="116" t="s">
        <v>75</v>
      </c>
      <c r="C25" s="117" t="str">
        <f>CONCATENATE(B23," ",C23)</f>
        <v>725 Zařizovací předměty</v>
      </c>
      <c r="D25" s="115"/>
      <c r="E25" s="118"/>
      <c r="F25" s="118"/>
      <c r="G25" s="119">
        <f>SUM(G23:G24)</f>
        <v>0</v>
      </c>
      <c r="H25" s="106"/>
      <c r="I25" s="106"/>
      <c r="O25" s="107">
        <v>1</v>
      </c>
    </row>
    <row r="26" spans="1:104" x14ac:dyDescent="0.25">
      <c r="A26" s="100" t="s">
        <v>66</v>
      </c>
      <c r="B26" s="101" t="s">
        <v>103</v>
      </c>
      <c r="C26" s="102" t="s">
        <v>104</v>
      </c>
      <c r="D26" s="103"/>
      <c r="E26" s="104"/>
      <c r="F26" s="104"/>
      <c r="G26" s="105"/>
      <c r="O26" s="107">
        <v>2</v>
      </c>
      <c r="AA26" s="82">
        <v>12</v>
      </c>
      <c r="AB26" s="82">
        <v>0</v>
      </c>
      <c r="AC26" s="82">
        <v>13</v>
      </c>
      <c r="AZ26" s="82">
        <v>2</v>
      </c>
      <c r="BA26" s="82">
        <f>IF(AZ26=1,G27,0)</f>
        <v>0</v>
      </c>
      <c r="BB26" s="82">
        <f>IF(AZ26=2,G27,0)</f>
        <v>0</v>
      </c>
      <c r="BC26" s="82">
        <f>IF(AZ26=3,G27,0)</f>
        <v>0</v>
      </c>
      <c r="BD26" s="82">
        <f>IF(AZ26=4,G27,0)</f>
        <v>0</v>
      </c>
      <c r="BE26" s="82">
        <f>IF(AZ26=5,G27,0)</f>
        <v>0</v>
      </c>
      <c r="CZ26" s="82">
        <v>6.9999999999999994E-5</v>
      </c>
    </row>
    <row r="27" spans="1:104" x14ac:dyDescent="0.25">
      <c r="A27" s="108">
        <v>13</v>
      </c>
      <c r="B27" s="109" t="s">
        <v>105</v>
      </c>
      <c r="C27" s="110" t="s">
        <v>106</v>
      </c>
      <c r="D27" s="111" t="s">
        <v>74</v>
      </c>
      <c r="E27" s="112">
        <v>20</v>
      </c>
      <c r="F27" s="112"/>
      <c r="G27" s="113">
        <f>E27*F27</f>
        <v>0</v>
      </c>
      <c r="O27" s="107">
        <v>4</v>
      </c>
      <c r="BA27" s="114">
        <f>SUM(BA25:BA26)</f>
        <v>0</v>
      </c>
      <c r="BB27" s="114">
        <f>SUM(BB25:BB26)</f>
        <v>0</v>
      </c>
      <c r="BC27" s="114">
        <f>SUM(BC25:BC26)</f>
        <v>0</v>
      </c>
      <c r="BD27" s="114">
        <f>SUM(BD25:BD26)</f>
        <v>0</v>
      </c>
      <c r="BE27" s="114">
        <f>SUM(BE25:BE26)</f>
        <v>0</v>
      </c>
    </row>
    <row r="28" spans="1:104" x14ac:dyDescent="0.25">
      <c r="A28" s="115"/>
      <c r="B28" s="116" t="s">
        <v>75</v>
      </c>
      <c r="C28" s="117" t="str">
        <f>CONCATENATE(B26," ",C26)</f>
        <v>783 Nátěry</v>
      </c>
      <c r="D28" s="115"/>
      <c r="E28" s="118"/>
      <c r="F28" s="118"/>
      <c r="G28" s="119">
        <f>SUM(G26:G27)</f>
        <v>0</v>
      </c>
    </row>
  </sheetData>
  <mergeCells count="4">
    <mergeCell ref="A1:G1"/>
    <mergeCell ref="A3:B3"/>
    <mergeCell ref="A4:B4"/>
    <mergeCell ref="E4:G4"/>
  </mergeCells>
  <pageMargins left="0.59027777777777801" right="0.39374999999999999" top="0.196527777777778" bottom="0.196527777777778" header="0.51180555555555496" footer="0.196527777777778"/>
  <pageSetup paperSize="0" scale="0" firstPageNumber="0" orientation="portrait" usePrinterDefaults="0" horizontalDpi="0" verticalDpi="0" copies="0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pbares</dc:creator>
  <cp:lastModifiedBy>Miroslav Manžel</cp:lastModifiedBy>
  <cp:revision>0</cp:revision>
  <dcterms:created xsi:type="dcterms:W3CDTF">2014-02-06T08:27:03Z</dcterms:created>
  <dcterms:modified xsi:type="dcterms:W3CDTF">2014-03-05T13:32:18Z</dcterms:modified>
</cp:coreProperties>
</file>