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13380" activeTab="1"/>
  </bookViews>
  <sheets>
    <sheet name="Rekapitulace stavby" sheetId="1" r:id="rId1"/>
    <sheet name="SO 01 - Zázemí sportoviště" sheetId="2" r:id="rId2"/>
    <sheet name="SO 04 - Ostatní a vedlejš..." sheetId="3" r:id="rId3"/>
    <sheet name="Pokyny pro vyplnění" sheetId="4" r:id="rId4"/>
  </sheets>
  <definedNames>
    <definedName name="_xlnm._FilterDatabase" localSheetId="1" hidden="1">'SO 01 - Zázemí sportoviště'!$C$103:$K$103</definedName>
    <definedName name="_xlnm._FilterDatabase" localSheetId="2" hidden="1">'SO 04 - Ostatní a vedlejš...'!$C$77:$K$77</definedName>
    <definedName name="_xlnm.Print_Titles" localSheetId="0">'Rekapitulace stavby'!$49:$49</definedName>
    <definedName name="_xlnm.Print_Titles" localSheetId="1">'SO 01 - Zázemí sportoviště'!$103:$103</definedName>
    <definedName name="_xlnm.Print_Titles" localSheetId="2">'SO 04 - Ostatní a vedlejš...'!$77:$77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Zázemí sportoviště'!$C$4:$J$36,'SO 01 - Zázemí sportoviště'!$C$42:$J$85,'SO 01 - Zázemí sportoviště'!$C$91:$K$1131</definedName>
    <definedName name="_xlnm.Print_Area" localSheetId="2">'SO 04 - Ostatní a vedlejš...'!$C$4:$J$36,'SO 04 - Ostatní a vedlejš...'!$C$42:$J$59,'SO 04 - Ostatní a vedlejš...'!$C$65:$K$93</definedName>
  </definedNames>
  <calcPr fullCalcOnLoad="1"/>
</workbook>
</file>

<file path=xl/sharedStrings.xml><?xml version="1.0" encoding="utf-8"?>
<sst xmlns="http://schemas.openxmlformats.org/spreadsheetml/2006/main" count="10313" uniqueCount="1796">
  <si>
    <t>Export VZ</t>
  </si>
  <si>
    <t>List obsahuje:</t>
  </si>
  <si>
    <t>3.0</t>
  </si>
  <si>
    <t>False</t>
  </si>
  <si>
    <t>{5601BF04-9C67-46FF-BC1F-B8EDF3657A5D}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</si>
  <si>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</si>
  <si>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</si>
  <si>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</si>
  <si>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</si>
  <si>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</si>
  <si>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</si>
  <si>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</si>
  <si>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</si>
  <si>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</si>
  <si>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2014/08_VZ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</si>
  <si>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</si>
  <si>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</si>
  <si>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sportoviště včetně zázemí</t>
  </si>
  <si>
    <t>0,1</t>
  </si>
  <si>
    <t>KSO:</t>
  </si>
  <si>
    <t>801 5</t>
  </si>
  <si>
    <t>CC-CZ:</t>
  </si>
  <si>
    <t>1</t>
  </si>
  <si>
    <t>Místo:</t>
  </si>
  <si>
    <t>p.č. 311/5, 317/2 a ST.1788, k.ú. Přelouč</t>
  </si>
  <si>
    <t>Datum:</t>
  </si>
  <si>
    <t>26.08.2014</t>
  </si>
  <si>
    <t>10</t>
  </si>
  <si>
    <t>100</t>
  </si>
  <si>
    <t>Zadavatel:</t>
  </si>
  <si>
    <t>IČ:</t>
  </si>
  <si>
    <t>Město Přelouč, Čs. armády 1655, 535 33 Přelouč</t>
  </si>
  <si>
    <t>DIČ:</t>
  </si>
  <si>
    <t>Uchazeč:</t>
  </si>
  <si>
    <t>Vyplň údaj</t>
  </si>
  <si>
    <t>Projektant:</t>
  </si>
  <si>
    <t>Projecticon s.r.o., A.Kopeckého,549 22 Nový Hrádek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</si>
  <si>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</si>
  <si>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</si>
  <si>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</si>
  <si>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</si>
  <si>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</si>
  <si>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</si>
  <si>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</si>
  <si>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</si>
  <si>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</si>
  <si>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</si>
  <si>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</si>
  <si>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</si>
  <si>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</si>
  <si>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</si>
  <si>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</si>
  <si>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</si>
  <si>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</si>
  <si>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</si>
  <si>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</si>
  <si>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</si>
  <si>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</si>
  <si>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</si>
  <si>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</si>
  <si>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</si>
  <si>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</si>
  <si>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</si>
  <si>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</si>
  <si>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</si>
  <si>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</si>
  <si>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</si>
  <si>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</si>
  <si>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</si>
  <si>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</si>
  <si>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</si>
  <si>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</si>
  <si>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</si>
  <si>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</si>
  <si>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</si>
  <si>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</si>
  <si>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</si>
  <si>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</si>
  <si>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Zázemí sportoviště</t>
  </si>
  <si>
    <t>STA</t>
  </si>
  <si>
    <t>{867FE7C5-7BC8-455C-BA83-39AD42BD4A53}</t>
  </si>
  <si>
    <t>2</t>
  </si>
  <si>
    <t>SO 04</t>
  </si>
  <si>
    <t>Ostatní a vedlejší náklady</t>
  </si>
  <si>
    <t>{A95771BE-F1F3-4BF1-B05A-2FA2C3E62E35}</t>
  </si>
  <si>
    <t>Zpět na list:</t>
  </si>
  <si>
    <t>Bednění</t>
  </si>
  <si>
    <t xml:space="preserve"> </t>
  </si>
  <si>
    <t>37,17</t>
  </si>
  <si>
    <t>Cyky_1_5</t>
  </si>
  <si>
    <t>cyky 3x1,5</t>
  </si>
  <si>
    <t>589</t>
  </si>
  <si>
    <t>KRYCÍ LIST SOUPISU</t>
  </si>
  <si>
    <t>cyky3_25</t>
  </si>
  <si>
    <t>cyky 3x2,5</t>
  </si>
  <si>
    <t>830</t>
  </si>
  <si>
    <t>cyky5_25</t>
  </si>
  <si>
    <t>cyky 5x2,5</t>
  </si>
  <si>
    <t>136</t>
  </si>
  <si>
    <t>cyky5_4</t>
  </si>
  <si>
    <t>cyky 5x4</t>
  </si>
  <si>
    <t>71</t>
  </si>
  <si>
    <t>Detail_nadpraží</t>
  </si>
  <si>
    <t>Zateplení ostění</t>
  </si>
  <si>
    <t>27,807</t>
  </si>
  <si>
    <t>Objekt:</t>
  </si>
  <si>
    <t>Dlažba</t>
  </si>
  <si>
    <t>87,6</t>
  </si>
  <si>
    <t>SO 01 - Zázemí sportoviště</t>
  </si>
  <si>
    <t>Dlažba_celkem</t>
  </si>
  <si>
    <t>Dlažba celkem</t>
  </si>
  <si>
    <t>430,277</t>
  </si>
  <si>
    <t>EPS_140</t>
  </si>
  <si>
    <t>262,772</t>
  </si>
  <si>
    <t>KZS_celkem</t>
  </si>
  <si>
    <t>690,901</t>
  </si>
  <si>
    <t>Lešení</t>
  </si>
  <si>
    <t>883,476</t>
  </si>
  <si>
    <t>MV_140</t>
  </si>
  <si>
    <t>MV 140</t>
  </si>
  <si>
    <t>168,496</t>
  </si>
  <si>
    <t>Nadpraží_parapet</t>
  </si>
  <si>
    <t>Nadpraží + parapet</t>
  </si>
  <si>
    <t>112,985</t>
  </si>
  <si>
    <t>Nopová_folie</t>
  </si>
  <si>
    <t>Nopová fólie</t>
  </si>
  <si>
    <t>38,808</t>
  </si>
  <si>
    <t>Obklad</t>
  </si>
  <si>
    <t>57,86</t>
  </si>
  <si>
    <t>Obrubník</t>
  </si>
  <si>
    <t>60,36</t>
  </si>
  <si>
    <t>Odvoz_zeminy</t>
  </si>
  <si>
    <t>11,06</t>
  </si>
  <si>
    <t>Omítník</t>
  </si>
  <si>
    <t>69,09</t>
  </si>
  <si>
    <t>Plocha_OK</t>
  </si>
  <si>
    <t>plocha OK</t>
  </si>
  <si>
    <t>1359,102</t>
  </si>
  <si>
    <t>Podhled</t>
  </si>
  <si>
    <t>462,515</t>
  </si>
  <si>
    <t>Profily</t>
  </si>
  <si>
    <t>247,435</t>
  </si>
  <si>
    <t>Rohy_celkem</t>
  </si>
  <si>
    <t>Rohy celkem</t>
  </si>
  <si>
    <t>470,72</t>
  </si>
  <si>
    <t>SF_03</t>
  </si>
  <si>
    <t>SF 03</t>
  </si>
  <si>
    <t>144,677</t>
  </si>
  <si>
    <t>Sokl_dlažba</t>
  </si>
  <si>
    <t>137,045</t>
  </si>
  <si>
    <t>SP_02</t>
  </si>
  <si>
    <t>SP 02</t>
  </si>
  <si>
    <t>191,3</t>
  </si>
  <si>
    <t>SP_03</t>
  </si>
  <si>
    <t>SP 01</t>
  </si>
  <si>
    <t>78,815</t>
  </si>
  <si>
    <t>Stávající_dlažba</t>
  </si>
  <si>
    <t>Stávající dlažba</t>
  </si>
  <si>
    <t>398,676</t>
  </si>
  <si>
    <t>SZ_01</t>
  </si>
  <si>
    <t>SZ 01</t>
  </si>
  <si>
    <t>139,718</t>
  </si>
  <si>
    <t>TR_plech</t>
  </si>
  <si>
    <t>704,98</t>
  </si>
  <si>
    <t>Vnější_ostění</t>
  </si>
  <si>
    <t>Vnější ostění</t>
  </si>
  <si>
    <t>53,885</t>
  </si>
  <si>
    <t>Vnitřní_ostění</t>
  </si>
  <si>
    <t>Vnitřní ostění</t>
  </si>
  <si>
    <t>78,275</t>
  </si>
  <si>
    <t>Vnitřní_stěny</t>
  </si>
  <si>
    <t>1070,024</t>
  </si>
  <si>
    <t>Výkop</t>
  </si>
  <si>
    <t>18,295</t>
  </si>
  <si>
    <t>XPS_140</t>
  </si>
  <si>
    <t>XPS 140</t>
  </si>
  <si>
    <t>33,264</t>
  </si>
  <si>
    <t>Zásyp</t>
  </si>
  <si>
    <t>7,235</t>
  </si>
  <si>
    <t>Zateplení_ostění2</t>
  </si>
  <si>
    <t>Zateplení ostění 2</t>
  </si>
  <si>
    <t>14,105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</si>
  <si>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</si>
  <si>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</si>
  <si>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</si>
  <si>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</si>
  <si>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</si>
  <si>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</si>
  <si>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</si>
  <si>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</si>
  <si>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</si>
  <si>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</si>
  <si>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</si>
  <si>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</si>
  <si>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</si>
  <si>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</si>
  <si>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</si>
  <si>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</si>
  <si>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</si>
  <si>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</si>
  <si>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</si>
  <si>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</si>
  <si>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</si>
  <si>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</si>
  <si>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</si>
  <si>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</si>
  <si>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</si>
  <si>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</si>
  <si>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</si>
  <si>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</si>
  <si>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</si>
  <si>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 xml:space="preserve">    786 - Dokončovací práce - čalounické úpravy</t>
  </si>
  <si>
    <t xml:space="preserve">    789 - Povrchové úpravy ocelových konstrukcí a technologických zařízení</t>
  </si>
  <si>
    <t>M - Práce a dodávky M</t>
  </si>
  <si>
    <t xml:space="preserve">    21-M - Elektromontáže - hromosvody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</si>
  <si>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</si>
  <si>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</si>
  <si>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</si>
  <si>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</si>
  <si>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</si>
  <si>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</si>
  <si>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</si>
  <si>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</si>
  <si>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</si>
  <si>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</si>
  <si>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</si>
  <si>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</si>
  <si>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</si>
  <si>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</si>
  <si>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</si>
  <si>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</si>
  <si>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</si>
  <si>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</si>
  <si>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</si>
  <si>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</si>
  <si>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</si>
  <si>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</si>
  <si>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</si>
  <si>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2013 01</t>
  </si>
  <si>
    <t>4</t>
  </si>
  <si>
    <t>653152555</t>
  </si>
  <si>
    <t>VV</t>
  </si>
  <si>
    <t>"D.1.1.18"22,65*2,346+16,425*2,76+40,3*7,02+2,03*3,0+3,2*0,5+14,72*0,5+4,5*0,5</t>
  </si>
  <si>
    <t>Součet</t>
  </si>
  <si>
    <t>113107224</t>
  </si>
  <si>
    <t>Odstranění podkladu pl přes 200 m2 z kameniva drceného tl. 300 - 400 mm</t>
  </si>
  <si>
    <t>-1202216776</t>
  </si>
  <si>
    <t>3</t>
  </si>
  <si>
    <t>132201201</t>
  </si>
  <si>
    <t>Hloubení rýh š do 2000 mm v hornině tř. 3 objemu do 100 m3</t>
  </si>
  <si>
    <t>m3</t>
  </si>
  <si>
    <t>-1339700736</t>
  </si>
  <si>
    <t>"D.1.1.7" (4,45+40,3+10,69)*((0,75+0,9)/2)*0,4</t>
  </si>
  <si>
    <t>132201209</t>
  </si>
  <si>
    <t>Příplatek za lepivost k hloubení rýh š do 2000 mm v hornině tř. 3</t>
  </si>
  <si>
    <t>-1790327316</t>
  </si>
  <si>
    <t>5</t>
  </si>
  <si>
    <t>162201102</t>
  </si>
  <si>
    <t>Vodorovné přemístění do 50 m výkopku/sypaniny z horniny tř. 1 až 4</t>
  </si>
  <si>
    <t>1316898092</t>
  </si>
  <si>
    <t>P</t>
  </si>
  <si>
    <t>Poznámka k položce:
Staveništní přesun vykopané zeminy</t>
  </si>
  <si>
    <t>6</t>
  </si>
  <si>
    <t>162701105</t>
  </si>
  <si>
    <t>Vodorovné přemístění do 10000 m výkopku/sypaniny z horniny tř. 1 až 4</t>
  </si>
  <si>
    <t>349589480</t>
  </si>
  <si>
    <t>Poznámka k položce:
Odvoz zeminy na skládku - BAUSET CZ, s.r.o. (cca 15km)</t>
  </si>
  <si>
    <t>Výkop-zásyp</t>
  </si>
  <si>
    <t>7</t>
  </si>
  <si>
    <t>162701109</t>
  </si>
  <si>
    <t>Příplatek k vodorovnému přemístění výkopku/sypaniny z horniny tř. 1 až 4 ZKD 1000 m přes 10000 m</t>
  </si>
  <si>
    <t>-1817356351</t>
  </si>
  <si>
    <t>Odvoz_zeminy*5</t>
  </si>
  <si>
    <t>8</t>
  </si>
  <si>
    <t>171201201</t>
  </si>
  <si>
    <t>Uložení sypaniny na skládky</t>
  </si>
  <si>
    <t>-1893422301</t>
  </si>
  <si>
    <t>9</t>
  </si>
  <si>
    <t>171201211</t>
  </si>
  <si>
    <t>Poplatek za uložení odpadu ze sypaniny na skládce (skládkovné)</t>
  </si>
  <si>
    <t>t</t>
  </si>
  <si>
    <t>-1192799187</t>
  </si>
  <si>
    <t>Odvoz_zeminy*1,7</t>
  </si>
  <si>
    <t>174101101</t>
  </si>
  <si>
    <t>Zásyp jam, šachet rýh nebo kolem objektů sypaninou se zhutněním</t>
  </si>
  <si>
    <t>443120369</t>
  </si>
  <si>
    <t>"D.1.1.7" ((4,45+40,3+10,69)*((0,75+0,9)/2)*0,4)-((4,45+40,3+10,69)*0,57*0,35)</t>
  </si>
  <si>
    <t>Svislé a kompletní konstrukce</t>
  </si>
  <si>
    <t>11</t>
  </si>
  <si>
    <t>311231117</t>
  </si>
  <si>
    <t>Zdivo nosné z cihel dl 290 mm pevnosti P 7 až 15 na SMS 10 MPa</t>
  </si>
  <si>
    <t>-925861252</t>
  </si>
  <si>
    <t>Poznámka k položce:
Poznámka P20</t>
  </si>
  <si>
    <t>"D.1.1.10+D.1.1.24a - Západ"40,3*0,210*0,405</t>
  </si>
  <si>
    <t>12</t>
  </si>
  <si>
    <t>311321311</t>
  </si>
  <si>
    <t>Nosná zeď ze ŽB tř. C 16/20 bez výztuže</t>
  </si>
  <si>
    <t>936793251</t>
  </si>
  <si>
    <t>"D.1.1.24a " (40,3+2*6,4)*0,1*0,35</t>
  </si>
  <si>
    <t>13</t>
  </si>
  <si>
    <t>311351105</t>
  </si>
  <si>
    <t>Zřízení oboustranného bednění zdí nosných</t>
  </si>
  <si>
    <t>1790680046</t>
  </si>
  <si>
    <t>"D.1.1.24a " (40,3+2*6,4)*0,35*2</t>
  </si>
  <si>
    <t>14</t>
  </si>
  <si>
    <t>311351106</t>
  </si>
  <si>
    <t>Odstranění oboustranného bednění zdí nosných</t>
  </si>
  <si>
    <t>853546045</t>
  </si>
  <si>
    <t>311361821</t>
  </si>
  <si>
    <t>Výztuž nosných zdí betonářskou ocelí 10 505</t>
  </si>
  <si>
    <t>1854157677</t>
  </si>
  <si>
    <t>"D.1.1.24a - hmotnost Roxor 10 0,617 kg/m" (((40,3+2*6,4)/0,3)*0,5*0,617)/1000</t>
  </si>
  <si>
    <t>16</t>
  </si>
  <si>
    <t>311362021</t>
  </si>
  <si>
    <t>Výztuž nosných zdí svařovanými sítěmi Kari</t>
  </si>
  <si>
    <t>917600173</t>
  </si>
  <si>
    <t>"D.1.1.24a - hmotnost KARI sítě 4,44kg/m2" (((40,3+2*6,4)*(0,08*2+0,31*2))*4,44)/1000</t>
  </si>
  <si>
    <t>Komunikace</t>
  </si>
  <si>
    <t>17</t>
  </si>
  <si>
    <t>564251111</t>
  </si>
  <si>
    <t>Podklad nebo podsyp ze štěrkopísku ŠP tl 150 mm</t>
  </si>
  <si>
    <t>1562097137</t>
  </si>
  <si>
    <t>18</t>
  </si>
  <si>
    <t>564861111</t>
  </si>
  <si>
    <t>Podklad ze štěrkodrtě ŠD tl 200 mm</t>
  </si>
  <si>
    <t>-587976546</t>
  </si>
  <si>
    <t>"Přeložení stávající dlažby</t>
  </si>
  <si>
    <t>"Okapový chodník</t>
  </si>
  <si>
    <t>"D.1.1.7" (4,45+40,3+10,69)*0,57</t>
  </si>
  <si>
    <t>19</t>
  </si>
  <si>
    <t>596811221</t>
  </si>
  <si>
    <t xml:space="preserve">Kladení betonové dlažby komunikací pro pěší do lože z kameniva vel do 0,25 m2 </t>
  </si>
  <si>
    <t>59168600</t>
  </si>
  <si>
    <t>"D.1.1.18-přeložená dlažba"22,65*2,346+16,425*2,76+40,3*7,02+2,03*3,0+3,2*0,5+14,72*0,5+4,5*0,5</t>
  </si>
  <si>
    <t>"D.1.1.18-nový okapový chodník"(10,9+16,05+19,18)*0,5</t>
  </si>
  <si>
    <t>20</t>
  </si>
  <si>
    <t>M</t>
  </si>
  <si>
    <t>592456200</t>
  </si>
  <si>
    <t>dlažba desková betonová 50x50x6 cm šedá</t>
  </si>
  <si>
    <t>1093820212</t>
  </si>
  <si>
    <t>Stávající_dlažba*0,5</t>
  </si>
  <si>
    <t>"D.1.1.18-nový okapový chodník"(10,9+16,05+19,18)*0,5*1,1</t>
  </si>
  <si>
    <t>Úpravy povrchů, podlahy a osazování výplní</t>
  </si>
  <si>
    <t>612135001</t>
  </si>
  <si>
    <t>Vyrovnání podkladu vnitřních stěn maltou vápenocementovou tl do 10 mm</t>
  </si>
  <si>
    <t>1760373120</t>
  </si>
  <si>
    <t>PP</t>
  </si>
  <si>
    <t>"1.NP</t>
  </si>
  <si>
    <t>"D.1.1.7+D.1.1.19 -PL/1"(3,35+2*0,9)*0,35*9</t>
  </si>
  <si>
    <t>"D.1.1.7+D.1.1.19 -PL/3"(3,55+2*2,5)*0,35*1</t>
  </si>
  <si>
    <t>"D.1.1.7+D.1.1.19 -PL/6" (1,16+2*0,6)*0,35*2</t>
  </si>
  <si>
    <t>"D.1.1.7+D.1.1.19 -PL/7"(2,4+2*1,2)*0,35*1</t>
  </si>
  <si>
    <t>"D.1.1.7+D.1.1.19 -PL/8" (1,35+2*2,0)*0,35*1</t>
  </si>
  <si>
    <t>"D.1.1.7+D.1.1.19 -PL/9" (1,4+2*2,0)*0,35*1</t>
  </si>
  <si>
    <t>"D.1.1.7+D.1.1.19 -PL/12" (1,35+2*2,0)*0,35*1</t>
  </si>
  <si>
    <t>"D.1.1.7+D.1.1.19 -PL/13" (1,2+2*0,6)*0,35*2</t>
  </si>
  <si>
    <t>"2.NP</t>
  </si>
  <si>
    <t>"D.1.1.8+D.1.1.19 -PL/2"(3,55+2*1,8)*0,35*14</t>
  </si>
  <si>
    <t>"D.1.1.8+D.1.1.19 -PL/4"(2,395+2*1,8)*0,35*2</t>
  </si>
  <si>
    <t>"D.1.1.8+D.1.1.19 -PL/5" (1,015+2*2,0)*0,35*2</t>
  </si>
  <si>
    <t>"D.1.1.8+D.1.1.19 -PL/10"(1,4+2*1,5)*0,35*2</t>
  </si>
  <si>
    <t>"D.1.1.8+D.1.1.19 -PL/11"(3,395+2*2,0)*0,35*1</t>
  </si>
  <si>
    <t>22</t>
  </si>
  <si>
    <t>612321341</t>
  </si>
  <si>
    <t>Vápenocementová omítka štuková dvouvrstvá vnitřních stěn nanášená strojně</t>
  </si>
  <si>
    <t>1928383832</t>
  </si>
  <si>
    <t>Poznámka k položce:
Předpokládané množství cca 30%  z celkového povrchu vnitřní stěn</t>
  </si>
  <si>
    <t>Vnitřní_stěny*0,3</t>
  </si>
  <si>
    <t>23</t>
  </si>
  <si>
    <t>612325302</t>
  </si>
  <si>
    <t>Vápenocementová štuková omítka ostění nebo nadpraží</t>
  </si>
  <si>
    <t>1032060712</t>
  </si>
  <si>
    <t>24</t>
  </si>
  <si>
    <t>621121101</t>
  </si>
  <si>
    <t>Zatření spár cementovou maltou vnějších podhledů z cihel</t>
  </si>
  <si>
    <t>-454939799</t>
  </si>
  <si>
    <t>25</t>
  </si>
  <si>
    <t>621211021</t>
  </si>
  <si>
    <t>Montáž zateplení vnějších podhledů z polystyrénových desek tl do 120 mm</t>
  </si>
  <si>
    <t>1233371170</t>
  </si>
  <si>
    <t>"D.1.1.10 + D.1.132 - Pohled Západ"40,3*0,35</t>
  </si>
  <si>
    <t>26</t>
  </si>
  <si>
    <t>283759460</t>
  </si>
  <si>
    <t>deska fasádní polystyrénová EPS 100 F 1000 x 500 x 60 mm, součinitel tepelné vodivosti min 0,037W/m2K</t>
  </si>
  <si>
    <t>-2138578129</t>
  </si>
  <si>
    <t>Zateplení_ostění2*1,05</t>
  </si>
  <si>
    <t>14,81*1,02 'Přepočtené koeficientem množství</t>
  </si>
  <si>
    <t>27</t>
  </si>
  <si>
    <t>283759440</t>
  </si>
  <si>
    <t>deska fasádní polystyrénová EPS 100 F 1000 x 500 x 40 mm, součinitel tepelné vodivosti min 0,037W/m2K</t>
  </si>
  <si>
    <t>194482376</t>
  </si>
  <si>
    <t>28</t>
  </si>
  <si>
    <t>621211031</t>
  </si>
  <si>
    <t>Montáž zateplení vnějších podhledů z polystyrénových desek tl do 160 mm</t>
  </si>
  <si>
    <t>-1191550747</t>
  </si>
  <si>
    <t>"D.1.1.10 + D.1.132 - Pohled Západ"40,3*0,690</t>
  </si>
  <si>
    <t>29</t>
  </si>
  <si>
    <t>283759810</t>
  </si>
  <si>
    <t>deska fasádní polystyrénová EPS 100 F 1000 x 500 x 140 mm, součinitel tepelné vodivosti min 0,037W/m2K</t>
  </si>
  <si>
    <t>-114016100</t>
  </si>
  <si>
    <t>27,807*1,02 'Přepočtené koeficientem množství</t>
  </si>
  <si>
    <t>30</t>
  </si>
  <si>
    <t>621321311</t>
  </si>
  <si>
    <t>Vápenocementová omítka hrubá jednovrstvá zatřená vnějších podhledů nanášená strojně</t>
  </si>
  <si>
    <t>-760119092</t>
  </si>
  <si>
    <t>"D.1.1.7+D.1.1.19 -PL/1"(3,35+2*0,9)*0,28*9</t>
  </si>
  <si>
    <t>"D.1.1.7+D.1.1.19 -PL/3"(3,55+2*2,5)*0,28*1</t>
  </si>
  <si>
    <t>"D.1.1.7+D.1.1.19 -PL/6" (1,16+2*0,6)*0,28*2</t>
  </si>
  <si>
    <t>"D.1.1.7+D.1.1.19 -PL/7"(2,4+2*1,2)*0,28*1</t>
  </si>
  <si>
    <t>"D.1.1.7+D.1.1.19 -PL/8" (1,35+2*2,0)*0,28*1</t>
  </si>
  <si>
    <t>"D.1.1.7+D.1.1.19 -PL/9" (1,4+2*2,0)*0,28*1</t>
  </si>
  <si>
    <t>"D.1.1.7+D.1.1.19 -PL/12" (1,35+2*2,0)*0,28*1</t>
  </si>
  <si>
    <t>"D.1.1.7+D.1.1.19 -PL/13" (1,2+2*0,6)*0,28*2</t>
  </si>
  <si>
    <t>"D.1.1.8+D.1.1.19 -PL/2"((3,55+2*1,8)*0,14*10)+((3,55+2*1,8)*0,35*4)</t>
  </si>
  <si>
    <t>"D.1.1.8+D.1.1.19 -PL/10"(1,4+2*1,5)*0,14*2</t>
  </si>
  <si>
    <t>"D.1.1.8+D.1.1.19 -PL/11"(3,395+2*2,0)*0,14*1</t>
  </si>
  <si>
    <t>31</t>
  </si>
  <si>
    <t>621531031</t>
  </si>
  <si>
    <t>Tenkovrstvá silikonová zrnitá omítka tl. 3,0 mm včetně penetrace vnějších podhledů</t>
  </si>
  <si>
    <t>-1281505882</t>
  </si>
  <si>
    <t>Detail_nadpraží+(30,4*0,1)</t>
  </si>
  <si>
    <t>32</t>
  </si>
  <si>
    <t>622111121</t>
  </si>
  <si>
    <t xml:space="preserve">Vyspravení lokální cementovou maltou vnějších stěn </t>
  </si>
  <si>
    <t>880309829</t>
  </si>
  <si>
    <t>Vyspravení lokální cementovou maltou vnějších stěn betonových nebo železobetonových</t>
  </si>
  <si>
    <t>33</t>
  </si>
  <si>
    <t>622135011</t>
  </si>
  <si>
    <t>Vyrovnání podkladu vnějších stěn tmelem tl do 2 mm</t>
  </si>
  <si>
    <t>477051219</t>
  </si>
  <si>
    <t>34</t>
  </si>
  <si>
    <t>622142001</t>
  </si>
  <si>
    <t>Potažení vnějších stěn sklovláknitým pletivem vtlačeným do tenkovrstvé hmoty</t>
  </si>
  <si>
    <t>1116064900</t>
  </si>
  <si>
    <t>"Sokl nezateplené části</t>
  </si>
  <si>
    <t>"D.1.1.10 - Pohled Západ" 5,775*0,45-2,075*0,45</t>
  </si>
  <si>
    <t>"D.1.1.10 - Pohled Sever" 5,2*0,35+17,2*0,4-(1,14*0,4+0,9*0,4)</t>
  </si>
  <si>
    <t>"D.1.1.11 - Pohled Východ" 5,2*0,3*2+0,3*0,3*2+(6,075-2,07)*0,35</t>
  </si>
  <si>
    <t>"D.1.1.11 - Pohled Jih" (10,96-1,17)*0,45</t>
  </si>
  <si>
    <t>Mezisoučet</t>
  </si>
  <si>
    <t>"Omítka nezateplené části  - skladba SF 03</t>
  </si>
  <si>
    <t>"D.1.1.10 - Pohled Západ" 5,775*3,8-2,5*2,05-2,075*2,7</t>
  </si>
  <si>
    <t>"D.1.1.10 - Pohled Sever" 5,63+17,2*3,8-(0,9*0,6*3+1,17*2,7+0,9*1,7)</t>
  </si>
  <si>
    <t>"D.1.1.11 - Pohled Východ" 5,63*2+6,075*3,8-(0,9*0,9+2,07*2,7)</t>
  </si>
  <si>
    <t>"D.1.1.11 - Pohled Jih" 5,63-1,16*0,65+10,96*3,8-(0,9*0,9*3+1,17*1,25+0,9*2,0)</t>
  </si>
  <si>
    <t>35</t>
  </si>
  <si>
    <t>622143003</t>
  </si>
  <si>
    <t>Montáž omítkových plastových nebo pozinkovaných rohových profilů</t>
  </si>
  <si>
    <t>m</t>
  </si>
  <si>
    <t>1668674042</t>
  </si>
  <si>
    <t>"D.1.1.7+D.1.1.19 -PL/1"(2*3,35+2*0,9)*9</t>
  </si>
  <si>
    <t>"D.1.1.7+D.1.1.19 -PL/3"(2*3,55+2*2,5)*1</t>
  </si>
  <si>
    <t>"D.1.1.7+D.1.1.19 -PL/6" (2*1,16+2*0,6)*2</t>
  </si>
  <si>
    <t>"D.1.1.7+D.1.1.19 -PL/7"(2*2,4+2*1,2)*1</t>
  </si>
  <si>
    <t>"D.1.1.7+D.1.1.19 -PL/8" (1,35+2*2,0)*1</t>
  </si>
  <si>
    <t>"D.1.1.7+D.1.1.19 -PL/9"(1,4+2*2,0)*1</t>
  </si>
  <si>
    <t>"D.1.1.7+D.1.1.19 -PL/12" (2*1,35+2*2,0)*1</t>
  </si>
  <si>
    <t>"D.1.1.7+D.1.1.19 -PL/13" (2*1,2+2*0,6)*2</t>
  </si>
  <si>
    <t>"D.1.1.7 - stávající okno" (2*0,9+2*0,9)*7</t>
  </si>
  <si>
    <t>"D.1.1.7 - stávající dveře" (0,9+2*2,0)*1</t>
  </si>
  <si>
    <t>"D.1.1.8+D.1.1.19 -PL/2"(2*3,55+2*1,8)*14</t>
  </si>
  <si>
    <t>"D.1.1.8+D.1.1.19 -PL/4"(2*2,395+2*1,8)*2</t>
  </si>
  <si>
    <t>"D.1.1.8+D.1.1.19 -PL/5" (1,015+2*2,0)*2</t>
  </si>
  <si>
    <t>"D.1.1.8+D.1.1.19 -PL/10"(2*1,4+2*1,5)*2</t>
  </si>
  <si>
    <t>"D.1.1.8+D.1.1.19 -PL/11"(2*3,395+2*2,0)*1</t>
  </si>
  <si>
    <t>"Rohy stěny</t>
  </si>
  <si>
    <t>"D.1.1.10-pohled Západ"2*7,5+4*4,25+40,3</t>
  </si>
  <si>
    <t>"D.1.1.11-pohled Východ"4*4,47+2*1,35+5*4,25</t>
  </si>
  <si>
    <t>36</t>
  </si>
  <si>
    <t>590514920</t>
  </si>
  <si>
    <t>lišta s okapničkou PVC UV 10/15, 2 m</t>
  </si>
  <si>
    <t>-1071826294</t>
  </si>
  <si>
    <t>"D.1.1.7+D.1.1.19 -PL/1"(3,35)*9</t>
  </si>
  <si>
    <t>"D.1.1.7+D.1.1.19 -PL/3"(3,55)*1</t>
  </si>
  <si>
    <t>"D.1.1.7+D.1.1.19 -PL/6 (1,16)"2</t>
  </si>
  <si>
    <t>"D.1.1.7+D.1.1.19 -PL/7"(2,4)*1</t>
  </si>
  <si>
    <t>"D.1.1.7+D.1.1.19 -PL/8 (1,35)"1</t>
  </si>
  <si>
    <t>"D.1.1.7+D.1.1.19 -PL/9 (1,4)"1</t>
  </si>
  <si>
    <t>"D.1.1.7+D.1.1.19 -PL/12 (1,35)"1</t>
  </si>
  <si>
    <t>"D.1.1.7+D.1.1.19 -PL/13 (1,2)"2</t>
  </si>
  <si>
    <t>"D.1.1.7 - stávající okno" (0,9)*7</t>
  </si>
  <si>
    <t>"D.1.1.7 - stávající dveře" (0,9)*1</t>
  </si>
  <si>
    <t>"D.1.1.8+D.1.1.19 -PL/2"(3,55)*14</t>
  </si>
  <si>
    <t>"D.1.1.8+D.1.1.19 -PL/4"(2,395)*2</t>
  </si>
  <si>
    <t>"D.1.1.8+D.1.1.19 -PL/5 (1,015)"2</t>
  </si>
  <si>
    <t>"D.1.1.8+D.1.1.19 -PL/10"(1,4)*2</t>
  </si>
  <si>
    <t>"D.1.1.8+D.1.1.19 -PL/11"(3,395)*1</t>
  </si>
  <si>
    <t>Nadpraží_parapet*1,05</t>
  </si>
  <si>
    <t>37</t>
  </si>
  <si>
    <t>590514840</t>
  </si>
  <si>
    <t>lišta rohová PVC 10/10 cm s tkaninou bal. 2,5 m</t>
  </si>
  <si>
    <t>-178740277</t>
  </si>
  <si>
    <t>(Rohy_celkem-Nadpraží_parapet)*1,05</t>
  </si>
  <si>
    <t>38</t>
  </si>
  <si>
    <t>622143004</t>
  </si>
  <si>
    <t>Montáž omítkových samolepících začišťovacích profilů (APU lišt)</t>
  </si>
  <si>
    <t>1624939526</t>
  </si>
  <si>
    <t>"D.1.1.7+D.1.1.19 -PL/1"(3,35+2*0,9)*9</t>
  </si>
  <si>
    <t>"D.1.1.7+D.1.1.19 -PL/3"(3,55+2*2,5)*1</t>
  </si>
  <si>
    <t>"D.1.1.7+D.1.1.19 -PL/6" (1,16+2*0,6)*2</t>
  </si>
  <si>
    <t>"D.1.1.7+D.1.1.19 -PL/7"(2,4+2*1,2)*1</t>
  </si>
  <si>
    <t>"D.1.1.7+D.1.1.19 -PL/9" (1,4+2*2,0)*1</t>
  </si>
  <si>
    <t>"D.1.1.7+D.1.1.19 -PL/12" (1,35+2*2,0)*1</t>
  </si>
  <si>
    <t>"D.1.1.7+D.1.1.19 -PL/13" (1,2+2*0,6)*2</t>
  </si>
  <si>
    <t>"D.1.1.7 - stávající okno" (0,9+2*0,9)*7</t>
  </si>
  <si>
    <t>"D.1.1.8+D.1.1.19 -PL/2"(3,55+2*1,8)*14</t>
  </si>
  <si>
    <t>"D.1.1.8+D.1.1.19 -PL/4"(2,395+2*1,8)*2</t>
  </si>
  <si>
    <t>"D.1.1.8+D.1.1.19 -PL/10"(1,4+2*1,5)*2</t>
  </si>
  <si>
    <t>"D.1.1.8+D.1.1.19 -PL/11"(3,395+2*2,0)*1</t>
  </si>
  <si>
    <t>39</t>
  </si>
  <si>
    <t>590514760</t>
  </si>
  <si>
    <t>profil okenní s tkaninou APU lišta 9 mm</t>
  </si>
  <si>
    <t>1976029666</t>
  </si>
  <si>
    <t>Poznámka k položce:
délka 2,4 m, přesah tkaniny 100 mm</t>
  </si>
  <si>
    <t>Profily*1,1</t>
  </si>
  <si>
    <t>40</t>
  </si>
  <si>
    <t>622143005</t>
  </si>
  <si>
    <t>Montáž omítníků plastových nebo pozinkovaných</t>
  </si>
  <si>
    <t>-1206345254</t>
  </si>
  <si>
    <t>Poznámka k položce:
Uvažováno 10% celkové plochy</t>
  </si>
  <si>
    <t>KZS_celkem*0,1</t>
  </si>
  <si>
    <t>41</t>
  </si>
  <si>
    <t>562842300</t>
  </si>
  <si>
    <t xml:space="preserve">omítník PVC délka 250 cm </t>
  </si>
  <si>
    <t>768206963</t>
  </si>
  <si>
    <t>omítník PVC délka 250 cm</t>
  </si>
  <si>
    <t>Omítník*1,05</t>
  </si>
  <si>
    <t>42</t>
  </si>
  <si>
    <t>622211031</t>
  </si>
  <si>
    <t>Montáž zateplení vnějších stěn z polystyrénových desek tl do 160 mm</t>
  </si>
  <si>
    <t>-261355566</t>
  </si>
  <si>
    <t xml:space="preserve">Poznámka k položce:
Zateplení soklu </t>
  </si>
  <si>
    <t>"D.1.1.7+D.1.1.21" (4,45+40,3+10,69)*0,6</t>
  </si>
  <si>
    <t>43</t>
  </si>
  <si>
    <t>283764240</t>
  </si>
  <si>
    <t>deska z extrudovaného polystyrénu  XPS tl. 140 mm, součinitel tepelné vodivosti min. 0,035 W/m2K</t>
  </si>
  <si>
    <t>1830960217</t>
  </si>
  <si>
    <t>XPS_140*1,05</t>
  </si>
  <si>
    <t>34,927*1,02 'Přepočtené koeficientem množství</t>
  </si>
  <si>
    <t>44</t>
  </si>
  <si>
    <t>-1355587675</t>
  </si>
  <si>
    <t>"D.1.1.10-Pohled Západ"(40,3*6,8)-((3,55*0,9)*9+(3,55*1,8)*10+(1,55*2,5+2*1,9))</t>
  </si>
  <si>
    <t>"D.1.1.10-Pohled Sever"(6,68*((4,15+3,41)/2)+13,36)-((1,5*((3,96+3,79)/2))+2,4*1,2)</t>
  </si>
  <si>
    <t>"D.1.1.11-Pohled Jih"(56,3)+(6,68*((0,62+1,34)/2))-(1,65*1,4+2*1,16*0,6)</t>
  </si>
  <si>
    <t>45</t>
  </si>
  <si>
    <t>1858913579</t>
  </si>
  <si>
    <t>EPS_140*1,05</t>
  </si>
  <si>
    <t>275,911*1,02 'Přepočtené koeficientem množství</t>
  </si>
  <si>
    <t>46</t>
  </si>
  <si>
    <t>622221031</t>
  </si>
  <si>
    <t>Montáž zateplení vnějších stěn z minerální vlny s podélnou orientací vláken tl do 160 mm</t>
  </si>
  <si>
    <t>-1197011384</t>
  </si>
  <si>
    <t>"D.1.1.11-Pohled Východ"40,3*4,45-(3,55*1,8*4+2,395*1,8*2+1,015*2,0+3,395*2,0)</t>
  </si>
  <si>
    <t>"D.1.1.11-Pohled Východ -schodiště tribuny"14,8*2+4,05*1,645-(1,2*0,6*2+1,35*1,97)</t>
  </si>
  <si>
    <t>47</t>
  </si>
  <si>
    <t>631515310</t>
  </si>
  <si>
    <t>deska minerální izolační tl.140 mm, součinitel tepelné vodivosti min 0,041 W/m2K</t>
  </si>
  <si>
    <t>1482733378</t>
  </si>
  <si>
    <t>MV_140*1,05</t>
  </si>
  <si>
    <t>176,921*1,02 'Přepočtené koeficientem množství</t>
  </si>
  <si>
    <t>48</t>
  </si>
  <si>
    <t>622511111</t>
  </si>
  <si>
    <t>Tenkovrstvá  mozaiková střednězrnná omítka včetně penetrace vnějších stěn</t>
  </si>
  <si>
    <t>767658930</t>
  </si>
  <si>
    <t>"D.1.1.7+D.1.1.21 - odpočet podzemní části" -(4,45+40,3+10,69)*0,2</t>
  </si>
  <si>
    <t>49</t>
  </si>
  <si>
    <t>622531031</t>
  </si>
  <si>
    <t>Tenkovrstvá silikonová zrnitá omítka tl. 3,0 mm včetně penetrace vnějších stěn</t>
  </si>
  <si>
    <t>-1393286459</t>
  </si>
  <si>
    <t>50</t>
  </si>
  <si>
    <t>629991011</t>
  </si>
  <si>
    <t>Zakrytí výplní otvorů a svislých ploch fólií přilepenou lepící páskou</t>
  </si>
  <si>
    <t>358581060</t>
  </si>
  <si>
    <t>"D.1.1.7+D.1.1.19 -PL/1"(3,35*0,9)*9</t>
  </si>
  <si>
    <t>"D.1.1.7+D.1.1.19 -PL/3"(3,55*2,5)*1</t>
  </si>
  <si>
    <t>"D.1.1.7+D.1.1.19 -PL/6" (1,16*0,6)*2</t>
  </si>
  <si>
    <t>"D.1.1.7+D.1.1.19 -PL/7"(2,4*1,2)*1</t>
  </si>
  <si>
    <t>"D.1.1.7+D.1.1.19 -PL/8" (1,35*2,0)*1</t>
  </si>
  <si>
    <t>"D.1.1.7+D.1.1.19 -PL/9" (1,4*2,0)*1</t>
  </si>
  <si>
    <t>"D.1.1.7+D.1.1.19 -PL/12" (1,35*2,0)*1</t>
  </si>
  <si>
    <t>"D.1.1.7+D.1.1.19 -PL/13" (1,2*0,6)*2</t>
  </si>
  <si>
    <t>"D.1.1.7 - stávající okno" (0,9*0,9)*7</t>
  </si>
  <si>
    <t>"D.1.1.7 - stávající dveře" (0,9*2,0)*1</t>
  </si>
  <si>
    <t>"D.1.1.8+D.1.1.19 -PL/2"(3,55*1,8)*14</t>
  </si>
  <si>
    <t>"D.1.1.8+D.1.1.19 -PL/4"(2,395*1,8)*2</t>
  </si>
  <si>
    <t>"D.1.1.8+D.1.1.19 -PL/5" (1,015*2,0)*2</t>
  </si>
  <si>
    <t>"D.1.1.8+D.1.1.19 -PL/10"(1,4*1,5)*2</t>
  </si>
  <si>
    <t>"D.1.1.8+D.1.1.19 -PL/11"(3,395*2,0)*1</t>
  </si>
  <si>
    <t>Plocha_oken</t>
  </si>
  <si>
    <t>51</t>
  </si>
  <si>
    <t>629995101</t>
  </si>
  <si>
    <t>Očištění vnějších ploch tlakovou vodou</t>
  </si>
  <si>
    <t>106821022</t>
  </si>
  <si>
    <t>Ostatní konstrukce a práce-bourání</t>
  </si>
  <si>
    <t>52</t>
  </si>
  <si>
    <t>916231213</t>
  </si>
  <si>
    <t>Osazení záhonového obrubníku betonového stojatého s boční opěrou do lože z betonu prostého</t>
  </si>
  <si>
    <t>-1170130235</t>
  </si>
  <si>
    <t>"D.1.1.18"(10,9+16,05+19,18+14,23)</t>
  </si>
  <si>
    <t>53</t>
  </si>
  <si>
    <t>592173030</t>
  </si>
  <si>
    <t>obrubník betonový zahradní přírodní šedá ABO 6/20 50x5x20 cm</t>
  </si>
  <si>
    <t>kus</t>
  </si>
  <si>
    <t>2071581373</t>
  </si>
  <si>
    <t>Poznámka k položce:
spotřeba: 2 kus/m</t>
  </si>
  <si>
    <t>Obrubník*1,1*2</t>
  </si>
  <si>
    <t>54</t>
  </si>
  <si>
    <t>941111821</t>
  </si>
  <si>
    <t>Demontáž lešení řadového trubkového lehkého s podlahami zatížení do 200 kg/m2 š do 1,2 m v do 10 m</t>
  </si>
  <si>
    <t>-1492452176</t>
  </si>
  <si>
    <t>55</t>
  </si>
  <si>
    <t>941112121</t>
  </si>
  <si>
    <t>Montáž lešení řadového trubkového lehkého s podlahami zatížení do 200 kg/m2 š do 1,2 m v do 10 m</t>
  </si>
  <si>
    <t>-785099174</t>
  </si>
  <si>
    <t>"D.1.1.10 - Pohled Západ" 5,775*4,5+40,3*9,5</t>
  </si>
  <si>
    <t>"D.1.1.10 - Pohled Sever" 5,775*4,5+40,3*4,5</t>
  </si>
  <si>
    <t>"D.1.1.11 - Pohled Východ" 23*4,5+6,7*4,5</t>
  </si>
  <si>
    <t>"D.1.1.11 - Pohled Jih" 23*4,5+6,7*4,5</t>
  </si>
  <si>
    <t>56</t>
  </si>
  <si>
    <t>941112221</t>
  </si>
  <si>
    <t>Příplatek k lešení řadovému trubkovému lehkému s podlahami š 1,2 m v 10m za první a ZKD den použití</t>
  </si>
  <si>
    <t>724900892</t>
  </si>
  <si>
    <t>Lešení*60</t>
  </si>
  <si>
    <t>57</t>
  </si>
  <si>
    <t>944511111</t>
  </si>
  <si>
    <t>Montáž ochranné sítě z textilie z umělých vláken</t>
  </si>
  <si>
    <t>664030728</t>
  </si>
  <si>
    <t>58</t>
  </si>
  <si>
    <t>944511211</t>
  </si>
  <si>
    <t>Příplatek k ochranné síti za první a ZKD den použití</t>
  </si>
  <si>
    <t>2035350870</t>
  </si>
  <si>
    <t>59</t>
  </si>
  <si>
    <t>944511811</t>
  </si>
  <si>
    <t>Demontáž ochranné sítě z textilie z umělých vláken</t>
  </si>
  <si>
    <t>1585852924</t>
  </si>
  <si>
    <t>60</t>
  </si>
  <si>
    <t>952901111</t>
  </si>
  <si>
    <t>Vyčištění budov bytové a občanské výstavby při výšce podlaží do 4 m</t>
  </si>
  <si>
    <t>-1801302996</t>
  </si>
  <si>
    <t>"D.1.1.7-legenda místností"48,2+7,5+13,4+20,3+11,3+18,1+2,2+12,5+14+14+14+16,3+11,3+4,6+14+14+14+13,3+33,4+29,4+13,4+7,5</t>
  </si>
  <si>
    <t>"D.1.1.8-legenda místností"23,5+5,1+1,5+12,5+16,9+16,1+16,2+11,3+4,5+16,5+67,2</t>
  </si>
  <si>
    <t>61</t>
  </si>
  <si>
    <t>962032231</t>
  </si>
  <si>
    <t>Bourání zdiva z cihel pálených nebo vápenopískových na MV nebo MVC</t>
  </si>
  <si>
    <t>1048200975</t>
  </si>
  <si>
    <t>"D.1.1.12 - půdorys střechy - vybourání obvod. zdiva"(40,3+2*6,4)*0,3*0,4</t>
  </si>
  <si>
    <t>62</t>
  </si>
  <si>
    <t>968062374</t>
  </si>
  <si>
    <t>Vybourání dřevěných rámů oken zdvojených včetně křídel pl do 1 m2</t>
  </si>
  <si>
    <t>1179137821</t>
  </si>
  <si>
    <t>"D.1.1.5 Pohled Sever - 2.NP" (1,2*0,6)</t>
  </si>
  <si>
    <t>"D.1.1.6 Pohled Jih - 2.NP" (1,2*0,6)+(1,16*0,6)*2</t>
  </si>
  <si>
    <t>63</t>
  </si>
  <si>
    <t>968062376</t>
  </si>
  <si>
    <t>Vybourání dřevěných rámů oken zdvojených včetně křídel pl do 4 m2</t>
  </si>
  <si>
    <t>-1490016415</t>
  </si>
  <si>
    <t>"D.1.1.5 Pohled Západ - 1.NP" (3,55*0,9)*9+(2,0*1,9)+(1,55*2,5)</t>
  </si>
  <si>
    <t>"D.1.1.5 Pohled Sever - 1.NP" (2,4*1,2)</t>
  </si>
  <si>
    <t>"D.1.1.5 Pohled Sever - 2.NP" (1,4*1,5)</t>
  </si>
  <si>
    <t>"D.1.1.6 Pohled Východ - 1.NP" (1,545*2,05)</t>
  </si>
  <si>
    <t>"D.1.1.6 Pohled Východ - 2.NP" (1,015*2,0)*2</t>
  </si>
  <si>
    <t>"D.1.1.6 Pohled Jih - 1.NP" (1,4*2,4)</t>
  </si>
  <si>
    <t>"D.1.1.6 Pohled Jih - 2.NP" (1,4*1,5)</t>
  </si>
  <si>
    <t>64</t>
  </si>
  <si>
    <t>968062377</t>
  </si>
  <si>
    <t>Vybourání dřevěných rámů oken zdvojených včetně křídel pl přes 4 m2</t>
  </si>
  <si>
    <t>406241403</t>
  </si>
  <si>
    <t>"D.1.1.5 Pohled Západ - 2.NP" (3,55*1,8)*10</t>
  </si>
  <si>
    <t>"D.1.1.6 Pohled Východ - 2.NP" (3,55*1,8)*4+(2,395*1,8)*2+(3,395*2,0)</t>
  </si>
  <si>
    <t>227</t>
  </si>
  <si>
    <t>R-20</t>
  </si>
  <si>
    <t>D+M hasicích přístrojů, tabulek a značení dle PBŘ</t>
  </si>
  <si>
    <t>soubor</t>
  </si>
  <si>
    <t>-118707081</t>
  </si>
  <si>
    <t>65</t>
  </si>
  <si>
    <t>R-P/1</t>
  </si>
  <si>
    <t>Reklamní cedule - demontáž a opětovná montáž na stejné místo po provedení KZS -  P/1</t>
  </si>
  <si>
    <t>kpl</t>
  </si>
  <si>
    <t>1795221424</t>
  </si>
  <si>
    <t>66</t>
  </si>
  <si>
    <t>R-P/10</t>
  </si>
  <si>
    <t>Ocelový držák - chemické ošetření a natření syntetickým nátěrem  - P/10</t>
  </si>
  <si>
    <t>-1654770386</t>
  </si>
  <si>
    <t>67</t>
  </si>
  <si>
    <t>R-P/11</t>
  </si>
  <si>
    <t xml:space="preserve">Odtah zplodin (plech obalený hliníkokou izolací) - demontáž a po provedení KZS zpětná montáž,ukotvení prodlouženo o 15 cm </t>
  </si>
  <si>
    <t>654692630</t>
  </si>
  <si>
    <t>68</t>
  </si>
  <si>
    <t>R-P/14</t>
  </si>
  <si>
    <t>Ocelový žebřík kotvený do fasády - chemické ošetření a nový syntetický nátěr - P/14</t>
  </si>
  <si>
    <t>-509404899</t>
  </si>
  <si>
    <t>69</t>
  </si>
  <si>
    <t>R-P/16</t>
  </si>
  <si>
    <t>Osvětlení tribuny včetně kabelových rozvodů - demontáž - kompletní provedení dle poznámky P/16</t>
  </si>
  <si>
    <t>-1233712533</t>
  </si>
  <si>
    <t>70</t>
  </si>
  <si>
    <t>R-P/17-1</t>
  </si>
  <si>
    <t>Místní rozhlas - demontáž</t>
  </si>
  <si>
    <t>-694615052</t>
  </si>
  <si>
    <t>"P/17" 2</t>
  </si>
  <si>
    <t>R-P/17-2</t>
  </si>
  <si>
    <t>Reproduktory - demontáž</t>
  </si>
  <si>
    <t>-1683775869</t>
  </si>
  <si>
    <t>"P/17" 10</t>
  </si>
  <si>
    <t>72</t>
  </si>
  <si>
    <t>R-P/17-3</t>
  </si>
  <si>
    <t>Kabelové trasy reproduktorů - demontáž</t>
  </si>
  <si>
    <t>932798086</t>
  </si>
  <si>
    <t>"P/17" 258</t>
  </si>
  <si>
    <t>73</t>
  </si>
  <si>
    <t>R-P/18</t>
  </si>
  <si>
    <t>Kovová krabice elektro+krycí plech včetně rozvodů - demontáž a zpětná montáž včetně chemockého ošetření a nového syntetického nátěru - kompletní provedení dle poznámky P/17</t>
  </si>
  <si>
    <t>-185113793</t>
  </si>
  <si>
    <t>74</t>
  </si>
  <si>
    <t>R-P/19</t>
  </si>
  <si>
    <t xml:space="preserve">Venkovní osvětlení - demontáž </t>
  </si>
  <si>
    <t>-463570175</t>
  </si>
  <si>
    <t>"P/19" 2</t>
  </si>
  <si>
    <t>75</t>
  </si>
  <si>
    <t>R-P/2</t>
  </si>
  <si>
    <t>Kovový plot - zkrácení o 15 cm a nový nátěr -  P/2</t>
  </si>
  <si>
    <t>-626444246</t>
  </si>
  <si>
    <t>76</t>
  </si>
  <si>
    <t>R-P/3</t>
  </si>
  <si>
    <t>D+M stříšky nad bočním vchodem - dvourámový nosník z jeklu 40x40x4mm - P/3</t>
  </si>
  <si>
    <t>kg</t>
  </si>
  <si>
    <t>1494054614</t>
  </si>
  <si>
    <t>"P/3" 85</t>
  </si>
  <si>
    <t>77</t>
  </si>
  <si>
    <t>R-P/4</t>
  </si>
  <si>
    <t>D+M nového kohoutu - nastaven a vyveden skrz KZS - P/4</t>
  </si>
  <si>
    <t>-1761077376</t>
  </si>
  <si>
    <t>"Nezámrzný venkovní kohout přizpůsobený tloušťkám vnější stěny (od 150 do 655 mm)</t>
  </si>
  <si>
    <t>"vybaven nuceně předepsanou bezpečnostní kombinací (zavzdušňovač potrubí/hadic zajištěný proti ztrátě a zpětný ventil) podle DIN/DVGW</t>
  </si>
  <si>
    <t>"integrovaný zavzdušňovač potrubí/hadic zajištěný proti ztrátě, plně otevřený příp. plně uzavřený pouze 2 otáčkami</t>
  </si>
  <si>
    <t>"P/4" 1</t>
  </si>
  <si>
    <t>78</t>
  </si>
  <si>
    <t>R-P/5</t>
  </si>
  <si>
    <t>D+M nové el.krabičky s lícem fasády - P/5</t>
  </si>
  <si>
    <t>-1000423332</t>
  </si>
  <si>
    <t>79</t>
  </si>
  <si>
    <t>R-P/7</t>
  </si>
  <si>
    <t>Demontáž a opětovná montáž antény - P/7</t>
  </si>
  <si>
    <t>-473664495</t>
  </si>
  <si>
    <t>80</t>
  </si>
  <si>
    <t>R-P/8</t>
  </si>
  <si>
    <t>Demontáž hliníkových dekorativních lišt na západní fasádě - P/8</t>
  </si>
  <si>
    <t>-1916018436</t>
  </si>
  <si>
    <t>"D.1.1.5 - pohled Západ"3,9*20</t>
  </si>
  <si>
    <t>81</t>
  </si>
  <si>
    <t>R-P/9</t>
  </si>
  <si>
    <t>Odvětrání střešního pláště - D+M nových plastových mřížek  - P/9</t>
  </si>
  <si>
    <t>-13180218</t>
  </si>
  <si>
    <t>"D.1.1.10 - pohled Západ"10</t>
  </si>
  <si>
    <t>99</t>
  </si>
  <si>
    <t>Přesun hmot</t>
  </si>
  <si>
    <t>82</t>
  </si>
  <si>
    <t>997006512</t>
  </si>
  <si>
    <t>Vodorovné doprava suti s naložením a složením na skládku do 1 km</t>
  </si>
  <si>
    <t>342563112</t>
  </si>
  <si>
    <t>83</t>
  </si>
  <si>
    <t>997006519</t>
  </si>
  <si>
    <t>Příplatek k vodorovnému přemístění suti na skládkui ZKD 1 km přes 1 km</t>
  </si>
  <si>
    <t>1908704077</t>
  </si>
  <si>
    <t>362,095*16 'Přepočtené koeficientem množství</t>
  </si>
  <si>
    <t>84</t>
  </si>
  <si>
    <t>997013801</t>
  </si>
  <si>
    <t>Poplatek za uložení stavebního odpadu na skládce (skládkovné)</t>
  </si>
  <si>
    <t>-414910583</t>
  </si>
  <si>
    <t>85</t>
  </si>
  <si>
    <t>998011002</t>
  </si>
  <si>
    <t>Přesun hmot pro budovy zděné v do 12 m</t>
  </si>
  <si>
    <t>649852336</t>
  </si>
  <si>
    <t>PSV</t>
  </si>
  <si>
    <t>Práce a dodávky PSV</t>
  </si>
  <si>
    <t>711</t>
  </si>
  <si>
    <t>Izolace proti vodě, vlhkosti a plynům</t>
  </si>
  <si>
    <t>86</t>
  </si>
  <si>
    <t>711161572</t>
  </si>
  <si>
    <t xml:space="preserve">Ukončovací profil  pro nopové fólie </t>
  </si>
  <si>
    <t>1195535715</t>
  </si>
  <si>
    <t>Ukončovací profil  pro nopové fólie</t>
  </si>
  <si>
    <t>"D.1.1.7+D.1.1.21" (4,45+40,3+10,69)</t>
  </si>
  <si>
    <t>87</t>
  </si>
  <si>
    <t>711491273</t>
  </si>
  <si>
    <t>Provedení izolace proti tlakové vodě svislé z nopové folie</t>
  </si>
  <si>
    <t>444285527</t>
  </si>
  <si>
    <t>"D.1.1.7+D.1.1.21" (4,45+40,3+10,69)*0,7</t>
  </si>
  <si>
    <t>88</t>
  </si>
  <si>
    <t>283235010</t>
  </si>
  <si>
    <t xml:space="preserve">fólie profilovaná </t>
  </si>
  <si>
    <t>-1622514588</t>
  </si>
  <si>
    <t>fólie profilovaná</t>
  </si>
  <si>
    <t>Nopová_folie*1,1</t>
  </si>
  <si>
    <t>89</t>
  </si>
  <si>
    <t>998711202</t>
  </si>
  <si>
    <t>Přesun hmot procentní pro izolace proti vodě, vlhkosti a plynům v objektech v do 12 m</t>
  </si>
  <si>
    <t>%</t>
  </si>
  <si>
    <t>1449030675</t>
  </si>
  <si>
    <t>713</t>
  </si>
  <si>
    <t>Izolace tepelné</t>
  </si>
  <si>
    <t>90</t>
  </si>
  <si>
    <t>713111111</t>
  </si>
  <si>
    <t>Montáž izolace tepelné vrchem stropů volně kladenými rohožemi, pásy, dílci, deskami</t>
  </si>
  <si>
    <t>-126919232</t>
  </si>
  <si>
    <t>"Skladba SP 02</t>
  </si>
  <si>
    <t>"D.1.1.8+D.1.1.9-legenda místností"23,5+5,1+1,5+12,5+16,9+16,1+16,2+11,3+4,5+16,5+67,2</t>
  </si>
  <si>
    <t>91</t>
  </si>
  <si>
    <t>631515400</t>
  </si>
  <si>
    <t>deska minerální izolační  tl.200 mm</t>
  </si>
  <si>
    <t>537190513</t>
  </si>
  <si>
    <t>SP_02*1,05</t>
  </si>
  <si>
    <t>92</t>
  </si>
  <si>
    <t>713111125</t>
  </si>
  <si>
    <t>Montáž izolace tepelné spodem stropů lepením rohoží, pásů, dílců, desek</t>
  </si>
  <si>
    <t>2126821614</t>
  </si>
  <si>
    <t>"Skladba SP 03</t>
  </si>
  <si>
    <t>"D.1.1.7+D.1.1.9"(4,91+2,55+4,6+3,045+1,68+1,68+3,045+6,7+7,615)*2,2</t>
  </si>
  <si>
    <t>93</t>
  </si>
  <si>
    <t>631515270</t>
  </si>
  <si>
    <t>deska minerální izolační tl.100 mm</t>
  </si>
  <si>
    <t>-191139889</t>
  </si>
  <si>
    <t>94</t>
  </si>
  <si>
    <t>1207256645</t>
  </si>
  <si>
    <t>"Skladba SP 01</t>
  </si>
  <si>
    <t>"D.1.1.7+D.1.1.9 - legenda místností"48,2+2,2+12,5+14+14+14+16,3+11,3+4,6+14+14+14+13,3</t>
  </si>
  <si>
    <t>SP_01</t>
  </si>
  <si>
    <t>95</t>
  </si>
  <si>
    <t>631481520</t>
  </si>
  <si>
    <t>deska minerální izolační tl. 60 mm</t>
  </si>
  <si>
    <t>-2018259356</t>
  </si>
  <si>
    <t>plsť minerální a výrobky z ní (desky, skruže, pásy, rohože, vložkové pytle apod.) z minerální plsti - izolace pro suchou výstavbu deska provětrávané fasády, lehké obvodové zdivo rozměr 600x1200 tl. 60 mm</t>
  </si>
  <si>
    <t>192,4*1,1 'Přepočtené koeficientem množství</t>
  </si>
  <si>
    <t>96</t>
  </si>
  <si>
    <t>713131141</t>
  </si>
  <si>
    <t>Montáž izolace tepelné stěn a základů lepením celoplošně rohoží, pásů, dílců, desek</t>
  </si>
  <si>
    <t>853116748</t>
  </si>
  <si>
    <t>"Skladba SZ 01</t>
  </si>
  <si>
    <t>"D.1.1.7+D.1.1.9"(4,91+2,55+4,6+3,045+1,68+1,68+3,045+6,7+7,615)*(2,5+1,4)</t>
  </si>
  <si>
    <t>97</t>
  </si>
  <si>
    <t>906898241</t>
  </si>
  <si>
    <t>SZ_01*1,1</t>
  </si>
  <si>
    <t>98</t>
  </si>
  <si>
    <t>998713202</t>
  </si>
  <si>
    <t>Přesun hmot procentní pro izolace tepelné v objektech v do 12 m</t>
  </si>
  <si>
    <t>-1092245986</t>
  </si>
  <si>
    <t>740</t>
  </si>
  <si>
    <t>Elektromontáže - zkoušky a revize</t>
  </si>
  <si>
    <t>740991100</t>
  </si>
  <si>
    <t>Celková prohlídka elektrického rozvodu a zařízení do 100 000,- Kč</t>
  </si>
  <si>
    <t>1785059377</t>
  </si>
  <si>
    <t>"Výkres D.5.15 - 2.NP-počet bytů"2</t>
  </si>
  <si>
    <t>"Výkres D.5.16 - 3.NP-počet bytů"1</t>
  </si>
  <si>
    <t>742</t>
  </si>
  <si>
    <t>Elektromontáže - rozvodný systém</t>
  </si>
  <si>
    <t>742231100c</t>
  </si>
  <si>
    <t>D+M podružného rozvaděče</t>
  </si>
  <si>
    <t>484431851</t>
  </si>
  <si>
    <t>D+M bytového rozvaděče včetně elektroměru</t>
  </si>
  <si>
    <t>"Min. vybavení: jištění 10A - 10 x, jištění 16 A - 6 x, jištění 3x16 A x 2, proudový chránič, HOP</t>
  </si>
  <si>
    <t>"D.1.1.26"2</t>
  </si>
  <si>
    <t>101</t>
  </si>
  <si>
    <t>742231200b</t>
  </si>
  <si>
    <t>D+M hlavního rozvaděče s elektroměrem</t>
  </si>
  <si>
    <t>-1228060370</t>
  </si>
  <si>
    <t>D+M rozvaděče výměníku - kompletní provedení</t>
  </si>
  <si>
    <t>"Min. vybavení: hlavní jištění 64 A,  jištění 32 A - 4 x, jištění 16 A - 4 x, HOP</t>
  </si>
  <si>
    <t>"D.1.1.26"1</t>
  </si>
  <si>
    <t>743</t>
  </si>
  <si>
    <t>Elektromontáže - hrubá montáž</t>
  </si>
  <si>
    <t>102</t>
  </si>
  <si>
    <t>743411111</t>
  </si>
  <si>
    <t>Montáž krabice zapuštěná plastová kruhová typ KU68/2-1902, KO125</t>
  </si>
  <si>
    <t>-1288415896</t>
  </si>
  <si>
    <t>Montáž krabic elektroinstalačních bez napojení na trubky a lišty, demontáže a montáže víčka a přístroje protahovacích nebo odbočných zapuštěných plastových kruhových, typ KU68/2-1902, KO97</t>
  </si>
  <si>
    <t>232</t>
  </si>
  <si>
    <t>103</t>
  </si>
  <si>
    <t>345715110</t>
  </si>
  <si>
    <t>krabice přístrojová instalační KP 68/2</t>
  </si>
  <si>
    <t>-2091396556</t>
  </si>
  <si>
    <t>materiál úložný elektroinstalační krabice přístrojové instalační z plastické hmoty KP 68/2  500 V,  D69 x 30mm</t>
  </si>
  <si>
    <t>Poznámka k položce:
EAN 8595057600089</t>
  </si>
  <si>
    <t>104</t>
  </si>
  <si>
    <t>743411112</t>
  </si>
  <si>
    <t>Montáž krabice zapuštěná plastová kruhová typ 1904 pro sádrokartonové příčky</t>
  </si>
  <si>
    <t>-906909148</t>
  </si>
  <si>
    <t>Montáž krabic elektroinstalačních bez napojení na trubky a lišty, demontáže a montáže víčka a přístroje protahovacích nebo odbočných zapuštěných plastových kruhových, typ 1904 pro sádrokartonové příčky</t>
  </si>
  <si>
    <t>105</t>
  </si>
  <si>
    <t>345715150</t>
  </si>
  <si>
    <t>krabice přístrojová instalační KP 64/21 do dutých stěn</t>
  </si>
  <si>
    <t>-1637186218</t>
  </si>
  <si>
    <t>materiál úložný elektroinstalační krabice přístrojové instalační z plastické hmoty KP 64/2L 400 V, 142x71x45mm</t>
  </si>
  <si>
    <t>Poznámka k položce:
EAN 8595057600058</t>
  </si>
  <si>
    <t>744</t>
  </si>
  <si>
    <t>Elektromontáže - rozvody vodičů měděných</t>
  </si>
  <si>
    <t>106</t>
  </si>
  <si>
    <t>744411220</t>
  </si>
  <si>
    <t>Montáž kabel Cu sk.2 do 1 kV do 0,20 kg</t>
  </si>
  <si>
    <t>1634294247</t>
  </si>
  <si>
    <t>Montáž kabel Cu sk.2 do 1 kV do 0,20 kg pod omítku stěn</t>
  </si>
  <si>
    <t>"D.1.1.26 - 1.NP"157+149+65</t>
  </si>
  <si>
    <t>"D.1.1.27 - 2.NP"162+56</t>
  </si>
  <si>
    <t>107</t>
  </si>
  <si>
    <t>341110300</t>
  </si>
  <si>
    <t>kabel silový s Cu jádrem CYKY 3Cx1,5mm2, 2Ax1,5mm2, 3Ax1,5mm2, 5Cx1,5mm2</t>
  </si>
  <si>
    <t>272451889</t>
  </si>
  <si>
    <t>kabel silový s Cu jádrem CYKY 3x1,5 mm2</t>
  </si>
  <si>
    <t>Cyky_1_5*1,05</t>
  </si>
  <si>
    <t>108</t>
  </si>
  <si>
    <t>-1192169422</t>
  </si>
  <si>
    <t>109</t>
  </si>
  <si>
    <t>744411230</t>
  </si>
  <si>
    <t>Montáž kabel Cu sk.2 do 1 kV do 0,40 kg</t>
  </si>
  <si>
    <t>-1088813873</t>
  </si>
  <si>
    <t>Montáž kabel Cu sk.2 do 1 kV do 0,40 kg pod omítku stěn</t>
  </si>
  <si>
    <t>"D.1.1.26 - 1.NP"227+219+75</t>
  </si>
  <si>
    <t>"D.1.1.27 - 2.NP"224+85</t>
  </si>
  <si>
    <t>"D.1.1.26 - 1.NP"18+16+35</t>
  </si>
  <si>
    <t>"D.1.1.27 - 2.NP"22+45</t>
  </si>
  <si>
    <t>110</t>
  </si>
  <si>
    <t>341110360</t>
  </si>
  <si>
    <t>kabel silový s Cu jádrem CYKY 3x2,5 mm2</t>
  </si>
  <si>
    <t>256</t>
  </si>
  <si>
    <t>-1969675572</t>
  </si>
  <si>
    <t>"P/16" 58*1,05</t>
  </si>
  <si>
    <t>"P/19" 18*1,05</t>
  </si>
  <si>
    <t>111</t>
  </si>
  <si>
    <t>-826896601</t>
  </si>
  <si>
    <t>"P/17" 258*1,05</t>
  </si>
  <si>
    <t>112</t>
  </si>
  <si>
    <t>-337589336</t>
  </si>
  <si>
    <t>"P/16" 58</t>
  </si>
  <si>
    <t>"P/19" 18</t>
  </si>
  <si>
    <t>113</t>
  </si>
  <si>
    <t>1633196281</t>
  </si>
  <si>
    <t>cyky3_25*1,05</t>
  </si>
  <si>
    <t>114</t>
  </si>
  <si>
    <t>341110940</t>
  </si>
  <si>
    <t>kabel silový s Cu jádrem CYKY 5x2,5 mm2</t>
  </si>
  <si>
    <t>-1780638567</t>
  </si>
  <si>
    <t>cyky5_25*1,05</t>
  </si>
  <si>
    <t>115</t>
  </si>
  <si>
    <t>744411240</t>
  </si>
  <si>
    <t>Montáž kabel Cu sk.2 do 1 kV do 0,63 kg pod omítku stěn</t>
  </si>
  <si>
    <t>-532312117</t>
  </si>
  <si>
    <t>"D.1.1.26 - 1.NP"37</t>
  </si>
  <si>
    <t>"D.1.1.27 - 2.NP"34</t>
  </si>
  <si>
    <t>116</t>
  </si>
  <si>
    <t>341110980</t>
  </si>
  <si>
    <t>kabel silový s Cu jádrem CYKY 5x4 mm2</t>
  </si>
  <si>
    <t>-2099841502</t>
  </si>
  <si>
    <t>cyky5_4*1,05</t>
  </si>
  <si>
    <t>117</t>
  </si>
  <si>
    <t>ESIL R 2</t>
  </si>
  <si>
    <t>D+M drobný elektroinstalační materiál jinde neuvedený (svorky, smršťovací pásky, šroubky, atd.)</t>
  </si>
  <si>
    <t>1918970367</t>
  </si>
  <si>
    <t>118</t>
  </si>
  <si>
    <t>ESIL R 3</t>
  </si>
  <si>
    <t>D+M elektroinstalační materiál jinde neuvedený</t>
  </si>
  <si>
    <t>-155172426</t>
  </si>
  <si>
    <t>119</t>
  </si>
  <si>
    <t>R-P/17-4</t>
  </si>
  <si>
    <t>D+M stíněný kabel profesionální 2 žíly, Cu stínění lankem 64×0,12 mm2, bavlněné lanko pro zvětšení pevnosti, barevně označené Cu žíly 2×20×0,12 mm2, vnější průměr max. 6,5 mm, průměr žil max. 1,5 mm, průměr bavlněného lanka max.1,5 mm</t>
  </si>
  <si>
    <t>-1161043679</t>
  </si>
  <si>
    <t>"teplotní odolnost do 80°C</t>
  </si>
  <si>
    <t>"P/17" 850</t>
  </si>
  <si>
    <t>120</t>
  </si>
  <si>
    <t>R-P/17-5</t>
  </si>
  <si>
    <t>D+M reentrantní reproduktor výkon 15 W rms / 100 V, min. vstupní impedance 667 ohm, ekv. citlivost 113 dB / 1W, 1m, frekvenční rozsah 300 – 10 000 Hz</t>
  </si>
  <si>
    <t>-2037306290</t>
  </si>
  <si>
    <t>"ocelová konzola s nasměrováním, krytí IP 66. Regulátor hlasitosti včetně elektroniky regulátoru hlasitosti</t>
  </si>
  <si>
    <t>121</t>
  </si>
  <si>
    <t>R-P/17-6</t>
  </si>
  <si>
    <t>Kompaktní rozhlasová ústředna výkon 480 W rms / 100 V s možným rozšířením na 960 W rms pomocí dalšího ext. zesilovače</t>
  </si>
  <si>
    <t>-1965782517</t>
  </si>
  <si>
    <t>"5 zón s vlastním nastavením hlasitosti, s možným rozšířením na 20 pomocí spec. expandéru, 2 vstupy Mic konektorem Jack 6,3 nesym.</t>
  </si>
  <si>
    <t>"odděleně nastavitelná hlasitost, vstupní impedance 600 ohm, citlivost 10 mV, 1 vstup Aux stereo, konektory RCA Cinch, citlivost 0,775 V = 0 dBm</t>
  </si>
  <si>
    <t>"vstupní impedance 10 k?, 1 vstup Emc stereo, konektory RCA Cinch, pro připojení emergenčního signálu (nejvyšší priorita)</t>
  </si>
  <si>
    <t>"vestavěný digitální modul přehrávače Mp3 souborů z USB (Flash paměti), podpora 2 GB, vestavěný DVD přehrávač s podporou Mp3, CD, VCD</t>
  </si>
  <si>
    <t>"DVD vestavěný tuner s rozsahy AM 522 – 1611 kHz, FM 87 – 108 MHz</t>
  </si>
  <si>
    <t>"vestavěný plánovač pro 99 událostí s možností kopírování naplánovaných událostí</t>
  </si>
  <si>
    <t>"Událost = den + čas + jaký zdroj vybrat + jak přehrát + co přehrát (co naladit) + do které zóny vysílat</t>
  </si>
  <si>
    <t>"Odstup S/N &gt; 60 dB / MIC, rekvenční rozsah 60 – 18 000 Hz / ± 3 dB, napájení AC 230 V / 50 Hz</t>
  </si>
  <si>
    <t>"Lokální mikrofon pro hlášení, volba z 8 zón, indikace stavu, zaneprázdnění a volby zón, elektretový mikrofon an husím krku, spojení s maticí přes UTP</t>
  </si>
  <si>
    <t>"P/17" 1</t>
  </si>
  <si>
    <t>746</t>
  </si>
  <si>
    <t>Elektromontáže - soubory pro vodiče</t>
  </si>
  <si>
    <t>122</t>
  </si>
  <si>
    <t>746413150</t>
  </si>
  <si>
    <t>Ukončení kabelů 3x1,5 až 4 mm2 smršťovací záklopkou nebo páskem bez letování</t>
  </si>
  <si>
    <t>-64445558</t>
  </si>
  <si>
    <t>"D.1.1.26+SD.1.1.27"110</t>
  </si>
  <si>
    <t>123</t>
  </si>
  <si>
    <t>746413560</t>
  </si>
  <si>
    <t>Ukončení kabelů 5x1,5 až 4 mm2 smršťovací záklopkou nebo páskem bez letování</t>
  </si>
  <si>
    <t>1758896449</t>
  </si>
  <si>
    <t>"D.1.1.26+SD.1.1.27"25</t>
  </si>
  <si>
    <t>747</t>
  </si>
  <si>
    <t>Elektromontáže - kompletace rozvodů</t>
  </si>
  <si>
    <t>124</t>
  </si>
  <si>
    <t>747112211</t>
  </si>
  <si>
    <t>Montáž ovladač (polo)zapuštěný šroubové připojení 0/1 -tlačítkový vypínací</t>
  </si>
  <si>
    <t>1746944276</t>
  </si>
  <si>
    <t>"D.1.1.26 - 1.NP"19</t>
  </si>
  <si>
    <t>"D.1.1.27 - 2.NP"9</t>
  </si>
  <si>
    <t>125</t>
  </si>
  <si>
    <t>345355150</t>
  </si>
  <si>
    <t>spínač jednopólový 10A</t>
  </si>
  <si>
    <t>548576412</t>
  </si>
  <si>
    <t>spínač jednopólový 10A Tango bílý, slonová kost</t>
  </si>
  <si>
    <t>126</t>
  </si>
  <si>
    <t>747112461</t>
  </si>
  <si>
    <t>Montáž přepínač (polo)zapuštěný šroubové připojení 6 -střídavý</t>
  </si>
  <si>
    <t>-2092908351</t>
  </si>
  <si>
    <t>"D.1.1.27 - 2.NP"15</t>
  </si>
  <si>
    <t>127</t>
  </si>
  <si>
    <t>345355550</t>
  </si>
  <si>
    <t>spínač řazení 6 10A</t>
  </si>
  <si>
    <t>-1638557232</t>
  </si>
  <si>
    <t>spínač řazení 6 10A Tango bílý, slonová kost</t>
  </si>
  <si>
    <t>128</t>
  </si>
  <si>
    <t>747161250</t>
  </si>
  <si>
    <t>Montáž zásuvka (polo)zapuštěná šroubové připojení 2x (2P + PE) dvojnásobná</t>
  </si>
  <si>
    <t>-1971787357</t>
  </si>
  <si>
    <t>"D.1.1.26 - 1.NP"29</t>
  </si>
  <si>
    <t>"D.1.1.27 - 2.NP"24</t>
  </si>
  <si>
    <t>129</t>
  </si>
  <si>
    <t>345551230</t>
  </si>
  <si>
    <t>zásuvka 2násobná 16A</t>
  </si>
  <si>
    <t>-1187876764</t>
  </si>
  <si>
    <t>zásuvka 2násobná 16A Tango bílá, slonová kost</t>
  </si>
  <si>
    <t>130</t>
  </si>
  <si>
    <t>747161350</t>
  </si>
  <si>
    <t>Montáž zásuvka nástěnná šroubové připojení 3P+N+PE se zapojením vodičů</t>
  </si>
  <si>
    <t>1372681569</t>
  </si>
  <si>
    <t>"D.1.1.26 - 1.NP"4</t>
  </si>
  <si>
    <t>"D.1.1.27 - 2.NP"1</t>
  </si>
  <si>
    <t>131</t>
  </si>
  <si>
    <t>345551030</t>
  </si>
  <si>
    <t>zásuvka 1násobná 16A</t>
  </si>
  <si>
    <t>1704529836</t>
  </si>
  <si>
    <t>zásuvka 1násobná 16A Tango bílý, slonová kost</t>
  </si>
  <si>
    <t>132</t>
  </si>
  <si>
    <t>R-747_1</t>
  </si>
  <si>
    <t xml:space="preserve">Demontáž stávajících svítidel </t>
  </si>
  <si>
    <t>-104793847</t>
  </si>
  <si>
    <t>Demontáž stávajících svítidel (1kpl=1byt)</t>
  </si>
  <si>
    <t>133</t>
  </si>
  <si>
    <t>R-747_3</t>
  </si>
  <si>
    <t>Stavební přípomoce k elektroinstalačním pracím</t>
  </si>
  <si>
    <t>2140252163</t>
  </si>
  <si>
    <t>134</t>
  </si>
  <si>
    <t>R-747_2</t>
  </si>
  <si>
    <t xml:space="preserve">Demontáž stávajících zásuvek a vypínaču </t>
  </si>
  <si>
    <t>-1729540642</t>
  </si>
  <si>
    <t>Demontáž stávajících zásuvek a vypínaču (1kpl=1byt)</t>
  </si>
  <si>
    <t>187</t>
  </si>
  <si>
    <t>748</t>
  </si>
  <si>
    <t>Elektromontáže - osvětlovací zařízení a svítidla</t>
  </si>
  <si>
    <t>135</t>
  </si>
  <si>
    <t>748111212</t>
  </si>
  <si>
    <t xml:space="preserve">Montáž svítidlo LED bytové nástěnné </t>
  </si>
  <si>
    <t>1273374178</t>
  </si>
  <si>
    <t>"D.1.1.26 - 1.NP"9</t>
  </si>
  <si>
    <t>"D.1.1.27 - 2.NP"6</t>
  </si>
  <si>
    <t>Svítidla</t>
  </si>
  <si>
    <t>348144110</t>
  </si>
  <si>
    <t>-1625230828</t>
  </si>
  <si>
    <t xml:space="preserve">Výkon 18W, Napájení AC220-240V, Světelný tok &gt; 1620 lm,Světelný tok na 1 Watt elektrického příkonu 90-100 lm/W, Výkon světelných diod 18W
Stupeň ochrany IP21
</t>
  </si>
  <si>
    <t>137</t>
  </si>
  <si>
    <t>748121145</t>
  </si>
  <si>
    <t>Montáž svítidlo LED zářivkové vestavné včetně kastlíku s protipožární odolností 30 minut oboustranně</t>
  </si>
  <si>
    <t>-1704458987</t>
  </si>
  <si>
    <t>"D.1.1.26 - 1.NP"31</t>
  </si>
  <si>
    <t>138</t>
  </si>
  <si>
    <t>348238590</t>
  </si>
  <si>
    <t>1060351375</t>
  </si>
  <si>
    <t>LED zářivkové vestavné svítidlo - 36W, svítidlo zářivkové vestavné 600x600mm,  4x9W - led trubice, poniklovaný plech, těleso svítidla: ocelový plech</t>
  </si>
  <si>
    <t>139</t>
  </si>
  <si>
    <t>748123143</t>
  </si>
  <si>
    <t>Montáž svítidlo LED bytové stropní nebo nástěnné</t>
  </si>
  <si>
    <t>-987899409</t>
  </si>
  <si>
    <t>"D.1.1.27 - 2.NP"16</t>
  </si>
  <si>
    <t>140</t>
  </si>
  <si>
    <t>348511460</t>
  </si>
  <si>
    <t>svítidlo stropní LED kruhové IP 44</t>
  </si>
  <si>
    <t>382685864</t>
  </si>
  <si>
    <t>141</t>
  </si>
  <si>
    <t>748132300</t>
  </si>
  <si>
    <t xml:space="preserve">Montáž svítidlo výbojkové </t>
  </si>
  <si>
    <t>-1053045195</t>
  </si>
  <si>
    <t>Montáž svítidel výbojkových se zapojením vodičů průmyslových nebo venkovních na výložník</t>
  </si>
  <si>
    <t>"indukční výbojka 300 W, včetně dopojení a kotvení na nosnou konstrukci</t>
  </si>
  <si>
    <t>"P/16" 2</t>
  </si>
  <si>
    <t>"P/19" 1</t>
  </si>
  <si>
    <t>142</t>
  </si>
  <si>
    <t>348444540</t>
  </si>
  <si>
    <t>svítidlo venkovní výbojkové - odolné proti nečistotám a prachu – krytí IP65 s hliníkovým reflektorem pro optimální rozptyl světla, hliníkové šasi s čočkou z tvrzeného skla. Indukční výbojka 300 W. Včetně dopojení a kotvení na nosnou konstrukci.</t>
  </si>
  <si>
    <t>1260482488</t>
  </si>
  <si>
    <t>svítidla venkovní výbojková s vysokotlakou sodíkovou výbojkou IP 54 - zdrojový prostor horní montáž čirý kryt  1 x 70 W</t>
  </si>
  <si>
    <t>"hliníkové šasi s čočkou z tvrzeného skla. Indukční výbojka 300 W</t>
  </si>
  <si>
    <t>143</t>
  </si>
  <si>
    <t>748141210</t>
  </si>
  <si>
    <t>Montáž svítidlo venkovní</t>
  </si>
  <si>
    <t>535870959</t>
  </si>
  <si>
    <t>Montáž svítidel venkovních</t>
  </si>
  <si>
    <t>"D.1.1.26 - 1.NP"3</t>
  </si>
  <si>
    <t>"D.1.1.27 - 2.NP"3</t>
  </si>
  <si>
    <t>144</t>
  </si>
  <si>
    <t>348481100</t>
  </si>
  <si>
    <t>Venkovní LED svítidlo kruhové, IP54</t>
  </si>
  <si>
    <t>1724484472</t>
  </si>
  <si>
    <t xml:space="preserve">Venkovní kruhové hliníkové svítidlo s opálovým difuzorem z polykarbonátu pro stropní nebo nástěnnou montáž, světelný zdroj,  2xE27 10W </t>
  </si>
  <si>
    <t>763</t>
  </si>
  <si>
    <t>Konstrukce suché výstavby</t>
  </si>
  <si>
    <t>145</t>
  </si>
  <si>
    <t>763121413</t>
  </si>
  <si>
    <t>SDK stěna předsazená tl 87,5 mm profil CW+UW 75 deska 1xA 12,5 bez TI EI 15</t>
  </si>
  <si>
    <t>-926523252</t>
  </si>
  <si>
    <t>146</t>
  </si>
  <si>
    <t>763135811</t>
  </si>
  <si>
    <t xml:space="preserve">Demontáž stávajícího podhledu </t>
  </si>
  <si>
    <t>181002866</t>
  </si>
  <si>
    <t>"D.1.1.7 - 1.NP" 48,2+7,5+20,3+11,3+2,2+14+14+16,3+11,3+4,6+14+14+7,5</t>
  </si>
  <si>
    <t>"D.1.1.8 - 2.NP" 23,5+5,1+16,9+16,1+16,2+11,3+4,5+16,5+67,2</t>
  </si>
  <si>
    <t>147</t>
  </si>
  <si>
    <t>763431031</t>
  </si>
  <si>
    <t>Montáž minerálního podhledu s vyjímatelnými panely na zavěšený rošt s viditelným rastrem</t>
  </si>
  <si>
    <t>1078445705</t>
  </si>
  <si>
    <t>148</t>
  </si>
  <si>
    <t>590305710</t>
  </si>
  <si>
    <t>podhled kazetový  600 x 600 mm, REI 30 s viditelným rastrem</t>
  </si>
  <si>
    <t>-581013810</t>
  </si>
  <si>
    <t>Podhled*1,1</t>
  </si>
  <si>
    <t>508,767*1,05 'Přepočtené koeficientem množství</t>
  </si>
  <si>
    <t>149</t>
  </si>
  <si>
    <t>998763402</t>
  </si>
  <si>
    <t>Přesun hmot procentní pro sádrokartonové konstrukce v objektech v do 12 m</t>
  </si>
  <si>
    <t>674021485</t>
  </si>
  <si>
    <t>764</t>
  </si>
  <si>
    <t>Konstrukce klempířské</t>
  </si>
  <si>
    <t>150</t>
  </si>
  <si>
    <t>764179327</t>
  </si>
  <si>
    <t>Montáž krytin s upraveným povrchem trapézový plech tl 1,0 mm do 30°</t>
  </si>
  <si>
    <t>1287550570</t>
  </si>
  <si>
    <t>"D.1.1.12"40,4*17,45</t>
  </si>
  <si>
    <t>151</t>
  </si>
  <si>
    <t>553502170</t>
  </si>
  <si>
    <t>trapézový plech tl. 1,0mm, výška vlny 60mm, šířka vlny 235mm</t>
  </si>
  <si>
    <t>1829036170</t>
  </si>
  <si>
    <t>Poznámka k položce:
Cena na vyžádání u prodejce</t>
  </si>
  <si>
    <t>TR_plech*1,1</t>
  </si>
  <si>
    <t>152</t>
  </si>
  <si>
    <t>764311822</t>
  </si>
  <si>
    <t>Demontáž krytiny z trapézového plechu sklon do 30° plocha přes 25 m2</t>
  </si>
  <si>
    <t>306293675</t>
  </si>
  <si>
    <t>Demontáž krytiny z trapézového plechu sklonu do 30 st., v ploše jednotlivě přes 25 m2</t>
  </si>
  <si>
    <t>TR_plech*1,05</t>
  </si>
  <si>
    <t>153</t>
  </si>
  <si>
    <t>764321860</t>
  </si>
  <si>
    <t>Demontáž oplechování stříšky nad vstupem rš 1000mm</t>
  </si>
  <si>
    <t>368970969</t>
  </si>
  <si>
    <t>"D.1.1.17 - Výpis PSV - K/11" 1,6</t>
  </si>
  <si>
    <t>154</t>
  </si>
  <si>
    <t>764351820</t>
  </si>
  <si>
    <t>Demontáž žlab podokapní hranatý 120/120mm</t>
  </si>
  <si>
    <t>1810571609</t>
  </si>
  <si>
    <t>"D.1.1.17 - Výpis PSV - K/7" 40,9</t>
  </si>
  <si>
    <t>155</t>
  </si>
  <si>
    <t>764410850</t>
  </si>
  <si>
    <t>Demontáž oplechování parapetu rš do 330 mm</t>
  </si>
  <si>
    <t>799535525</t>
  </si>
  <si>
    <t>"D.1.1.17 - Výpis PSV - K/1" 3,55*14</t>
  </si>
  <si>
    <t>"D.1.1.17 - Výpis PSV - K/3" 2,37*2</t>
  </si>
  <si>
    <t>156</t>
  </si>
  <si>
    <t>764410880</t>
  </si>
  <si>
    <t>Demontáž oplechování parapetu rš do 600 mm</t>
  </si>
  <si>
    <t>1500377492</t>
  </si>
  <si>
    <t>"D.1.1.17 - Výpis PSV - K/2" 2,0*1</t>
  </si>
  <si>
    <t>"D.1.1.17 - Výpis PSV - K/4" 1,16*2</t>
  </si>
  <si>
    <t>"D.1.1.17 - Výpis PSV - K/5" 3,55*9</t>
  </si>
  <si>
    <t>"D.1.1.17 - Výpis PSV - K/6" 1,2*2</t>
  </si>
  <si>
    <t>"D.1.1.17 - Výpis PSV - K/13" 2,4</t>
  </si>
  <si>
    <t>157</t>
  </si>
  <si>
    <t>764430840</t>
  </si>
  <si>
    <t>Demontáž oplechování atiky rš do 500 mm</t>
  </si>
  <si>
    <t>471503105</t>
  </si>
  <si>
    <t>"D.1.1.17 - Výpis PSV - K/9" 39,7</t>
  </si>
  <si>
    <t>"D.1.1.17 - Výpis PSV - K/10" 10,7*4</t>
  </si>
  <si>
    <t>158</t>
  </si>
  <si>
    <t>764454801</t>
  </si>
  <si>
    <t>Demontáž trouby kruhové průměr 100 mm včetně kolen, kotlíků ...</t>
  </si>
  <si>
    <t>-467629984</t>
  </si>
  <si>
    <t>"D.1.1.17 - Výpis PSV - K/8" 8,2*2</t>
  </si>
  <si>
    <t>159</t>
  </si>
  <si>
    <t>764711115</t>
  </si>
  <si>
    <t>Oplechování parapetu - aloxovaný hliník min. tl. 1,5mm,  rš 320 mm</t>
  </si>
  <si>
    <t>-335610680</t>
  </si>
  <si>
    <t>160</t>
  </si>
  <si>
    <t>764711117</t>
  </si>
  <si>
    <t>Oplechování parapetu - aloxovaný hliník min. tl. 1,5mm, rš 420 mm vč. bočních plastových lišt</t>
  </si>
  <si>
    <t>1590934066</t>
  </si>
  <si>
    <t>"D.1.1.17 - Výpis PSV - K/13" 2,4*1</t>
  </si>
  <si>
    <t>161</t>
  </si>
  <si>
    <t>764731115</t>
  </si>
  <si>
    <t>Oplechování atiky/zdí, aloxovaný hliník, tl. min. 0,6 mm,  rš 500 mm</t>
  </si>
  <si>
    <t>-1619710316</t>
  </si>
  <si>
    <t>162</t>
  </si>
  <si>
    <t>764731117</t>
  </si>
  <si>
    <t>Oplechování stříšky nad vstupem, aloxovaný hliník tl. min. 0,6 mm, rš 1000 mm včetně bočních plastových lišt</t>
  </si>
  <si>
    <t>-1660667544</t>
  </si>
  <si>
    <t>163</t>
  </si>
  <si>
    <t>764751112</t>
  </si>
  <si>
    <t>Svod DN 100, aloxovaný hliník, tl. min. 0,6 mm včetně kotvících a spojovacích prvků, kolen a kotlíků</t>
  </si>
  <si>
    <t>-1773302794</t>
  </si>
  <si>
    <t>164</t>
  </si>
  <si>
    <t>764761111</t>
  </si>
  <si>
    <t>Podokapní žlab hranatý 120/120 mm, aloxovaný hliník, tl. min. 0,6 mm včetně háků a spojovacích prvků</t>
  </si>
  <si>
    <t>-250017250</t>
  </si>
  <si>
    <t>165</t>
  </si>
  <si>
    <t>998764202</t>
  </si>
  <si>
    <t>Přesun hmot procentní pro konstrukce klempířské v objektech v do 12 m</t>
  </si>
  <si>
    <t>361070644</t>
  </si>
  <si>
    <t>766</t>
  </si>
  <si>
    <t>Konstrukce truhlářské</t>
  </si>
  <si>
    <t>166</t>
  </si>
  <si>
    <t>766621211</t>
  </si>
  <si>
    <t>Montáž oken zdvojených otevíravých výšky do 1,5m s rámem do zdiva</t>
  </si>
  <si>
    <t>-1396188650</t>
  </si>
  <si>
    <t>167</t>
  </si>
  <si>
    <t>R-PL/1</t>
  </si>
  <si>
    <t>Plastové okno 3550x900, 3-křídlé, křídla výklopná + 1 s mikroventilací, izolační trojsklo Ug=0,7W/m2K, Uw=0,9W/m2K, pákový ovladač, barva bílá/dle investor, včetně interiérové a exteriérové tesnící pásky - viz výpis PSV PL/1</t>
  </si>
  <si>
    <t>99293799</t>
  </si>
  <si>
    <t>"D.1.1.7+D.1.1.19 -PL/1"9</t>
  </si>
  <si>
    <t>168</t>
  </si>
  <si>
    <t>R-PL/7</t>
  </si>
  <si>
    <t>Plastové okno 2400x1200, 2-křídlé se sloupkem, křídla otevíravá + 1 výklopné s mikroventilací, izolační trojsklo Ug=0,7W/m2K, Uw=0,9W/m2K, mříž, barva bílá/dle investor, včetně interiérové a exteriérové tesnící pásky - viz výpis PSV PL/7</t>
  </si>
  <si>
    <t>-1739125522</t>
  </si>
  <si>
    <t>"D.1.1.7+D.1.1.19 -PL/7"1</t>
  </si>
  <si>
    <t>169</t>
  </si>
  <si>
    <t>R-PL/10</t>
  </si>
  <si>
    <t>Plastové okno 1400x1500, 1-křídlé, fixní, izolační trojsklo Ug=0,7W/m2K, Uw=0,9W/m2K, barva bílá/dle investor, včetně interiérové a exteriérové tesnící pásky - viz výpis PSV PL/7</t>
  </si>
  <si>
    <t>751181149</t>
  </si>
  <si>
    <t>"D.1.1.8+D.1.1.19 -PL/10"2</t>
  </si>
  <si>
    <t>170</t>
  </si>
  <si>
    <t>766621212</t>
  </si>
  <si>
    <t>Montáž oken zdvojených otevíravých výšky přes 1,5 do 2,5m s rámem do zdiva</t>
  </si>
  <si>
    <t>-121125674</t>
  </si>
  <si>
    <t>"D.1.1.7+D.1.1.19 -PL/3"(1,55*2,5+2,0*1,9)*1</t>
  </si>
  <si>
    <t>171</t>
  </si>
  <si>
    <t>R-PL/3</t>
  </si>
  <si>
    <t>Sestava plastových oken s prosklenými dveřmi - provedení dle výpisu PSV, izolační trojsklo Ug=0,7W/m2K, Uw=0,9W/m2K,pákový ovladač, dveře panikové kování, barva bílá/dle investor, včetně interiérové a exteriérové tesnící pásky - viz výpis PSV PL/3</t>
  </si>
  <si>
    <t>-130246535</t>
  </si>
  <si>
    <t>"D.1.1.7+D.1.1.19 -PL/3"1</t>
  </si>
  <si>
    <t>172</t>
  </si>
  <si>
    <t>R-PL/2</t>
  </si>
  <si>
    <t>Plastové okno 3550x1800,3-křídlé se sloupky,, křídla otevíravá + 1 křídlo výklopné s mikroventilací, izolační trojsklo Ug=0,7W/m2K, Uw=0,9W/m2K,barva bílá/dle investor, včetně interiérové a exteriérové tesnící pásky - viz výpis PSV PL/2</t>
  </si>
  <si>
    <t>282434161</t>
  </si>
  <si>
    <t>"D.1.1.8+D.1.1.19 -PL/2"14</t>
  </si>
  <si>
    <t>173</t>
  </si>
  <si>
    <t>R-PL/4</t>
  </si>
  <si>
    <t>Plastové okno 2395x1800,2-křídlé se sloupkem,křídla otevíravá + 1 křídlo výklopné s mikroventilací, izolační trojsklo Ug=0,7W/m2K, Uw=0,9W/m2K,barva bílá/dle investor, včetně interiérové a exteriérové tesnící pásky - viz výpis PSV PL/4</t>
  </si>
  <si>
    <t>-1437818494</t>
  </si>
  <si>
    <t>"D.1.1.8+D.1.1.19 -PL/4"2</t>
  </si>
  <si>
    <t>174</t>
  </si>
  <si>
    <t>R-PL/11</t>
  </si>
  <si>
    <t>Plastové okno s fixním zasklením a dvěmi výklopnými okny 1700x550, izolační trojsklo Ug=0,7W/m2K, Uw=0,9W/m2K, pákový ovladač, barva bílá/dle investor, včetně interiérové a exteriérové tesnící pásky - viz výpis PSV PL/11</t>
  </si>
  <si>
    <t>1103798892</t>
  </si>
  <si>
    <t>"D.1.1.8+D.1.1.19 -PL/11"1</t>
  </si>
  <si>
    <t>175</t>
  </si>
  <si>
    <t>766621622</t>
  </si>
  <si>
    <t>Montáž oken plochy do 1 m2 zdvojených otevíravých, sklápěcích do zdiva</t>
  </si>
  <si>
    <t>-1580035295</t>
  </si>
  <si>
    <t>"D.1.1.7+D.1.1.19 -PL/6 (1,16*0,6)"2</t>
  </si>
  <si>
    <t>"D.1.1.7+D.1.1.19 -PL/13 (1,2*0,6)"2</t>
  </si>
  <si>
    <t>176</t>
  </si>
  <si>
    <t>R-PL/6</t>
  </si>
  <si>
    <t>Plastové okno 1160x600,1-křídlé, výklopné s mikroventilací, izolační trojsklo Ug=0,7W/m2K, Uw=0,9W/m2K,pákový ovladač, barva bílá/dle investor, včetně interiérové a exteriérové tesnící pásky - viz výpis PSV PL/4</t>
  </si>
  <si>
    <t>1468537864</t>
  </si>
  <si>
    <t>"D.1.1.7+D.1.1.19 -PL/6"2</t>
  </si>
  <si>
    <t>177</t>
  </si>
  <si>
    <t>R-PL/13</t>
  </si>
  <si>
    <t>Plastové okno 1200x600,1-křídlé, výklopné s mikroventilací, izolační trojsklo Ug=0,7W/m2K, Uw=0,9W/m2K, barva bílá/dle investor, včetně interiérové a exteriérové tesnící pásky - viz výpis PSV PL/13</t>
  </si>
  <si>
    <t>1286528523</t>
  </si>
  <si>
    <t>"D.1.1.7+D.1.1.19 -PL/13"2</t>
  </si>
  <si>
    <t>178</t>
  </si>
  <si>
    <t>766641131</t>
  </si>
  <si>
    <t>Montáž balkónových dveří zdvojených 1křídlových bez nadsvětlíku včetně rámu do zdiva</t>
  </si>
  <si>
    <t>-1138585420</t>
  </si>
  <si>
    <t>"D.1.1.8+D.1.1.19 -PL/5 (1,015*2,0)"2</t>
  </si>
  <si>
    <t>179</t>
  </si>
  <si>
    <t>R-PL/5</t>
  </si>
  <si>
    <t>Plastové dveře do otvoru 1015x2000,1-křídlé plné,Ud=1,2 W/m2K, samozavírač, stavěč, barva bílá/dle investor, včetně interiérové a exteriérové tesnící pásky - viz výpis PSV PL/5</t>
  </si>
  <si>
    <t>-1137463648</t>
  </si>
  <si>
    <t>"D.1.1.7+D.1.1.19 -PL/5"2</t>
  </si>
  <si>
    <t>180</t>
  </si>
  <si>
    <t>766641161</t>
  </si>
  <si>
    <t>Montáž balkónových dveří zdvojených 2křídlových bez nadsvětlíku včetně rámu do zdiva</t>
  </si>
  <si>
    <t>-2011321340</t>
  </si>
  <si>
    <t>"D.1.1.7+D.1.1.19 -PL/8 (1,35*2,0)"1</t>
  </si>
  <si>
    <t>"D.1.1.7+D.1.1.19 -PL/9 (1,4*2,0)"1</t>
  </si>
  <si>
    <t>"D.1.1.7+D.1.1.19 -PL/12 (1,35*2,0)"1</t>
  </si>
  <si>
    <t>181</t>
  </si>
  <si>
    <t>R-PL/8</t>
  </si>
  <si>
    <t>Plastové dveře do otvoru 1350x2000,2-křídlé ze 2/3 prosklené, bezpečnostní izol.dvojsklo Ug=1,1 W/m2K, Ud=1,2 W/m2K, samozavírač, stavěč,panikové kování, barva bílá/dle investor, včetně interiérové a exteriérové tesnící pásky - viz výpis PSV PL/8</t>
  </si>
  <si>
    <t>-1951211095</t>
  </si>
  <si>
    <t>"D.1.1.7+D.1.1.19 -PL/8"1</t>
  </si>
  <si>
    <t>182</t>
  </si>
  <si>
    <t>R-PL/9</t>
  </si>
  <si>
    <t>Plastové dveře do otvoru 1400x2000,2-křídlé ze 2/3 prosklené, bezpečnostní izol.dvojsklo Ug=1,1 W/m2K, Ud=1,2 W/m2K, samozavírač, stavěč,panikové kování, barva bílá/dle investor, včetně interiérové a exteriérové tesnící pásky - viz výpis PSV PL/9</t>
  </si>
  <si>
    <t>1033181886</t>
  </si>
  <si>
    <t>"D.1.1.7+D.1.1.19 -PL/9"1</t>
  </si>
  <si>
    <t>183</t>
  </si>
  <si>
    <t>R-PL/12</t>
  </si>
  <si>
    <t>Plastové dveře do otvoru 1350x2000,2-křídlé, plné, Ud=1,2 W/m2K, samozavírač, stavěč,panikové kování, barva bílá/dle investor, včetně interiérové a exteriérové tesnící pásky - viz výpis PSV PL/12</t>
  </si>
  <si>
    <t>2134619580</t>
  </si>
  <si>
    <t>"D.1.1.7+D.1.1.19 -PL/12"1</t>
  </si>
  <si>
    <t>184</t>
  </si>
  <si>
    <t>766660001</t>
  </si>
  <si>
    <t>Montáž dveřních křídel otvíravých 1křídlových š do 0,8 m do ocelové zárubně</t>
  </si>
  <si>
    <t>-1306780843</t>
  </si>
  <si>
    <t>"D.1.1.7+D.1.1.19 -D/1"9</t>
  </si>
  <si>
    <t>"D.1.1.7+D.1.1.19 -D/2"17</t>
  </si>
  <si>
    <t>"D.1.1.7+D.1.1.19 -D/3"4</t>
  </si>
  <si>
    <t>"D.1.1.8+D.1.1.19 -D/1"4</t>
  </si>
  <si>
    <t>"D.1.1.8+D.1.1.19 -D/2"8</t>
  </si>
  <si>
    <t>"D.1.1.8+D.1.1.19 -D/3"2</t>
  </si>
  <si>
    <t>185</t>
  </si>
  <si>
    <t>611617120</t>
  </si>
  <si>
    <t>dveře vnitřní hladké dýhované (laminované) plné 1křídlové 60x197 cm - viz výpis PSV D/1</t>
  </si>
  <si>
    <t>-1934918174</t>
  </si>
  <si>
    <t>186</t>
  </si>
  <si>
    <t>611617200</t>
  </si>
  <si>
    <t>dveře vnitřní hladké dýhované (laminované) plné 1křídlové 80x197 cm - viz výpis PSV D/3</t>
  </si>
  <si>
    <t>761443354</t>
  </si>
  <si>
    <t>611617590</t>
  </si>
  <si>
    <t>dveře vnitřní hladké dýhované (laminované) částečně prosklené 1křídlé 80x197 cm - viz výpis PSV D/2</t>
  </si>
  <si>
    <t>-961206807</t>
  </si>
  <si>
    <t>188</t>
  </si>
  <si>
    <t>766660002</t>
  </si>
  <si>
    <t>Montáž dveřních křídel otvíravých 1křídlových š přes 0,8 m do ocelové zárubně</t>
  </si>
  <si>
    <t>-295681196</t>
  </si>
  <si>
    <t>"D.1.1.7+D.1.1.19 -D/4"1</t>
  </si>
  <si>
    <t>"D.1.1.8+D.1.1.19 -D/4"1</t>
  </si>
  <si>
    <t>189</t>
  </si>
  <si>
    <t>611617630</t>
  </si>
  <si>
    <t>dveře vnitřní hladké dýhované (laminované) částečně prosklené 1křídlé 90x197 cm - výpis PSV D/4</t>
  </si>
  <si>
    <t>354494468</t>
  </si>
  <si>
    <t>190</t>
  </si>
  <si>
    <t>766691914</t>
  </si>
  <si>
    <t>Vyvěšení nebo zavěšení dřevěných křídel dveří pl do 2 m2</t>
  </si>
  <si>
    <t>2028012908</t>
  </si>
  <si>
    <t>191</t>
  </si>
  <si>
    <t>998766202</t>
  </si>
  <si>
    <t>Přesun hmot procentní pro konstrukce truhlářské v objektech v do 12 m</t>
  </si>
  <si>
    <t>18984107</t>
  </si>
  <si>
    <t>192</t>
  </si>
  <si>
    <t>R-766-01</t>
  </si>
  <si>
    <t>D+M obložení stěn z kompaktních fasádních desek z duromerového vysokotlakého laminátu (HPL) podle EN 438 typ CGF včetně podkonstrukce</t>
  </si>
  <si>
    <t>-1723598536</t>
  </si>
  <si>
    <t>"D.1.1.10+D.1.1.24a - Západ"40,3*0,435</t>
  </si>
  <si>
    <t>"D.1.1.10+D.1.1.24a - Sever"(6,775*((1,34*0,603)/2))-(1,5*1,0)</t>
  </si>
  <si>
    <t>"D.1.1.11+D.1.1.24a - Východ"40,3*1,323</t>
  </si>
  <si>
    <t>"D.1.1.11+D.1.1.24a - Jih"(6,775*((1,34*0,603)/2))</t>
  </si>
  <si>
    <t>193</t>
  </si>
  <si>
    <t>R-766-02</t>
  </si>
  <si>
    <t xml:space="preserve">Dodávka a montáž plastového sedáku s dvojitou zadní stěnou: š = 420mm, h = 365mm, v = 325mm </t>
  </si>
  <si>
    <t>ks</t>
  </si>
  <si>
    <t>269773835</t>
  </si>
  <si>
    <t>767</t>
  </si>
  <si>
    <t>Konstrukce zámečnické</t>
  </si>
  <si>
    <t>194</t>
  </si>
  <si>
    <t>767220130</t>
  </si>
  <si>
    <t>Dodávka montáž zvýšení zábradlí schodiště včetně nátěru</t>
  </si>
  <si>
    <t>1143629647</t>
  </si>
  <si>
    <t>"Výpis PSV D1.1.19 madlo"5,273*8</t>
  </si>
  <si>
    <t>"Výpis PSV D1.1.19 sloupek"4,683*1,68</t>
  </si>
  <si>
    <t>195</t>
  </si>
  <si>
    <t>767392803</t>
  </si>
  <si>
    <t>Demontáž krytin střech z plechů přistřelovaných</t>
  </si>
  <si>
    <t>-1642021259</t>
  </si>
  <si>
    <t>"D.1.1.12 - Půdorys střechy - bourací práce" 40,9*17,45</t>
  </si>
  <si>
    <t>196</t>
  </si>
  <si>
    <t>767995114</t>
  </si>
  <si>
    <t>Dodávka a montáž profilu 100x40x4 (OK pro sedačky tribuny) včetně spojovacího materiálu a nátěru</t>
  </si>
  <si>
    <t>-453071273</t>
  </si>
  <si>
    <t>"D.1.1.16 -7,732kg/m"576,6*7,732</t>
  </si>
  <si>
    <t>197</t>
  </si>
  <si>
    <t>998767202</t>
  </si>
  <si>
    <t>Přesun hmot procentní pro zámečnické konstrukce v objektech v do 12 m</t>
  </si>
  <si>
    <t>1521161211</t>
  </si>
  <si>
    <t>198</t>
  </si>
  <si>
    <t>R-767-01</t>
  </si>
  <si>
    <t>Ocelová dvoukřídlá mříž Z/2 - úprava dle výpisu PSV</t>
  </si>
  <si>
    <t>21730075</t>
  </si>
  <si>
    <t>"Výpis PSV D1.1.19 Z/2"1</t>
  </si>
  <si>
    <t>199</t>
  </si>
  <si>
    <t>R-767-02</t>
  </si>
  <si>
    <t>Dodávka a montáž ocelové konstrukce tribuny - výměna poškozených částí v rozsahu 10% plochy tribuny</t>
  </si>
  <si>
    <t>-1121906544</t>
  </si>
  <si>
    <t>"D.1.1.15"(((15,9+19,754)*1,2+(15,9+18,5)*2*0,8+(17,7+19,754)*5*0,8+(17,7+19,754)*1,8)*1,15+((15,9*3+19,754+18,5*2+17,7*6+19,754*6)*0,4))*1,15*0,1</t>
  </si>
  <si>
    <t>771</t>
  </si>
  <si>
    <t>Podlahy z dlaždic</t>
  </si>
  <si>
    <t>200</t>
  </si>
  <si>
    <t>771471114</t>
  </si>
  <si>
    <t>Montáž soklíků z dlaždic keramických rovných do malty v do 150 mm</t>
  </si>
  <si>
    <t>-1200006809</t>
  </si>
  <si>
    <t>"D.1.1.7 - 1.NP m.č. 1.01" (39,3*2)-(0,9*18+1,545)</t>
  </si>
  <si>
    <t>"D.1.1.7 - 1.NP m.č. 1.13" 3,78+1,45+2,6+2,2+1,18+3,72-0,9</t>
  </si>
  <si>
    <t>"D.1.1.8 - 1.NP m.č. 1.14" (1,25*2+0,8*2)*2+(1,25*2+1,2*2)*2-(0,7*3+0,9)</t>
  </si>
  <si>
    <t>"D.1.1.8 - 2.NP m.č. 2,01" (27,53*2+1,65+1,35)-(0,9*11+1,0)</t>
  </si>
  <si>
    <t>201</t>
  </si>
  <si>
    <t>597613100</t>
  </si>
  <si>
    <t xml:space="preserve">dlaždice-bordura 30 x 10 x 0,8 cm </t>
  </si>
  <si>
    <t>1025577967</t>
  </si>
  <si>
    <t>Sokl_dlažba*(1/0,3)*1,1</t>
  </si>
  <si>
    <t>202</t>
  </si>
  <si>
    <t>771473810</t>
  </si>
  <si>
    <t>Demontáž soklíků z dlaždic keramických lepených rovných</t>
  </si>
  <si>
    <t>1925987969</t>
  </si>
  <si>
    <t>"D.1.1.2 - 1.NP m.č. 1.01" (39,3*2)-(0,9*18+1,545)</t>
  </si>
  <si>
    <t>"D.1.1.2 - 1.NP m.č. 1.13" 3,78+1,45+2,6+2,2+1,18+3,72-0,9</t>
  </si>
  <si>
    <t>"D.1.1.2 - 1.NP m.č. 1.14" (1,25*2+0,8*2)*2+(1,25*2+1,2*2)*2-(0,7*3+0,9)</t>
  </si>
  <si>
    <t>"D.1.1.3 - 2.NP m.č. 2,01" (27,53*2+1,65+1,35)-(0,9*11+1,0)</t>
  </si>
  <si>
    <t>203</t>
  </si>
  <si>
    <t>771571113</t>
  </si>
  <si>
    <t>Montáž podlah z keramických dlaždic režných hladkých do malty do 12 ks/m2</t>
  </si>
  <si>
    <t>-920747486</t>
  </si>
  <si>
    <t>"D.1.1.7 - 1.NP" 48,2+11,3+4,6</t>
  </si>
  <si>
    <t>"D.1.1.8 - 2.NP" 23,5</t>
  </si>
  <si>
    <t>204</t>
  </si>
  <si>
    <t>597612900</t>
  </si>
  <si>
    <t xml:space="preserve">dlaždice keramické 30 x 30 x 0,8 cm </t>
  </si>
  <si>
    <t>-514933735</t>
  </si>
  <si>
    <t>Dlažba*1,1</t>
  </si>
  <si>
    <t>205</t>
  </si>
  <si>
    <t>771573810</t>
  </si>
  <si>
    <t>Demontáž podlah z dlaždic keramických lepených</t>
  </si>
  <si>
    <t>-242296517</t>
  </si>
  <si>
    <t>"D.1.1.2 - 1.NP" 48,2+11,3+4,6</t>
  </si>
  <si>
    <t>"D.1.1.3 - 2.NP" 23,5</t>
  </si>
  <si>
    <t>206</t>
  </si>
  <si>
    <t>771990112</t>
  </si>
  <si>
    <t>Vyrovnání podkladu samonivelační stěrkou tl 4 mm pevnosti 30 Mpa</t>
  </si>
  <si>
    <t>1002737876</t>
  </si>
  <si>
    <t>207</t>
  </si>
  <si>
    <t>998771202</t>
  </si>
  <si>
    <t>Přesun hmot procentní pro podlahy z dlaždic v objektech v do 12 m</t>
  </si>
  <si>
    <t>1764079109</t>
  </si>
  <si>
    <t>781</t>
  </si>
  <si>
    <t>Dokončovací práce - obklady keramické</t>
  </si>
  <si>
    <t>208</t>
  </si>
  <si>
    <t>781471115</t>
  </si>
  <si>
    <t>Montáž obkladů vnitřních keramických hladkých do 25 ks/m2 kladených do malty</t>
  </si>
  <si>
    <t>285690746</t>
  </si>
  <si>
    <t>"D.1.1.7 - 1.NP m.č. 1.13" (3,78+1,45+2,6+2,2+1,18+3,72)*2,0-(0,6*2,0+0,8*2,0)</t>
  </si>
  <si>
    <t>"D.1.1.7 - 1.NP m.č. 1.14" ((1,25*2+0,8*2)*2+(1,25*2+1,2*2)*2)*2,0-(0,6*2,0*3+0,8*2,0)</t>
  </si>
  <si>
    <t>209</t>
  </si>
  <si>
    <t>597611350</t>
  </si>
  <si>
    <t xml:space="preserve">dlaždice keramické 25 x 25 x 0,8 cm </t>
  </si>
  <si>
    <t>-995514737</t>
  </si>
  <si>
    <t>Obklad*1,1</t>
  </si>
  <si>
    <t>63,646*1,04 'Přepočtené koeficientem množství</t>
  </si>
  <si>
    <t>210</t>
  </si>
  <si>
    <t>781473810</t>
  </si>
  <si>
    <t>Demontáž obkladů z obkladaček keramických lepených</t>
  </si>
  <si>
    <t>805106976</t>
  </si>
  <si>
    <t>"D.1.1.2 - 1.NP m.č. 1.13" (3,78+1,45+2,6+2,2+1,18+3,72)*2,0-(0,6*2,0+0,8*2,0)</t>
  </si>
  <si>
    <t>"D.1.1.2 - 1.NP m.č. 1.14" ((1,25*2+0,8*2)*2+(1,25*2+1,2*2)*2)*2,0-(0,6*2,0*3+0,8*2,0)</t>
  </si>
  <si>
    <t>211</t>
  </si>
  <si>
    <t>998781202</t>
  </si>
  <si>
    <t>Přesun hmot procentní pro obklady keramické v objektech v do 12 m</t>
  </si>
  <si>
    <t>438543108</t>
  </si>
  <si>
    <t>784</t>
  </si>
  <si>
    <t>Dokončovací práce - malby a tapety</t>
  </si>
  <si>
    <t>212</t>
  </si>
  <si>
    <t>784161411</t>
  </si>
  <si>
    <t>Celoplošné vyrovnání podkladu sádrovou stěrkou v místnostech výšky do 3,80 m</t>
  </si>
  <si>
    <t>1168582727</t>
  </si>
  <si>
    <t>"D.1.1.7+D.1.1.9 - m.č. 1.05"(2,55+4,3*2)*2,5-0,8*2,0</t>
  </si>
  <si>
    <t>"D.1.1.7+D.1.1.9 - m.č. 1.04"(4,576+4,3*2)*2,5-0,8*2,0</t>
  </si>
  <si>
    <t>"D.1.1.7+D.1.1.9 - m.č. 1.03"(3,045+4,3*2)*2,5-0,8*2,0</t>
  </si>
  <si>
    <t>"D.1.1.7+D.1.1.9 - m.č. 1.02"(1,675+4,3*2)*2,5-0,8*2,0-1,2*0,6</t>
  </si>
  <si>
    <t>"D.1.1.7+D.1.1.9 - m.č. 1.22"(1,675+4,3*2)*2,5-0,8*2,0-1,2*0,6</t>
  </si>
  <si>
    <t>"D.1.1.7+D.1.1.9 - m.č. 1.21"(3,045+4,3*2)*2,5-0,8*2,0</t>
  </si>
  <si>
    <t>"D.1.1.7+D.1.1.9 - m.č. 1.20"(6,66+4,3*2)*2,5-0,8*2,0</t>
  </si>
  <si>
    <t>"D.1.1.7+D.1.1.9 - m.č. 1.19"(7,615+4,3*2)*2,5-0,8*2,0-2,4*1,2</t>
  </si>
  <si>
    <t>"D.1.1.7+D.1.1.9 - m.č. 1.09-1.18"((3,85*2+3,65*2)*3,0)*8-((0,8*2,0)*10)</t>
  </si>
  <si>
    <t>"D.1.1.7+D.1.1.9 - m.č. 1.01"((39,325*2)*(3,00-1,5))-((0,8*0,5)*8)</t>
  </si>
  <si>
    <t>"D.1.1.7+D.1.1.9 - m.č. 1.13" (3,78+1,45+2,6+2,2+1,18+3,72)*1,0</t>
  </si>
  <si>
    <t>"D.1.1.7+D.1.1.9 - m.č. 1.14" ((1,25*2+0,8*2)*2+(1,25*2+1,2*2)*2)*1,0</t>
  </si>
  <si>
    <t>"D.1.1.8+D.1.1.9 - m.č. 2.04,2.05,2.06,2.07,2.10" ((3,85*2+4,3*2)*2,9)*5-((6*0,8*2,0)+(5*3,55*1,8))</t>
  </si>
  <si>
    <t>"D.1.1.8+D.1.1.9 - m.č. 2.11" (11,745*2+5,8*2)*2,9-(0,8*2,0+3,55*1,8*4+2,37*1,8)</t>
  </si>
  <si>
    <t>"D.1.1.8+D.1.1.9 - m.č. 2.01" ((27,464*2+1,35*2)*(2,9-1,5))-(0,8*0,5*10)-(2,37*1,5*2)-(3,55*1,5*4)</t>
  </si>
  <si>
    <t>"D.1.1.8+D.1.1.9 - m.č. 2.08" (3,78+1,45+2,6+2,2+1,18+3,72)*1,0</t>
  </si>
  <si>
    <t>"D.1.1.8+D.1.1.9 - m.č. 2.09" ((1,25*2+0,8*2)*2+(1,25*2+1,2*2)*2)*1,0</t>
  </si>
  <si>
    <t>213</t>
  </si>
  <si>
    <t>784181101</t>
  </si>
  <si>
    <t>Základní akrylátová jednonásobná penetrace podkladu v místnostech výšky do 3,80m</t>
  </si>
  <si>
    <t>802433288</t>
  </si>
  <si>
    <t>214</t>
  </si>
  <si>
    <t>784221101</t>
  </si>
  <si>
    <t>Dvojnásobné bílé malby  ze směsí za sucha dobře otěruvzdorných v místnostech do 3,80 m</t>
  </si>
  <si>
    <t>383527285</t>
  </si>
  <si>
    <t>215</t>
  </si>
  <si>
    <t>784-R-01</t>
  </si>
  <si>
    <t>Oprava nátěru rustikální omítky - otěruvzdorný nátěr</t>
  </si>
  <si>
    <t>830074590</t>
  </si>
  <si>
    <t>"D.1.1.7+D.1.1.9 - m.č. 1.01"((39,325*2)*(1,5))-((0,8*1,5)*8)</t>
  </si>
  <si>
    <t>"D.1.1.8+D.1.1.9 - m.č. 2.01" ((27,464*2+1,35*2)*(1,5))-(0,8*1,5*10)-(2,37*0,3*2)-(3,55*0,3*4)</t>
  </si>
  <si>
    <t>786</t>
  </si>
  <si>
    <t>Dokončovací práce - čalounické úpravy</t>
  </si>
  <si>
    <t>216</t>
  </si>
  <si>
    <t>786626121</t>
  </si>
  <si>
    <t xml:space="preserve">Dodávka a montáž lamelové žaluzie vnitřní </t>
  </si>
  <si>
    <t>494171926</t>
  </si>
  <si>
    <t>Montáž lamelové žaluzie vnitřní</t>
  </si>
  <si>
    <t>"D.1.1.8+D.1.1.19 -PL/2"(1,195*1,8+1,16*1,8+1,195*1,8)*14</t>
  </si>
  <si>
    <t>217</t>
  </si>
  <si>
    <t>998786202</t>
  </si>
  <si>
    <t>Přesun hmot procentní pro čalounické úpravy v objektech v do 12 m</t>
  </si>
  <si>
    <t>286897066</t>
  </si>
  <si>
    <t>789</t>
  </si>
  <si>
    <t>Povrchové úpravy ocelových konstrukcí a technologických zařízení</t>
  </si>
  <si>
    <t>218</t>
  </si>
  <si>
    <t>789222131</t>
  </si>
  <si>
    <t>Otryskání ocelových konstrukcí třídy II povrch jemný a střední C na Sa 3</t>
  </si>
  <si>
    <t>124760875</t>
  </si>
  <si>
    <t>"OK střechy</t>
  </si>
  <si>
    <t>"D.1.1.13 - S/1 vazník - 1,33m2/m"17,45*1,33*6*1,15</t>
  </si>
  <si>
    <t>"D.1.1.13+D.1.1.14 - S/2 krokev"(((0,07*2*2)*2*8)+(2*3,14*0,009*11,45)+(2*3,14*0,03*8*2))*45*1,15</t>
  </si>
  <si>
    <t>"D.1.1.13 - S/3 ztužidlo"(2*3,14*0,027)*2,1*12*1,15</t>
  </si>
  <si>
    <t>"D.1.1.13 - S/4 ztužidlo"(2*3,14*0,027)*2,6*12*1,15</t>
  </si>
  <si>
    <t>"OK tribuna</t>
  </si>
  <si>
    <t>"D.1.1.15 - T/1 nosník"(4,743*2*1,25)*12*1,15</t>
  </si>
  <si>
    <t>"D.1.1.15 - T/2 trubka"(2*3,14*0,076*7,2)*6*1,15</t>
  </si>
  <si>
    <t>"D.1.1.15 - podlaha"((15,9+19,754)*1,2+(15,9+18,5)*2*0,8+(17,7+19,754)*5*0,8+(17,7+19,754)*1,8)*1,15+((15,9*3+19,754+18,5*2+17,7*6+19,754*6)*0,4)*1,15</t>
  </si>
  <si>
    <t>"D.1.1.15 - schodiště"((0,3*1,25+0,2*1,25)*26+(0,45*1,25+0,2*1,25)*22)*1,15</t>
  </si>
  <si>
    <t>"OK zábradlí</t>
  </si>
  <si>
    <t>"D.1.1.17 - HRE 60x40x2,9 (0,19m2/m)"(1,55*7*0,19+((1,44*0,87+1,175+5,96+1,24)*2)*0,19)*4*1,15</t>
  </si>
  <si>
    <t>219</t>
  </si>
  <si>
    <t>789322212</t>
  </si>
  <si>
    <t>Zhotovení nátěru ocelových konstrukcí třídy II 2složkového základního a mezivrstvy tl do 120 µm včetně dodávky materiálu</t>
  </si>
  <si>
    <t>-1636240146</t>
  </si>
  <si>
    <t>220</t>
  </si>
  <si>
    <t>789322220</t>
  </si>
  <si>
    <t>Zhotovení nátěru ocelových konstrukcí třídy II 2složkového vrchního tl do 40 µm včetně dodávky materiálu</t>
  </si>
  <si>
    <t>789910941</t>
  </si>
  <si>
    <t>Práce a dodávky M</t>
  </si>
  <si>
    <t>21-M</t>
  </si>
  <si>
    <t>Elektromontáže - hromosvody</t>
  </si>
  <si>
    <t>221</t>
  </si>
  <si>
    <t>210220101</t>
  </si>
  <si>
    <t>Montáž hromosvodného vedení svodových vodičů s podpěrami průměru do 10 mm</t>
  </si>
  <si>
    <t>-1278641981</t>
  </si>
  <si>
    <t>"P/12" 9,5</t>
  </si>
  <si>
    <t>222</t>
  </si>
  <si>
    <t>354410720</t>
  </si>
  <si>
    <t>drát průměr 8 mm FeZn</t>
  </si>
  <si>
    <t>694067945</t>
  </si>
  <si>
    <t>Poznámka k položce:
Hmotnost: 0,4 kg/m</t>
  </si>
  <si>
    <t>9,5*0,4*1,05</t>
  </si>
  <si>
    <t>223</t>
  </si>
  <si>
    <t>210220301</t>
  </si>
  <si>
    <t>Montáž svorek hromosvodných typu SS, SR 03 se 2 šrouby</t>
  </si>
  <si>
    <t>1891381553</t>
  </si>
  <si>
    <t>"P/12" 10</t>
  </si>
  <si>
    <t>224</t>
  </si>
  <si>
    <t>354418850</t>
  </si>
  <si>
    <t>svorka spojovací SS pro lano D8-10 mm</t>
  </si>
  <si>
    <t>-358517291</t>
  </si>
  <si>
    <t>225</t>
  </si>
  <si>
    <t>21X01</t>
  </si>
  <si>
    <t>Demontáž  hromosvodného vedení s částečným využitím demontovaného materiálu</t>
  </si>
  <si>
    <t>-887812779</t>
  </si>
  <si>
    <t>Demontáž a zpětná montáž hromosvodného vedení s využitím demontovaného materiálu</t>
  </si>
  <si>
    <t>226</t>
  </si>
  <si>
    <t>21X02HZS</t>
  </si>
  <si>
    <t>Revize hromosvodu</t>
  </si>
  <si>
    <t>hod</t>
  </si>
  <si>
    <t>-500811427</t>
  </si>
  <si>
    <t>SO 04 - Ostatní a vedlejší náklady</t>
  </si>
  <si>
    <t>VRN - Vedlejší rozpočtové náklady</t>
  </si>
  <si>
    <t xml:space="preserve">    0 - Vedlejší rozpočtové náklady</t>
  </si>
  <si>
    <t>VRN</t>
  </si>
  <si>
    <t>Vedlejší rozpočtové náklady</t>
  </si>
  <si>
    <t>013254000</t>
  </si>
  <si>
    <t>Dokumentace skutečného provedení stavby</t>
  </si>
  <si>
    <t>Kč</t>
  </si>
  <si>
    <t>8192</t>
  </si>
  <si>
    <t>-88776027</t>
  </si>
  <si>
    <t>Poznámka k položce:
Náklady na vyhotovení dokumentace skutečného provedení stavby a její předání objednateli v požadované formě a požadovaném počtu.</t>
  </si>
  <si>
    <t>031203000</t>
  </si>
  <si>
    <t>Vybudování zařízení staveniště</t>
  </si>
  <si>
    <t>131072</t>
  </si>
  <si>
    <t>-558593896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</si>
  <si>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</si>
  <si>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032903000</t>
  </si>
  <si>
    <t xml:space="preserve">Provoz zařízení staveniště </t>
  </si>
  <si>
    <t>1534419457</t>
  </si>
  <si>
    <t>Provoz zařízení staveniště</t>
  </si>
  <si>
    <t>Poznámka k položce: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</si>
  <si>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039103000</t>
  </si>
  <si>
    <t>Odstranění zařízení staveniště</t>
  </si>
  <si>
    <t>-869066233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</si>
  <si>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</si>
  <si>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091703000</t>
  </si>
  <si>
    <t>Náklady na údržbu - čištění komunikace</t>
  </si>
  <si>
    <t>262144</t>
  </si>
  <si>
    <t>2017546855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</si>
  <si>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</si>
  <si>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</si>
  <si>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</si>
  <si>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</si>
  <si>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</si>
  <si>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</si>
  <si>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</si>
  <si>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</si>
  <si>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</si>
  <si>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</si>
  <si>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</si>
  <si>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</si>
  <si>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</si>
  <si>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</si>
  <si>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</si>
  <si>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</si>
  <si>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</si>
  <si>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</si>
  <si>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</si>
  <si>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</si>
  <si>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</si>
  <si>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</si>
  <si>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</si>
  <si>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</si>
  <si>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</si>
  <si>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</si>
  <si>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</si>
  <si>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</si>
  <si>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</si>
  <si>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</si>
  <si>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</si>
  <si>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</si>
  <si>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</si>
  <si>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</si>
  <si>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</si>
  <si>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</si>
  <si>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</si>
  <si>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</si>
  <si>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</si>
  <si>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</si>
  <si>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</si>
  <si>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</si>
  <si>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</si>
  <si>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</si>
  <si>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</si>
  <si>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</si>
  <si>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</si>
  <si>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</si>
  <si>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</si>
  <si>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</si>
  <si>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</si>
  <si>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</si>
  <si>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</si>
  <si>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</si>
  <si>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</si>
  <si>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</si>
  <si>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</si>
  <si>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</si>
  <si>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</si>
  <si>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</si>
  <si>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</si>
  <si>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</si>
  <si>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</si>
  <si>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</si>
  <si>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</si>
  <si>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</si>
  <si>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</si>
  <si>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</si>
  <si>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</si>
  <si>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</si>
  <si>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</si>
  <si>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</si>
  <si>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</si>
  <si>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</si>
  <si>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</si>
  <si>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</si>
  <si>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</si>
  <si>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</si>
  <si>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</si>
  <si>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</si>
  <si>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</si>
  <si>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</si>
  <si>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</si>
  <si>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</si>
  <si>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</si>
  <si>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</si>
  <si>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</si>
  <si>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</si>
  <si>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</si>
  <si>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</si>
  <si>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</si>
  <si>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</si>
  <si>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</si>
  <si>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</si>
  <si>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</si>
  <si>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</si>
  <si>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</si>
  <si>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</si>
  <si>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</si>
  <si>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</si>
  <si>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</si>
  <si>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</si>
  <si>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</si>
  <si>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</si>
  <si>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</si>
  <si>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</si>
  <si>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</si>
  <si>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</si>
  <si>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</si>
  <si>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</si>
  <si>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</si>
  <si>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</si>
  <si>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</si>
  <si>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</si>
  <si>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</si>
  <si>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</si>
  <si>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</si>
  <si>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</si>
  <si>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</si>
  <si>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</si>
  <si>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</si>
  <si>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</si>
  <si>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</si>
  <si>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</si>
  <si>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</si>
  <si>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</si>
  <si>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</si>
  <si>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</si>
  <si>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</si>
  <si>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</si>
  <si>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</si>
  <si>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</si>
  <si>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</si>
  <si>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</si>
  <si>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</si>
  <si>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</si>
  <si>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</si>
  <si>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</si>
  <si>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</si>
  <si>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</si>
  <si>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</si>
  <si>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</si>
  <si>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</si>
  <si>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</si>
  <si>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</si>
  <si>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</si>
  <si>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</si>
  <si>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</si>
  <si>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</si>
  <si>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</si>
  <si>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</si>
  <si>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</si>
  <si>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</si>
  <si>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</si>
  <si>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</si>
  <si>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</si>
  <si>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</si>
  <si>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</si>
  <si>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</si>
  <si>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</si>
  <si>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</si>
  <si>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</si>
  <si>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</si>
  <si>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</si>
  <si>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</si>
  <si>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</si>
  <si>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</si>
  <si>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</si>
  <si>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</si>
  <si>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</si>
  <si>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</si>
  <si>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</si>
  <si>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</si>
  <si>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</si>
  <si>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</si>
  <si>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</si>
  <si>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</si>
  <si>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</si>
  <si>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</si>
  <si>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</si>
  <si>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</si>
  <si>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</si>
  <si>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</si>
  <si>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Led kulaté nástěnné svítidlo, 18W, pro vnější montáž </t>
  </si>
  <si>
    <t xml:space="preserve">stropní LED kruhové svítidlo na strop nebo na stěnu 10W 42xLED krytí IP44 pro napětí 230V barva LED studená bílá provedení bílá barva, světelný tok 870 lm, materiál kryt: sklo/mat., rozměr: 240x83 mm
</t>
  </si>
  <si>
    <t>svítidlo bytové LED zářivkové vestavné - 36W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</si>
</sst>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8" fontId="34" fillId="0" borderId="0" xfId="0" applyNumberFormat="1" applyFont="1" applyAlignment="1">
      <alignment horizontal="righ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168" fontId="0" fillId="34" borderId="36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60" fillId="33" borderId="0" xfId="36" applyFill="1" applyAlignment="1">
      <alignment horizontal="left" vertical="top"/>
    </xf>
    <xf numFmtId="0" fontId="75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6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6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17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36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3DC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17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236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3DC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1610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1611</v>
      </c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7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3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81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Q5" s="12"/>
      <c r="BE5" s="288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89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Q6" s="12"/>
      <c r="BE6" s="264"/>
      <c r="BS6" s="6" t="s">
        <v>18</v>
      </c>
    </row>
    <row r="7" spans="2:71" s="2" customFormat="1" ht="15" customHeight="1">
      <c r="B7" s="10"/>
      <c r="D7" s="18" t="s">
        <v>19</v>
      </c>
      <c r="K7" s="16" t="s">
        <v>20</v>
      </c>
      <c r="AK7" s="18" t="s">
        <v>21</v>
      </c>
      <c r="AN7" s="16"/>
      <c r="AQ7" s="12"/>
      <c r="BE7" s="264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64"/>
      <c r="BS8" s="6" t="s">
        <v>27</v>
      </c>
    </row>
    <row r="9" spans="2:71" s="2" customFormat="1" ht="15" customHeight="1">
      <c r="B9" s="10"/>
      <c r="AQ9" s="12"/>
      <c r="BE9" s="264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/>
      <c r="AQ10" s="12"/>
      <c r="BE10" s="264"/>
      <c r="BS10" s="6" t="s">
        <v>18</v>
      </c>
    </row>
    <row r="11" spans="2:71" s="2" customFormat="1" ht="19.5" customHeight="1">
      <c r="B11" s="10"/>
      <c r="E11" s="16" t="s">
        <v>31</v>
      </c>
      <c r="AK11" s="18" t="s">
        <v>32</v>
      </c>
      <c r="AN11" s="16"/>
      <c r="AQ11" s="12"/>
      <c r="BE11" s="264"/>
      <c r="BS11" s="6" t="s">
        <v>18</v>
      </c>
    </row>
    <row r="12" spans="2:71" s="2" customFormat="1" ht="7.5" customHeight="1">
      <c r="B12" s="10"/>
      <c r="AQ12" s="12"/>
      <c r="BE12" s="264"/>
      <c r="BS12" s="6" t="s">
        <v>18</v>
      </c>
    </row>
    <row r="13" spans="2:71" s="2" customFormat="1" ht="15" customHeight="1">
      <c r="B13" s="10"/>
      <c r="D13" s="18" t="s">
        <v>33</v>
      </c>
      <c r="AK13" s="18" t="s">
        <v>30</v>
      </c>
      <c r="AN13" s="20" t="s">
        <v>34</v>
      </c>
      <c r="AQ13" s="12"/>
      <c r="BE13" s="264"/>
      <c r="BS13" s="6" t="s">
        <v>18</v>
      </c>
    </row>
    <row r="14" spans="2:71" s="2" customFormat="1" ht="15.75" customHeight="1">
      <c r="B14" s="10"/>
      <c r="E14" s="290" t="s">
        <v>34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18" t="s">
        <v>32</v>
      </c>
      <c r="AN14" s="20" t="s">
        <v>34</v>
      </c>
      <c r="AQ14" s="12"/>
      <c r="BE14" s="264"/>
      <c r="BS14" s="6" t="s">
        <v>18</v>
      </c>
    </row>
    <row r="15" spans="2:71" s="2" customFormat="1" ht="7.5" customHeight="1">
      <c r="B15" s="10"/>
      <c r="AQ15" s="12"/>
      <c r="BE15" s="264"/>
      <c r="BS15" s="6" t="s">
        <v>3</v>
      </c>
    </row>
    <row r="16" spans="2:71" s="2" customFormat="1" ht="15" customHeight="1">
      <c r="B16" s="10"/>
      <c r="D16" s="18" t="s">
        <v>35</v>
      </c>
      <c r="AK16" s="18" t="s">
        <v>30</v>
      </c>
      <c r="AN16" s="16"/>
      <c r="AQ16" s="12"/>
      <c r="BE16" s="264"/>
      <c r="BS16" s="6" t="s">
        <v>3</v>
      </c>
    </row>
    <row r="17" spans="2:71" s="2" customFormat="1" ht="19.5" customHeight="1">
      <c r="B17" s="10"/>
      <c r="E17" s="16" t="s">
        <v>36</v>
      </c>
      <c r="AK17" s="18" t="s">
        <v>32</v>
      </c>
      <c r="AN17" s="16"/>
      <c r="AQ17" s="12"/>
      <c r="BE17" s="264"/>
      <c r="BS17" s="6" t="s">
        <v>37</v>
      </c>
    </row>
    <row r="18" spans="2:71" s="2" customFormat="1" ht="7.5" customHeight="1">
      <c r="B18" s="10"/>
      <c r="AQ18" s="12"/>
      <c r="BE18" s="264"/>
      <c r="BS18" s="6" t="s">
        <v>6</v>
      </c>
    </row>
    <row r="19" spans="2:71" s="2" customFormat="1" ht="15" customHeight="1">
      <c r="B19" s="10"/>
      <c r="D19" s="18" t="s">
        <v>38</v>
      </c>
      <c r="AQ19" s="12"/>
      <c r="BE19" s="264"/>
      <c r="BS19" s="6" t="s">
        <v>18</v>
      </c>
    </row>
    <row r="20" spans="2:71" s="2" customFormat="1" ht="15.75" customHeight="1">
      <c r="B20" s="10"/>
      <c r="E20" s="291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Q20" s="12"/>
      <c r="BE20" s="264"/>
      <c r="BS20" s="6" t="s">
        <v>3</v>
      </c>
    </row>
    <row r="21" spans="2:57" s="2" customFormat="1" ht="7.5" customHeight="1">
      <c r="B21" s="10"/>
      <c r="AQ21" s="12"/>
      <c r="BE21" s="264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64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92">
        <f>ROUNDUP($AG$51,2)</f>
        <v>0</v>
      </c>
      <c r="AL23" s="293"/>
      <c r="AM23" s="293"/>
      <c r="AN23" s="293"/>
      <c r="AO23" s="293"/>
      <c r="AQ23" s="25"/>
      <c r="BE23" s="279"/>
    </row>
    <row r="24" spans="2:57" s="6" customFormat="1" ht="7.5" customHeight="1">
      <c r="B24" s="22"/>
      <c r="AQ24" s="25"/>
      <c r="BE24" s="279"/>
    </row>
    <row r="25" spans="2:57" s="6" customFormat="1" ht="14.25" customHeight="1">
      <c r="B25" s="22"/>
      <c r="L25" s="294" t="s">
        <v>40</v>
      </c>
      <c r="M25" s="279"/>
      <c r="N25" s="279"/>
      <c r="O25" s="279"/>
      <c r="W25" s="294" t="s">
        <v>41</v>
      </c>
      <c r="X25" s="279"/>
      <c r="Y25" s="279"/>
      <c r="Z25" s="279"/>
      <c r="AA25" s="279"/>
      <c r="AB25" s="279"/>
      <c r="AC25" s="279"/>
      <c r="AD25" s="279"/>
      <c r="AE25" s="279"/>
      <c r="AK25" s="294" t="s">
        <v>42</v>
      </c>
      <c r="AL25" s="279"/>
      <c r="AM25" s="279"/>
      <c r="AN25" s="279"/>
      <c r="AO25" s="279"/>
      <c r="AQ25" s="25"/>
      <c r="BE25" s="279"/>
    </row>
    <row r="26" spans="2:57" s="6" customFormat="1" ht="15" customHeight="1">
      <c r="B26" s="27"/>
      <c r="D26" s="28" t="s">
        <v>43</v>
      </c>
      <c r="F26" s="28" t="s">
        <v>44</v>
      </c>
      <c r="L26" s="285">
        <v>0.21</v>
      </c>
      <c r="M26" s="286"/>
      <c r="N26" s="286"/>
      <c r="O26" s="286"/>
      <c r="W26" s="287">
        <f>ROUNDUP($AZ$51,2)</f>
        <v>0</v>
      </c>
      <c r="X26" s="286"/>
      <c r="Y26" s="286"/>
      <c r="Z26" s="286"/>
      <c r="AA26" s="286"/>
      <c r="AB26" s="286"/>
      <c r="AC26" s="286"/>
      <c r="AD26" s="286"/>
      <c r="AE26" s="286"/>
      <c r="AK26" s="287">
        <f>ROUNDUP($AV$51,1)</f>
        <v>0</v>
      </c>
      <c r="AL26" s="286"/>
      <c r="AM26" s="286"/>
      <c r="AN26" s="286"/>
      <c r="AO26" s="286"/>
      <c r="AQ26" s="29"/>
      <c r="BE26" s="286"/>
    </row>
    <row r="27" spans="2:57" s="6" customFormat="1" ht="15" customHeight="1">
      <c r="B27" s="27"/>
      <c r="F27" s="28" t="s">
        <v>45</v>
      </c>
      <c r="L27" s="285">
        <v>0.15</v>
      </c>
      <c r="M27" s="286"/>
      <c r="N27" s="286"/>
      <c r="O27" s="286"/>
      <c r="W27" s="287">
        <f>ROUNDUP($BA$51,2)</f>
        <v>0</v>
      </c>
      <c r="X27" s="286"/>
      <c r="Y27" s="286"/>
      <c r="Z27" s="286"/>
      <c r="AA27" s="286"/>
      <c r="AB27" s="286"/>
      <c r="AC27" s="286"/>
      <c r="AD27" s="286"/>
      <c r="AE27" s="286"/>
      <c r="AK27" s="287">
        <f>ROUNDUP($AW$51,1)</f>
        <v>0</v>
      </c>
      <c r="AL27" s="286"/>
      <c r="AM27" s="286"/>
      <c r="AN27" s="286"/>
      <c r="AO27" s="286"/>
      <c r="AQ27" s="29"/>
      <c r="BE27" s="286"/>
    </row>
    <row r="28" spans="2:57" s="6" customFormat="1" ht="15" customHeight="1" hidden="1">
      <c r="B28" s="27"/>
      <c r="F28" s="28" t="s">
        <v>46</v>
      </c>
      <c r="L28" s="285">
        <v>0.21</v>
      </c>
      <c r="M28" s="286"/>
      <c r="N28" s="286"/>
      <c r="O28" s="286"/>
      <c r="W28" s="287">
        <f>ROUNDUP($BB$51,2)</f>
        <v>0</v>
      </c>
      <c r="X28" s="286"/>
      <c r="Y28" s="286"/>
      <c r="Z28" s="286"/>
      <c r="AA28" s="286"/>
      <c r="AB28" s="286"/>
      <c r="AC28" s="286"/>
      <c r="AD28" s="286"/>
      <c r="AE28" s="286"/>
      <c r="AK28" s="287">
        <v>0</v>
      </c>
      <c r="AL28" s="286"/>
      <c r="AM28" s="286"/>
      <c r="AN28" s="286"/>
      <c r="AO28" s="286"/>
      <c r="AQ28" s="29"/>
      <c r="BE28" s="286"/>
    </row>
    <row r="29" spans="2:57" s="6" customFormat="1" ht="15" customHeight="1" hidden="1">
      <c r="B29" s="27"/>
      <c r="F29" s="28" t="s">
        <v>47</v>
      </c>
      <c r="L29" s="285">
        <v>0.15</v>
      </c>
      <c r="M29" s="286"/>
      <c r="N29" s="286"/>
      <c r="O29" s="286"/>
      <c r="W29" s="287">
        <f>ROUNDUP($BC$51,2)</f>
        <v>0</v>
      </c>
      <c r="X29" s="286"/>
      <c r="Y29" s="286"/>
      <c r="Z29" s="286"/>
      <c r="AA29" s="286"/>
      <c r="AB29" s="286"/>
      <c r="AC29" s="286"/>
      <c r="AD29" s="286"/>
      <c r="AE29" s="286"/>
      <c r="AK29" s="287">
        <v>0</v>
      </c>
      <c r="AL29" s="286"/>
      <c r="AM29" s="286"/>
      <c r="AN29" s="286"/>
      <c r="AO29" s="286"/>
      <c r="AQ29" s="29"/>
      <c r="BE29" s="286"/>
    </row>
    <row r="30" spans="2:57" s="6" customFormat="1" ht="15" customHeight="1" hidden="1">
      <c r="B30" s="27"/>
      <c r="F30" s="28" t="s">
        <v>48</v>
      </c>
      <c r="L30" s="285">
        <v>0</v>
      </c>
      <c r="M30" s="286"/>
      <c r="N30" s="286"/>
      <c r="O30" s="286"/>
      <c r="W30" s="287">
        <f>ROUNDUP($BD$51,2)</f>
        <v>0</v>
      </c>
      <c r="X30" s="286"/>
      <c r="Y30" s="286"/>
      <c r="Z30" s="286"/>
      <c r="AA30" s="286"/>
      <c r="AB30" s="286"/>
      <c r="AC30" s="286"/>
      <c r="AD30" s="286"/>
      <c r="AE30" s="286"/>
      <c r="AK30" s="287">
        <v>0</v>
      </c>
      <c r="AL30" s="286"/>
      <c r="AM30" s="286"/>
      <c r="AN30" s="286"/>
      <c r="AO30" s="286"/>
      <c r="AQ30" s="29"/>
      <c r="BE30" s="286"/>
    </row>
    <row r="31" spans="2:57" s="6" customFormat="1" ht="7.5" customHeight="1">
      <c r="B31" s="22"/>
      <c r="AQ31" s="25"/>
      <c r="BE31" s="279"/>
    </row>
    <row r="32" spans="2:57" s="6" customFormat="1" ht="27" customHeight="1">
      <c r="B32" s="22"/>
      <c r="C32" s="30"/>
      <c r="D32" s="31" t="s">
        <v>49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50</v>
      </c>
      <c r="U32" s="32"/>
      <c r="V32" s="32"/>
      <c r="W32" s="32"/>
      <c r="X32" s="275" t="s">
        <v>51</v>
      </c>
      <c r="Y32" s="272"/>
      <c r="Z32" s="272"/>
      <c r="AA32" s="272"/>
      <c r="AB32" s="272"/>
      <c r="AC32" s="32"/>
      <c r="AD32" s="32"/>
      <c r="AE32" s="32"/>
      <c r="AF32" s="32"/>
      <c r="AG32" s="32"/>
      <c r="AH32" s="32"/>
      <c r="AI32" s="32"/>
      <c r="AJ32" s="32"/>
      <c r="AK32" s="276">
        <f>SUM($AK$23:$AK$30)</f>
        <v>0</v>
      </c>
      <c r="AL32" s="272"/>
      <c r="AM32" s="272"/>
      <c r="AN32" s="272"/>
      <c r="AO32" s="277"/>
      <c r="AP32" s="30"/>
      <c r="AQ32" s="35"/>
      <c r="BE32" s="279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2014/08_VZ</v>
      </c>
      <c r="AR41" s="41"/>
    </row>
    <row r="42" spans="2:44" s="42" customFormat="1" ht="37.5" customHeight="1">
      <c r="B42" s="43"/>
      <c r="C42" s="42" t="s">
        <v>16</v>
      </c>
      <c r="L42" s="278" t="str">
        <f>$K$6</f>
        <v>Rekonstrukce sportoviště včetně zázemí</v>
      </c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p.č. 311/5, 317/2 a ST.1788, k.ú. Přelouč</v>
      </c>
      <c r="AI44" s="18" t="s">
        <v>25</v>
      </c>
      <c r="AM44" s="280" t="str">
        <f>IF($AN$8="","",$AN$8)</f>
        <v>26.08.2014</v>
      </c>
      <c r="AN44" s="279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29</v>
      </c>
      <c r="L46" s="16" t="str">
        <f>IF($E$11="","",$E$11)</f>
        <v>Město Přelouč, Čs. armády 1655, 535 33 Přelouč</v>
      </c>
      <c r="AI46" s="18" t="s">
        <v>35</v>
      </c>
      <c r="AM46" s="281" t="str">
        <f>IF($E$17="","",$E$17)</f>
        <v>Projecticon s.r.o., A.Kopeckého,549 22 Nový Hrádek</v>
      </c>
      <c r="AN46" s="279"/>
      <c r="AO46" s="279"/>
      <c r="AP46" s="279"/>
      <c r="AR46" s="22"/>
      <c r="AS46" s="282" t="s">
        <v>53</v>
      </c>
      <c r="AT46" s="283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33</v>
      </c>
      <c r="L47" s="16">
        <f>IF($E$14="Vyplň údaj","",$E$14)</f>
      </c>
      <c r="AR47" s="22"/>
      <c r="AS47" s="284"/>
      <c r="AT47" s="279"/>
      <c r="BD47" s="49"/>
    </row>
    <row r="48" spans="2:56" s="6" customFormat="1" ht="12" customHeight="1">
      <c r="B48" s="22"/>
      <c r="AR48" s="22"/>
      <c r="AS48" s="284"/>
      <c r="AT48" s="279"/>
      <c r="BD48" s="49"/>
    </row>
    <row r="49" spans="2:57" s="6" customFormat="1" ht="30" customHeight="1">
      <c r="B49" s="22"/>
      <c r="C49" s="271" t="s">
        <v>54</v>
      </c>
      <c r="D49" s="272"/>
      <c r="E49" s="272"/>
      <c r="F49" s="272"/>
      <c r="G49" s="272"/>
      <c r="H49" s="32"/>
      <c r="I49" s="273" t="s">
        <v>55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4" t="s">
        <v>56</v>
      </c>
      <c r="AH49" s="272"/>
      <c r="AI49" s="272"/>
      <c r="AJ49" s="272"/>
      <c r="AK49" s="272"/>
      <c r="AL49" s="272"/>
      <c r="AM49" s="272"/>
      <c r="AN49" s="273" t="s">
        <v>57</v>
      </c>
      <c r="AO49" s="272"/>
      <c r="AP49" s="272"/>
      <c r="AQ49" s="50" t="s">
        <v>58</v>
      </c>
      <c r="AR49" s="22"/>
      <c r="AS49" s="51" t="s">
        <v>59</v>
      </c>
      <c r="AT49" s="52" t="s">
        <v>60</v>
      </c>
      <c r="AU49" s="52" t="s">
        <v>61</v>
      </c>
      <c r="AV49" s="52" t="s">
        <v>62</v>
      </c>
      <c r="AW49" s="52" t="s">
        <v>63</v>
      </c>
      <c r="AX49" s="52" t="s">
        <v>64</v>
      </c>
      <c r="AY49" s="52" t="s">
        <v>65</v>
      </c>
      <c r="AZ49" s="52" t="s">
        <v>66</v>
      </c>
      <c r="BA49" s="52" t="s">
        <v>67</v>
      </c>
      <c r="BB49" s="52" t="s">
        <v>68</v>
      </c>
      <c r="BC49" s="52" t="s">
        <v>69</v>
      </c>
      <c r="BD49" s="53" t="s">
        <v>70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6" t="s">
        <v>71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69">
        <f>ROUNDUP(SUM($AG$52:$AG$53),2)</f>
        <v>0</v>
      </c>
      <c r="AH51" s="270"/>
      <c r="AI51" s="270"/>
      <c r="AJ51" s="270"/>
      <c r="AK51" s="270"/>
      <c r="AL51" s="270"/>
      <c r="AM51" s="270"/>
      <c r="AN51" s="269">
        <f>SUM($AG$51,$AT$51)</f>
        <v>0</v>
      </c>
      <c r="AO51" s="270"/>
      <c r="AP51" s="270"/>
      <c r="AQ51" s="58"/>
      <c r="AR51" s="43"/>
      <c r="AS51" s="59">
        <f>ROUNDUP(SUM($AS$52:$AS$53),2)</f>
        <v>0</v>
      </c>
      <c r="AT51" s="60">
        <f>ROUNDUP(SUM($AV$51:$AW$51),1)</f>
        <v>0</v>
      </c>
      <c r="AU51" s="61">
        <f>ROUNDUP(SUM($AU$52:$AU$53),5)</f>
        <v>0</v>
      </c>
      <c r="AV51" s="60">
        <f>ROUNDUP($AZ$51*$L$26,1)</f>
        <v>0</v>
      </c>
      <c r="AW51" s="60">
        <f>ROUNDUP($BA$51*$L$27,1)</f>
        <v>0</v>
      </c>
      <c r="AX51" s="60">
        <f>ROUNDUP($BB$51*$L$26,1)</f>
        <v>0</v>
      </c>
      <c r="AY51" s="60">
        <f>ROUNDUP($BC$51*$L$27,1)</f>
        <v>0</v>
      </c>
      <c r="AZ51" s="60">
        <f>ROUNDUP(SUM($AZ$52:$AZ$53),2)</f>
        <v>0</v>
      </c>
      <c r="BA51" s="60">
        <f>ROUNDUP(SUM($BA$52:$BA$53),2)</f>
        <v>0</v>
      </c>
      <c r="BB51" s="60">
        <f>ROUNDUP(SUM($BB$52:$BB$53),2)</f>
        <v>0</v>
      </c>
      <c r="BC51" s="60">
        <f>ROUNDUP(SUM($BC$52:$BC$53),2)</f>
        <v>0</v>
      </c>
      <c r="BD51" s="62">
        <f>ROUNDUP(SUM($BD$52:$BD$53),2)</f>
        <v>0</v>
      </c>
      <c r="BS51" s="42" t="s">
        <v>72</v>
      </c>
      <c r="BT51" s="42" t="s">
        <v>73</v>
      </c>
      <c r="BU51" s="63" t="s">
        <v>74</v>
      </c>
      <c r="BV51" s="42" t="s">
        <v>75</v>
      </c>
      <c r="BW51" s="42" t="s">
        <v>4</v>
      </c>
      <c r="BX51" s="42" t="s">
        <v>76</v>
      </c>
      <c r="CL51" s="42" t="s">
        <v>20</v>
      </c>
    </row>
    <row r="52" spans="1:91" s="64" customFormat="1" ht="28.5" customHeight="1">
      <c r="A52" s="174" t="s">
        <v>1612</v>
      </c>
      <c r="B52" s="65"/>
      <c r="C52" s="66"/>
      <c r="D52" s="267" t="s">
        <v>77</v>
      </c>
      <c r="E52" s="268"/>
      <c r="F52" s="268"/>
      <c r="G52" s="268"/>
      <c r="H52" s="268"/>
      <c r="I52" s="66"/>
      <c r="J52" s="267" t="s">
        <v>78</v>
      </c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5">
        <f>'SO 01 - Zázemí sportoviště'!$J$27</f>
        <v>0</v>
      </c>
      <c r="AH52" s="266"/>
      <c r="AI52" s="266"/>
      <c r="AJ52" s="266"/>
      <c r="AK52" s="266"/>
      <c r="AL52" s="266"/>
      <c r="AM52" s="266"/>
      <c r="AN52" s="265">
        <f>SUM($AG$52,$AT$52)</f>
        <v>0</v>
      </c>
      <c r="AO52" s="266"/>
      <c r="AP52" s="266"/>
      <c r="AQ52" s="67" t="s">
        <v>79</v>
      </c>
      <c r="AR52" s="65"/>
      <c r="AS52" s="68">
        <v>0</v>
      </c>
      <c r="AT52" s="69">
        <f>ROUNDUP(SUM($AV$52:$AW$52),1)</f>
        <v>0</v>
      </c>
      <c r="AU52" s="70">
        <f>'SO 01 - Zázemí sportoviště'!$P$104</f>
        <v>0</v>
      </c>
      <c r="AV52" s="69">
        <f>'SO 01 - Zázemí sportoviště'!$J$30</f>
        <v>0</v>
      </c>
      <c r="AW52" s="69">
        <f>'SO 01 - Zázemí sportoviště'!$J$31</f>
        <v>0</v>
      </c>
      <c r="AX52" s="69">
        <f>'SO 01 - Zázemí sportoviště'!$J$32</f>
        <v>0</v>
      </c>
      <c r="AY52" s="69">
        <f>'SO 01 - Zázemí sportoviště'!$J$33</f>
        <v>0</v>
      </c>
      <c r="AZ52" s="69">
        <f>'SO 01 - Zázemí sportoviště'!$F$30</f>
        <v>0</v>
      </c>
      <c r="BA52" s="69">
        <f>'SO 01 - Zázemí sportoviště'!$F$31</f>
        <v>0</v>
      </c>
      <c r="BB52" s="69">
        <f>'SO 01 - Zázemí sportoviště'!$F$32</f>
        <v>0</v>
      </c>
      <c r="BC52" s="69">
        <f>'SO 01 - Zázemí sportoviště'!$F$33</f>
        <v>0</v>
      </c>
      <c r="BD52" s="71">
        <f>'SO 01 - Zázemí sportoviště'!$F$34</f>
        <v>0</v>
      </c>
      <c r="BT52" s="64" t="s">
        <v>22</v>
      </c>
      <c r="BV52" s="64" t="s">
        <v>75</v>
      </c>
      <c r="BW52" s="64" t="s">
        <v>80</v>
      </c>
      <c r="BX52" s="64" t="s">
        <v>4</v>
      </c>
      <c r="CL52" s="64" t="s">
        <v>20</v>
      </c>
      <c r="CM52" s="64" t="s">
        <v>81</v>
      </c>
    </row>
    <row r="53" spans="1:91" s="64" customFormat="1" ht="28.5" customHeight="1">
      <c r="A53" s="174" t="s">
        <v>1612</v>
      </c>
      <c r="B53" s="65"/>
      <c r="C53" s="66"/>
      <c r="D53" s="267" t="s">
        <v>82</v>
      </c>
      <c r="E53" s="268"/>
      <c r="F53" s="268"/>
      <c r="G53" s="268"/>
      <c r="H53" s="268"/>
      <c r="I53" s="66"/>
      <c r="J53" s="267" t="s">
        <v>83</v>
      </c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5">
        <f>'SO 04 - Ostatní a vedlejš...'!$J$27</f>
        <v>0</v>
      </c>
      <c r="AH53" s="266"/>
      <c r="AI53" s="266"/>
      <c r="AJ53" s="266"/>
      <c r="AK53" s="266"/>
      <c r="AL53" s="266"/>
      <c r="AM53" s="266"/>
      <c r="AN53" s="265">
        <f>SUM($AG$53,$AT$53)</f>
        <v>0</v>
      </c>
      <c r="AO53" s="266"/>
      <c r="AP53" s="266"/>
      <c r="AQ53" s="67" t="s">
        <v>79</v>
      </c>
      <c r="AR53" s="65"/>
      <c r="AS53" s="72">
        <v>0</v>
      </c>
      <c r="AT53" s="73">
        <f>ROUNDUP(SUM($AV$53:$AW$53),1)</f>
        <v>0</v>
      </c>
      <c r="AU53" s="74">
        <f>'SO 04 - Ostatní a vedlejš...'!$P$78</f>
        <v>0</v>
      </c>
      <c r="AV53" s="73">
        <f>'SO 04 - Ostatní a vedlejš...'!$J$30</f>
        <v>0</v>
      </c>
      <c r="AW53" s="73">
        <f>'SO 04 - Ostatní a vedlejš...'!$J$31</f>
        <v>0</v>
      </c>
      <c r="AX53" s="73">
        <f>'SO 04 - Ostatní a vedlejš...'!$J$32</f>
        <v>0</v>
      </c>
      <c r="AY53" s="73">
        <f>'SO 04 - Ostatní a vedlejš...'!$J$33</f>
        <v>0</v>
      </c>
      <c r="AZ53" s="73">
        <f>'SO 04 - Ostatní a vedlejš...'!$F$30</f>
        <v>0</v>
      </c>
      <c r="BA53" s="73">
        <f>'SO 04 - Ostatní a vedlejš...'!$F$31</f>
        <v>0</v>
      </c>
      <c r="BB53" s="73">
        <f>'SO 04 - Ostatní a vedlejš...'!$F$32</f>
        <v>0</v>
      </c>
      <c r="BC53" s="73">
        <f>'SO 04 - Ostatní a vedlejš...'!$F$33</f>
        <v>0</v>
      </c>
      <c r="BD53" s="75">
        <f>'SO 04 - Ostatní a vedlejš...'!$F$34</f>
        <v>0</v>
      </c>
      <c r="BT53" s="64" t="s">
        <v>22</v>
      </c>
      <c r="BV53" s="64" t="s">
        <v>75</v>
      </c>
      <c r="BW53" s="64" t="s">
        <v>84</v>
      </c>
      <c r="BX53" s="64" t="s">
        <v>4</v>
      </c>
      <c r="CL53" s="64" t="s">
        <v>20</v>
      </c>
      <c r="CM53" s="64" t="s">
        <v>81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Zázemí sportoviště'!C2" tooltip="SO 01 - Zázemí sportoviště" display="/"/>
    <hyperlink ref="A53" location="'SO 04 - Ostatní a vedlejš...'!C2" tooltip="SO 04 - Ostatní a vedlej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2"/>
  <sheetViews>
    <sheetView showGridLines="0" tabSelected="1" zoomScalePageLayoutView="0" workbookViewId="0" topLeftCell="A1">
      <pane ySplit="1" topLeftCell="A731" activePane="bottomLeft" state="frozen"/>
      <selection pane="topLeft" activeCell="A1" sqref="A1"/>
      <selection pane="bottomLeft" activeCell="F744" sqref="F74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6"/>
      <c r="C1" s="176"/>
      <c r="D1" s="175" t="s">
        <v>1</v>
      </c>
      <c r="E1" s="176"/>
      <c r="F1" s="177" t="s">
        <v>1613</v>
      </c>
      <c r="G1" s="295" t="s">
        <v>1614</v>
      </c>
      <c r="H1" s="295"/>
      <c r="I1" s="176"/>
      <c r="J1" s="177" t="s">
        <v>1615</v>
      </c>
      <c r="K1" s="175" t="s">
        <v>85</v>
      </c>
      <c r="L1" s="177" t="s">
        <v>1616</v>
      </c>
      <c r="M1" s="177"/>
      <c r="N1" s="177"/>
      <c r="O1" s="177"/>
      <c r="P1" s="177"/>
      <c r="Q1" s="177"/>
      <c r="R1" s="177"/>
      <c r="S1" s="177"/>
      <c r="T1" s="177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2" t="s">
        <v>80</v>
      </c>
      <c r="AZ2" s="6" t="s">
        <v>86</v>
      </c>
      <c r="BA2" s="6" t="s">
        <v>86</v>
      </c>
      <c r="BB2" s="6" t="s">
        <v>87</v>
      </c>
      <c r="BC2" s="6" t="s">
        <v>88</v>
      </c>
      <c r="BD2" s="6" t="s">
        <v>81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81</v>
      </c>
      <c r="AZ3" s="6" t="s">
        <v>89</v>
      </c>
      <c r="BA3" s="6" t="s">
        <v>90</v>
      </c>
      <c r="BB3" s="6" t="s">
        <v>87</v>
      </c>
      <c r="BC3" s="6" t="s">
        <v>91</v>
      </c>
      <c r="BD3" s="6" t="s">
        <v>81</v>
      </c>
    </row>
    <row r="4" spans="2:56" s="2" customFormat="1" ht="37.5" customHeight="1">
      <c r="B4" s="10"/>
      <c r="D4" s="11" t="s">
        <v>92</v>
      </c>
      <c r="K4" s="12"/>
      <c r="M4" s="13" t="s">
        <v>10</v>
      </c>
      <c r="AT4" s="2" t="s">
        <v>3</v>
      </c>
      <c r="AZ4" s="6" t="s">
        <v>93</v>
      </c>
      <c r="BA4" s="6" t="s">
        <v>94</v>
      </c>
      <c r="BB4" s="6" t="s">
        <v>87</v>
      </c>
      <c r="BC4" s="6" t="s">
        <v>95</v>
      </c>
      <c r="BD4" s="6" t="s">
        <v>81</v>
      </c>
    </row>
    <row r="5" spans="2:56" s="2" customFormat="1" ht="7.5" customHeight="1">
      <c r="B5" s="10"/>
      <c r="K5" s="12"/>
      <c r="AZ5" s="6" t="s">
        <v>96</v>
      </c>
      <c r="BA5" s="6" t="s">
        <v>97</v>
      </c>
      <c r="BB5" s="6" t="s">
        <v>87</v>
      </c>
      <c r="BC5" s="6" t="s">
        <v>98</v>
      </c>
      <c r="BD5" s="6" t="s">
        <v>81</v>
      </c>
    </row>
    <row r="6" spans="2:56" s="2" customFormat="1" ht="15.75" customHeight="1">
      <c r="B6" s="10"/>
      <c r="D6" s="18" t="s">
        <v>16</v>
      </c>
      <c r="K6" s="12"/>
      <c r="AZ6" s="6" t="s">
        <v>99</v>
      </c>
      <c r="BA6" s="6" t="s">
        <v>100</v>
      </c>
      <c r="BB6" s="6" t="s">
        <v>87</v>
      </c>
      <c r="BC6" s="6" t="s">
        <v>101</v>
      </c>
      <c r="BD6" s="6" t="s">
        <v>81</v>
      </c>
    </row>
    <row r="7" spans="2:56" s="2" customFormat="1" ht="15.75" customHeight="1">
      <c r="B7" s="10"/>
      <c r="E7" s="296" t="str">
        <f>'Rekapitulace stavby'!$K$6</f>
        <v>Rekonstrukce sportoviště včetně zázemí</v>
      </c>
      <c r="F7" s="264"/>
      <c r="G7" s="264"/>
      <c r="H7" s="264"/>
      <c r="K7" s="12"/>
      <c r="AZ7" s="6" t="s">
        <v>102</v>
      </c>
      <c r="BA7" s="6" t="s">
        <v>103</v>
      </c>
      <c r="BB7" s="6" t="s">
        <v>87</v>
      </c>
      <c r="BC7" s="6" t="s">
        <v>104</v>
      </c>
      <c r="BD7" s="6" t="s">
        <v>81</v>
      </c>
    </row>
    <row r="8" spans="2:56" s="6" customFormat="1" ht="15.75" customHeight="1">
      <c r="B8" s="22"/>
      <c r="D8" s="18" t="s">
        <v>105</v>
      </c>
      <c r="K8" s="25"/>
      <c r="AZ8" s="6" t="s">
        <v>106</v>
      </c>
      <c r="BA8" s="6" t="s">
        <v>106</v>
      </c>
      <c r="BB8" s="6" t="s">
        <v>87</v>
      </c>
      <c r="BC8" s="6" t="s">
        <v>107</v>
      </c>
      <c r="BD8" s="6" t="s">
        <v>81</v>
      </c>
    </row>
    <row r="9" spans="2:56" s="6" customFormat="1" ht="37.5" customHeight="1">
      <c r="B9" s="22"/>
      <c r="E9" s="278" t="s">
        <v>108</v>
      </c>
      <c r="F9" s="279"/>
      <c r="G9" s="279"/>
      <c r="H9" s="279"/>
      <c r="K9" s="25"/>
      <c r="AZ9" s="6" t="s">
        <v>109</v>
      </c>
      <c r="BA9" s="6" t="s">
        <v>110</v>
      </c>
      <c r="BB9" s="6" t="s">
        <v>87</v>
      </c>
      <c r="BC9" s="6" t="s">
        <v>111</v>
      </c>
      <c r="BD9" s="6" t="s">
        <v>81</v>
      </c>
    </row>
    <row r="10" spans="2:56" s="6" customFormat="1" ht="14.25" customHeight="1">
      <c r="B10" s="22"/>
      <c r="K10" s="25"/>
      <c r="AZ10" s="6" t="s">
        <v>112</v>
      </c>
      <c r="BA10" s="6" t="s">
        <v>112</v>
      </c>
      <c r="BB10" s="6" t="s">
        <v>87</v>
      </c>
      <c r="BC10" s="6" t="s">
        <v>113</v>
      </c>
      <c r="BD10" s="6" t="s">
        <v>81</v>
      </c>
    </row>
    <row r="11" spans="2:56" s="6" customFormat="1" ht="15" customHeight="1">
      <c r="B11" s="22"/>
      <c r="D11" s="18" t="s">
        <v>19</v>
      </c>
      <c r="F11" s="16" t="s">
        <v>20</v>
      </c>
      <c r="I11" s="18" t="s">
        <v>21</v>
      </c>
      <c r="J11" s="16"/>
      <c r="K11" s="25"/>
      <c r="AZ11" s="6" t="s">
        <v>114</v>
      </c>
      <c r="BA11" s="6" t="s">
        <v>114</v>
      </c>
      <c r="BB11" s="6" t="s">
        <v>87</v>
      </c>
      <c r="BC11" s="6" t="s">
        <v>115</v>
      </c>
      <c r="BD11" s="6" t="s">
        <v>81</v>
      </c>
    </row>
    <row r="12" spans="2:56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26.08.2014</v>
      </c>
      <c r="K12" s="25"/>
      <c r="AZ12" s="6" t="s">
        <v>116</v>
      </c>
      <c r="BA12" s="6" t="s">
        <v>116</v>
      </c>
      <c r="BB12" s="6" t="s">
        <v>87</v>
      </c>
      <c r="BC12" s="6" t="s">
        <v>117</v>
      </c>
      <c r="BD12" s="6" t="s">
        <v>81</v>
      </c>
    </row>
    <row r="13" spans="2:56" s="6" customFormat="1" ht="12" customHeight="1">
      <c r="B13" s="22"/>
      <c r="K13" s="25"/>
      <c r="AZ13" s="6" t="s">
        <v>118</v>
      </c>
      <c r="BA13" s="6" t="s">
        <v>119</v>
      </c>
      <c r="BB13" s="6" t="s">
        <v>87</v>
      </c>
      <c r="BC13" s="6" t="s">
        <v>120</v>
      </c>
      <c r="BD13" s="6" t="s">
        <v>81</v>
      </c>
    </row>
    <row r="14" spans="2:56" s="6" customFormat="1" ht="15" customHeight="1">
      <c r="B14" s="22"/>
      <c r="D14" s="18" t="s">
        <v>29</v>
      </c>
      <c r="I14" s="18" t="s">
        <v>30</v>
      </c>
      <c r="J14" s="16"/>
      <c r="K14" s="25"/>
      <c r="AZ14" s="6" t="s">
        <v>121</v>
      </c>
      <c r="BA14" s="6" t="s">
        <v>122</v>
      </c>
      <c r="BB14" s="6" t="s">
        <v>87</v>
      </c>
      <c r="BC14" s="6" t="s">
        <v>123</v>
      </c>
      <c r="BD14" s="6" t="s">
        <v>81</v>
      </c>
    </row>
    <row r="15" spans="2:56" s="6" customFormat="1" ht="18.75" customHeight="1">
      <c r="B15" s="22"/>
      <c r="E15" s="16" t="s">
        <v>31</v>
      </c>
      <c r="I15" s="18" t="s">
        <v>32</v>
      </c>
      <c r="J15" s="16"/>
      <c r="K15" s="25"/>
      <c r="AZ15" s="6" t="s">
        <v>124</v>
      </c>
      <c r="BA15" s="6" t="s">
        <v>125</v>
      </c>
      <c r="BB15" s="6" t="s">
        <v>87</v>
      </c>
      <c r="BC15" s="6" t="s">
        <v>126</v>
      </c>
      <c r="BD15" s="6" t="s">
        <v>81</v>
      </c>
    </row>
    <row r="16" spans="2:56" s="6" customFormat="1" ht="7.5" customHeight="1">
      <c r="B16" s="22"/>
      <c r="K16" s="25"/>
      <c r="AZ16" s="6" t="s">
        <v>127</v>
      </c>
      <c r="BA16" s="6" t="s">
        <v>127</v>
      </c>
      <c r="BB16" s="6" t="s">
        <v>87</v>
      </c>
      <c r="BC16" s="6" t="s">
        <v>128</v>
      </c>
      <c r="BD16" s="6" t="s">
        <v>81</v>
      </c>
    </row>
    <row r="17" spans="2:56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  <c r="AZ17" s="6" t="s">
        <v>129</v>
      </c>
      <c r="BA17" s="6" t="s">
        <v>129</v>
      </c>
      <c r="BB17" s="6" t="s">
        <v>87</v>
      </c>
      <c r="BC17" s="6" t="s">
        <v>130</v>
      </c>
      <c r="BD17" s="6" t="s">
        <v>81</v>
      </c>
    </row>
    <row r="18" spans="2:56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  <c r="AZ18" s="6" t="s">
        <v>131</v>
      </c>
      <c r="BA18" s="6" t="s">
        <v>131</v>
      </c>
      <c r="BB18" s="6" t="s">
        <v>87</v>
      </c>
      <c r="BC18" s="6" t="s">
        <v>132</v>
      </c>
      <c r="BD18" s="6" t="s">
        <v>81</v>
      </c>
    </row>
    <row r="19" spans="2:56" s="6" customFormat="1" ht="7.5" customHeight="1">
      <c r="B19" s="22"/>
      <c r="K19" s="25"/>
      <c r="AZ19" s="6" t="s">
        <v>133</v>
      </c>
      <c r="BA19" s="6" t="s">
        <v>133</v>
      </c>
      <c r="BB19" s="6" t="s">
        <v>87</v>
      </c>
      <c r="BC19" s="6" t="s">
        <v>134</v>
      </c>
      <c r="BD19" s="6" t="s">
        <v>81</v>
      </c>
    </row>
    <row r="20" spans="2:56" s="6" customFormat="1" ht="15" customHeight="1">
      <c r="B20" s="22"/>
      <c r="D20" s="18" t="s">
        <v>35</v>
      </c>
      <c r="I20" s="18" t="s">
        <v>30</v>
      </c>
      <c r="J20" s="16"/>
      <c r="K20" s="25"/>
      <c r="AZ20" s="6" t="s">
        <v>135</v>
      </c>
      <c r="BA20" s="6" t="s">
        <v>136</v>
      </c>
      <c r="BB20" s="6" t="s">
        <v>87</v>
      </c>
      <c r="BC20" s="6" t="s">
        <v>137</v>
      </c>
      <c r="BD20" s="6" t="s">
        <v>81</v>
      </c>
    </row>
    <row r="21" spans="2:56" s="6" customFormat="1" ht="18.75" customHeight="1">
      <c r="B21" s="22"/>
      <c r="E21" s="16" t="s">
        <v>36</v>
      </c>
      <c r="I21" s="18" t="s">
        <v>32</v>
      </c>
      <c r="J21" s="16"/>
      <c r="K21" s="25"/>
      <c r="AZ21" s="6" t="s">
        <v>138</v>
      </c>
      <c r="BA21" s="6" t="s">
        <v>138</v>
      </c>
      <c r="BB21" s="6" t="s">
        <v>87</v>
      </c>
      <c r="BC21" s="6" t="s">
        <v>139</v>
      </c>
      <c r="BD21" s="6" t="s">
        <v>81</v>
      </c>
    </row>
    <row r="22" spans="2:56" s="6" customFormat="1" ht="7.5" customHeight="1">
      <c r="B22" s="22"/>
      <c r="K22" s="25"/>
      <c r="AZ22" s="6" t="s">
        <v>140</v>
      </c>
      <c r="BA22" s="6" t="s">
        <v>140</v>
      </c>
      <c r="BB22" s="6" t="s">
        <v>87</v>
      </c>
      <c r="BC22" s="6" t="s">
        <v>141</v>
      </c>
      <c r="BD22" s="6" t="s">
        <v>81</v>
      </c>
    </row>
    <row r="23" spans="2:56" s="6" customFormat="1" ht="15" customHeight="1">
      <c r="B23" s="22"/>
      <c r="D23" s="18" t="s">
        <v>38</v>
      </c>
      <c r="K23" s="25"/>
      <c r="AZ23" s="6" t="s">
        <v>142</v>
      </c>
      <c r="BA23" s="6" t="s">
        <v>143</v>
      </c>
      <c r="BB23" s="6" t="s">
        <v>87</v>
      </c>
      <c r="BC23" s="6" t="s">
        <v>144</v>
      </c>
      <c r="BD23" s="6" t="s">
        <v>81</v>
      </c>
    </row>
    <row r="24" spans="2:56" s="76" customFormat="1" ht="15.75" customHeight="1">
      <c r="B24" s="77"/>
      <c r="E24" s="291"/>
      <c r="F24" s="297"/>
      <c r="G24" s="297"/>
      <c r="H24" s="297"/>
      <c r="K24" s="78"/>
      <c r="AZ24" s="6" t="s">
        <v>145</v>
      </c>
      <c r="BA24" s="6" t="s">
        <v>146</v>
      </c>
      <c r="BB24" s="6" t="s">
        <v>87</v>
      </c>
      <c r="BC24" s="6" t="s">
        <v>147</v>
      </c>
      <c r="BD24" s="6" t="s">
        <v>81</v>
      </c>
    </row>
    <row r="25" spans="2:56" s="6" customFormat="1" ht="7.5" customHeight="1">
      <c r="B25" s="22"/>
      <c r="K25" s="25"/>
      <c r="AZ25" s="6" t="s">
        <v>148</v>
      </c>
      <c r="BA25" s="6" t="s">
        <v>148</v>
      </c>
      <c r="BB25" s="6" t="s">
        <v>87</v>
      </c>
      <c r="BC25" s="6" t="s">
        <v>149</v>
      </c>
      <c r="BD25" s="6" t="s">
        <v>81</v>
      </c>
    </row>
    <row r="26" spans="2:56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  <c r="AZ26" s="6" t="s">
        <v>150</v>
      </c>
      <c r="BA26" s="6" t="s">
        <v>151</v>
      </c>
      <c r="BB26" s="6" t="s">
        <v>87</v>
      </c>
      <c r="BC26" s="6" t="s">
        <v>152</v>
      </c>
      <c r="BD26" s="6" t="s">
        <v>81</v>
      </c>
    </row>
    <row r="27" spans="2:56" s="6" customFormat="1" ht="26.25" customHeight="1">
      <c r="B27" s="22"/>
      <c r="D27" s="80" t="s">
        <v>39</v>
      </c>
      <c r="J27" s="57">
        <f>ROUNDUP($J$104,2)</f>
        <v>0</v>
      </c>
      <c r="K27" s="25"/>
      <c r="AZ27" s="6" t="s">
        <v>153</v>
      </c>
      <c r="BA27" s="6" t="s">
        <v>154</v>
      </c>
      <c r="BB27" s="6" t="s">
        <v>87</v>
      </c>
      <c r="BC27" s="6" t="s">
        <v>155</v>
      </c>
      <c r="BD27" s="6" t="s">
        <v>81</v>
      </c>
    </row>
    <row r="28" spans="2:56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  <c r="AZ28" s="6" t="s">
        <v>156</v>
      </c>
      <c r="BA28" s="6" t="s">
        <v>157</v>
      </c>
      <c r="BB28" s="6" t="s">
        <v>87</v>
      </c>
      <c r="BC28" s="6" t="s">
        <v>158</v>
      </c>
      <c r="BD28" s="6" t="s">
        <v>81</v>
      </c>
    </row>
    <row r="29" spans="2:56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  <c r="AZ29" s="6" t="s">
        <v>159</v>
      </c>
      <c r="BA29" s="6" t="s">
        <v>160</v>
      </c>
      <c r="BB29" s="6" t="s">
        <v>87</v>
      </c>
      <c r="BC29" s="6" t="s">
        <v>161</v>
      </c>
      <c r="BD29" s="6" t="s">
        <v>81</v>
      </c>
    </row>
    <row r="30" spans="2:56" s="6" customFormat="1" ht="15" customHeight="1">
      <c r="B30" s="22"/>
      <c r="D30" s="28" t="s">
        <v>43</v>
      </c>
      <c r="E30" s="28" t="s">
        <v>44</v>
      </c>
      <c r="F30" s="81">
        <f>ROUNDUP(SUM($BE$104:$BE$1131),2)</f>
        <v>0</v>
      </c>
      <c r="I30" s="82">
        <v>0.21</v>
      </c>
      <c r="J30" s="81">
        <f>ROUNDUP(ROUNDUP((SUM($BE$104:$BE$1131)),2)*$I$30,1)</f>
        <v>0</v>
      </c>
      <c r="K30" s="25"/>
      <c r="AZ30" s="6" t="s">
        <v>162</v>
      </c>
      <c r="BA30" s="6" t="s">
        <v>162</v>
      </c>
      <c r="BB30" s="6" t="s">
        <v>87</v>
      </c>
      <c r="BC30" s="6" t="s">
        <v>163</v>
      </c>
      <c r="BD30" s="6" t="s">
        <v>81</v>
      </c>
    </row>
    <row r="31" spans="2:56" s="6" customFormat="1" ht="15" customHeight="1">
      <c r="B31" s="22"/>
      <c r="E31" s="28" t="s">
        <v>45</v>
      </c>
      <c r="F31" s="81">
        <f>ROUNDUP(SUM($BF$104:$BF$1131),2)</f>
        <v>0</v>
      </c>
      <c r="I31" s="82">
        <v>0.15</v>
      </c>
      <c r="J31" s="81">
        <f>ROUNDUP(ROUNDUP((SUM($BF$104:$BF$1131)),2)*$I$31,1)</f>
        <v>0</v>
      </c>
      <c r="K31" s="25"/>
      <c r="AZ31" s="6" t="s">
        <v>164</v>
      </c>
      <c r="BA31" s="6" t="s">
        <v>165</v>
      </c>
      <c r="BB31" s="6" t="s">
        <v>87</v>
      </c>
      <c r="BC31" s="6" t="s">
        <v>166</v>
      </c>
      <c r="BD31" s="6" t="s">
        <v>81</v>
      </c>
    </row>
    <row r="32" spans="2:56" s="6" customFormat="1" ht="15" customHeight="1" hidden="1">
      <c r="B32" s="22"/>
      <c r="E32" s="28" t="s">
        <v>46</v>
      </c>
      <c r="F32" s="81">
        <f>ROUNDUP(SUM($BG$104:$BG$1131),2)</f>
        <v>0</v>
      </c>
      <c r="I32" s="82">
        <v>0.21</v>
      </c>
      <c r="J32" s="81">
        <v>0</v>
      </c>
      <c r="K32" s="25"/>
      <c r="AZ32" s="6" t="s">
        <v>167</v>
      </c>
      <c r="BA32" s="6" t="s">
        <v>168</v>
      </c>
      <c r="BB32" s="6" t="s">
        <v>87</v>
      </c>
      <c r="BC32" s="6" t="s">
        <v>169</v>
      </c>
      <c r="BD32" s="6" t="s">
        <v>81</v>
      </c>
    </row>
    <row r="33" spans="2:56" s="6" customFormat="1" ht="15" customHeight="1" hidden="1">
      <c r="B33" s="22"/>
      <c r="E33" s="28" t="s">
        <v>47</v>
      </c>
      <c r="F33" s="81">
        <f>ROUNDUP(SUM($BH$104:$BH$1131),2)</f>
        <v>0</v>
      </c>
      <c r="I33" s="82">
        <v>0.15</v>
      </c>
      <c r="J33" s="81">
        <v>0</v>
      </c>
      <c r="K33" s="25"/>
      <c r="AZ33" s="6" t="s">
        <v>170</v>
      </c>
      <c r="BA33" s="6" t="s">
        <v>170</v>
      </c>
      <c r="BB33" s="6" t="s">
        <v>87</v>
      </c>
      <c r="BC33" s="6" t="s">
        <v>171</v>
      </c>
      <c r="BD33" s="6" t="s">
        <v>81</v>
      </c>
    </row>
    <row r="34" spans="2:56" s="6" customFormat="1" ht="15" customHeight="1" hidden="1">
      <c r="B34" s="22"/>
      <c r="E34" s="28" t="s">
        <v>48</v>
      </c>
      <c r="F34" s="81">
        <f>ROUNDUP(SUM($BI$104:$BI$1131),2)</f>
        <v>0</v>
      </c>
      <c r="I34" s="82">
        <v>0</v>
      </c>
      <c r="J34" s="81">
        <v>0</v>
      </c>
      <c r="K34" s="25"/>
      <c r="AZ34" s="6" t="s">
        <v>172</v>
      </c>
      <c r="BA34" s="6" t="s">
        <v>172</v>
      </c>
      <c r="BB34" s="6" t="s">
        <v>87</v>
      </c>
      <c r="BC34" s="6" t="s">
        <v>173</v>
      </c>
      <c r="BD34" s="6" t="s">
        <v>81</v>
      </c>
    </row>
    <row r="35" spans="2:56" s="6" customFormat="1" ht="7.5" customHeight="1">
      <c r="B35" s="22"/>
      <c r="K35" s="25"/>
      <c r="AZ35" s="6" t="s">
        <v>174</v>
      </c>
      <c r="BA35" s="6" t="s">
        <v>175</v>
      </c>
      <c r="BB35" s="6" t="s">
        <v>87</v>
      </c>
      <c r="BC35" s="6" t="s">
        <v>176</v>
      </c>
      <c r="BD35" s="6" t="s">
        <v>81</v>
      </c>
    </row>
    <row r="36" spans="2:56" s="6" customFormat="1" ht="26.25" customHeight="1">
      <c r="B36" s="22"/>
      <c r="C36" s="30"/>
      <c r="D36" s="31" t="s">
        <v>49</v>
      </c>
      <c r="E36" s="32"/>
      <c r="F36" s="32"/>
      <c r="G36" s="83" t="s">
        <v>50</v>
      </c>
      <c r="H36" s="33" t="s">
        <v>51</v>
      </c>
      <c r="I36" s="32"/>
      <c r="J36" s="34">
        <f>SUM($J$27:$J$34)</f>
        <v>0</v>
      </c>
      <c r="K36" s="84"/>
      <c r="AZ36" s="6" t="s">
        <v>177</v>
      </c>
      <c r="BA36" s="6" t="s">
        <v>177</v>
      </c>
      <c r="BB36" s="6" t="s">
        <v>87</v>
      </c>
      <c r="BC36" s="6" t="s">
        <v>178</v>
      </c>
      <c r="BD36" s="6" t="s">
        <v>81</v>
      </c>
    </row>
    <row r="37" spans="2:56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  <c r="AZ37" s="6" t="s">
        <v>179</v>
      </c>
      <c r="BA37" s="6" t="s">
        <v>180</v>
      </c>
      <c r="BB37" s="6" t="s">
        <v>87</v>
      </c>
      <c r="BC37" s="6" t="s">
        <v>181</v>
      </c>
      <c r="BD37" s="6" t="s">
        <v>81</v>
      </c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182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96" t="str">
        <f>$E$7</f>
        <v>Rekonstrukce sportoviště včetně zázemí</v>
      </c>
      <c r="F45" s="279"/>
      <c r="G45" s="279"/>
      <c r="H45" s="279"/>
      <c r="K45" s="25"/>
    </row>
    <row r="46" spans="2:11" s="6" customFormat="1" ht="15" customHeight="1">
      <c r="B46" s="22"/>
      <c r="C46" s="18" t="s">
        <v>105</v>
      </c>
      <c r="K46" s="25"/>
    </row>
    <row r="47" spans="2:11" s="6" customFormat="1" ht="19.5" customHeight="1">
      <c r="B47" s="22"/>
      <c r="E47" s="278" t="str">
        <f>$E$9</f>
        <v>SO 01 - Zázemí sportoviště</v>
      </c>
      <c r="F47" s="279"/>
      <c r="G47" s="279"/>
      <c r="H47" s="27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p.č. 311/5, 317/2 a ST.1788, k.ú. Přelouč</v>
      </c>
      <c r="I49" s="18" t="s">
        <v>25</v>
      </c>
      <c r="J49" s="45" t="str">
        <f>IF($J$12="","",$J$12)</f>
        <v>26.08.2014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Město Přelouč, Čs. armády 1655, 535 33 Přelouč</v>
      </c>
      <c r="I51" s="18" t="s">
        <v>35</v>
      </c>
      <c r="J51" s="16" t="str">
        <f>$E$21</f>
        <v>Projecticon s.r.o., A.Kopeckého,549 22 Nový Hrádek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183</v>
      </c>
      <c r="D54" s="30"/>
      <c r="E54" s="30"/>
      <c r="F54" s="30"/>
      <c r="G54" s="30"/>
      <c r="H54" s="30"/>
      <c r="I54" s="30"/>
      <c r="J54" s="87" t="s">
        <v>184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185</v>
      </c>
      <c r="J56" s="57">
        <f>$J$104</f>
        <v>0</v>
      </c>
      <c r="K56" s="25"/>
      <c r="AU56" s="6" t="s">
        <v>186</v>
      </c>
    </row>
    <row r="57" spans="2:11" s="63" customFormat="1" ht="25.5" customHeight="1">
      <c r="B57" s="88"/>
      <c r="D57" s="89" t="s">
        <v>187</v>
      </c>
      <c r="E57" s="89"/>
      <c r="F57" s="89"/>
      <c r="G57" s="89"/>
      <c r="H57" s="89"/>
      <c r="I57" s="89"/>
      <c r="J57" s="90">
        <f>$J$105</f>
        <v>0</v>
      </c>
      <c r="K57" s="91"/>
    </row>
    <row r="58" spans="2:11" s="92" customFormat="1" ht="21" customHeight="1">
      <c r="B58" s="93"/>
      <c r="D58" s="94" t="s">
        <v>188</v>
      </c>
      <c r="E58" s="94"/>
      <c r="F58" s="94"/>
      <c r="G58" s="94"/>
      <c r="H58" s="94"/>
      <c r="I58" s="94"/>
      <c r="J58" s="95">
        <f>$J$106</f>
        <v>0</v>
      </c>
      <c r="K58" s="96"/>
    </row>
    <row r="59" spans="2:11" s="92" customFormat="1" ht="21" customHeight="1">
      <c r="B59" s="93"/>
      <c r="D59" s="94" t="s">
        <v>189</v>
      </c>
      <c r="E59" s="94"/>
      <c r="F59" s="94"/>
      <c r="G59" s="94"/>
      <c r="H59" s="94"/>
      <c r="I59" s="94"/>
      <c r="J59" s="95">
        <f>$J$140</f>
        <v>0</v>
      </c>
      <c r="K59" s="96"/>
    </row>
    <row r="60" spans="2:11" s="92" customFormat="1" ht="21" customHeight="1">
      <c r="B60" s="93"/>
      <c r="D60" s="94" t="s">
        <v>190</v>
      </c>
      <c r="E60" s="94"/>
      <c r="F60" s="94"/>
      <c r="G60" s="94"/>
      <c r="H60" s="94"/>
      <c r="I60" s="94"/>
      <c r="J60" s="95">
        <f>$J$160</f>
        <v>0</v>
      </c>
      <c r="K60" s="96"/>
    </row>
    <row r="61" spans="2:11" s="92" customFormat="1" ht="21" customHeight="1">
      <c r="B61" s="93"/>
      <c r="D61" s="94" t="s">
        <v>191</v>
      </c>
      <c r="E61" s="94"/>
      <c r="F61" s="94"/>
      <c r="G61" s="94"/>
      <c r="H61" s="94"/>
      <c r="I61" s="94"/>
      <c r="J61" s="95">
        <f>$J$178</f>
        <v>0</v>
      </c>
      <c r="K61" s="96"/>
    </row>
    <row r="62" spans="2:11" s="92" customFormat="1" ht="21" customHeight="1">
      <c r="B62" s="93"/>
      <c r="D62" s="94" t="s">
        <v>192</v>
      </c>
      <c r="E62" s="94"/>
      <c r="F62" s="94"/>
      <c r="G62" s="94"/>
      <c r="H62" s="94"/>
      <c r="I62" s="94"/>
      <c r="J62" s="95">
        <f>$J$429</f>
        <v>0</v>
      </c>
      <c r="K62" s="96"/>
    </row>
    <row r="63" spans="2:11" s="92" customFormat="1" ht="15.75" customHeight="1">
      <c r="B63" s="93"/>
      <c r="D63" s="94" t="s">
        <v>193</v>
      </c>
      <c r="E63" s="94"/>
      <c r="F63" s="94"/>
      <c r="G63" s="94"/>
      <c r="H63" s="94"/>
      <c r="I63" s="94"/>
      <c r="J63" s="95">
        <f>$J$513</f>
        <v>0</v>
      </c>
      <c r="K63" s="96"/>
    </row>
    <row r="64" spans="2:11" s="63" customFormat="1" ht="25.5" customHeight="1">
      <c r="B64" s="88"/>
      <c r="D64" s="89" t="s">
        <v>194</v>
      </c>
      <c r="E64" s="89"/>
      <c r="F64" s="89"/>
      <c r="G64" s="89"/>
      <c r="H64" s="89"/>
      <c r="I64" s="89"/>
      <c r="J64" s="90">
        <f>$J$519</f>
        <v>0</v>
      </c>
      <c r="K64" s="91"/>
    </row>
    <row r="65" spans="2:11" s="92" customFormat="1" ht="21" customHeight="1">
      <c r="B65" s="93"/>
      <c r="D65" s="94" t="s">
        <v>195</v>
      </c>
      <c r="E65" s="94"/>
      <c r="F65" s="94"/>
      <c r="G65" s="94"/>
      <c r="H65" s="94"/>
      <c r="I65" s="94"/>
      <c r="J65" s="95">
        <f>$J$520</f>
        <v>0</v>
      </c>
      <c r="K65" s="96"/>
    </row>
    <row r="66" spans="2:11" s="92" customFormat="1" ht="21" customHeight="1">
      <c r="B66" s="93"/>
      <c r="D66" s="94" t="s">
        <v>196</v>
      </c>
      <c r="E66" s="94"/>
      <c r="F66" s="94"/>
      <c r="G66" s="94"/>
      <c r="H66" s="94"/>
      <c r="I66" s="94"/>
      <c r="J66" s="95">
        <f>$J$535</f>
        <v>0</v>
      </c>
      <c r="K66" s="96"/>
    </row>
    <row r="67" spans="2:11" s="92" customFormat="1" ht="21" customHeight="1">
      <c r="B67" s="93"/>
      <c r="D67" s="94" t="s">
        <v>197</v>
      </c>
      <c r="E67" s="94"/>
      <c r="F67" s="94"/>
      <c r="G67" s="94"/>
      <c r="H67" s="94"/>
      <c r="I67" s="94"/>
      <c r="J67" s="95">
        <f>$J$565</f>
        <v>0</v>
      </c>
      <c r="K67" s="96"/>
    </row>
    <row r="68" spans="2:11" s="92" customFormat="1" ht="21" customHeight="1">
      <c r="B68" s="93"/>
      <c r="D68" s="94" t="s">
        <v>198</v>
      </c>
      <c r="E68" s="94"/>
      <c r="F68" s="94"/>
      <c r="G68" s="94"/>
      <c r="H68" s="94"/>
      <c r="I68" s="94"/>
      <c r="J68" s="95">
        <f>$J$571</f>
        <v>0</v>
      </c>
      <c r="K68" s="96"/>
    </row>
    <row r="69" spans="2:11" s="92" customFormat="1" ht="21" customHeight="1">
      <c r="B69" s="93"/>
      <c r="D69" s="94" t="s">
        <v>199</v>
      </c>
      <c r="E69" s="94"/>
      <c r="F69" s="94"/>
      <c r="G69" s="94"/>
      <c r="H69" s="94"/>
      <c r="I69" s="94"/>
      <c r="J69" s="95">
        <f>$J$582</f>
        <v>0</v>
      </c>
      <c r="K69" s="96"/>
    </row>
    <row r="70" spans="2:11" s="92" customFormat="1" ht="21" customHeight="1">
      <c r="B70" s="93"/>
      <c r="D70" s="94" t="s">
        <v>200</v>
      </c>
      <c r="E70" s="94"/>
      <c r="F70" s="94"/>
      <c r="G70" s="94"/>
      <c r="H70" s="94"/>
      <c r="I70" s="94"/>
      <c r="J70" s="95">
        <f>$J$601</f>
        <v>0</v>
      </c>
      <c r="K70" s="96"/>
    </row>
    <row r="71" spans="2:11" s="92" customFormat="1" ht="21" customHeight="1">
      <c r="B71" s="93"/>
      <c r="D71" s="94" t="s">
        <v>201</v>
      </c>
      <c r="E71" s="94"/>
      <c r="F71" s="94"/>
      <c r="G71" s="94"/>
      <c r="H71" s="94"/>
      <c r="I71" s="94"/>
      <c r="J71" s="95">
        <f>$J$675</f>
        <v>0</v>
      </c>
      <c r="K71" s="96"/>
    </row>
    <row r="72" spans="2:11" s="92" customFormat="1" ht="21" customHeight="1">
      <c r="B72" s="93"/>
      <c r="D72" s="94" t="s">
        <v>202</v>
      </c>
      <c r="E72" s="94"/>
      <c r="F72" s="94"/>
      <c r="G72" s="94"/>
      <c r="H72" s="94"/>
      <c r="I72" s="94"/>
      <c r="J72" s="95">
        <f>$J$684</f>
        <v>0</v>
      </c>
      <c r="K72" s="96"/>
    </row>
    <row r="73" spans="2:11" s="92" customFormat="1" ht="21" customHeight="1">
      <c r="B73" s="93"/>
      <c r="D73" s="94" t="s">
        <v>203</v>
      </c>
      <c r="E73" s="94"/>
      <c r="F73" s="94"/>
      <c r="G73" s="94"/>
      <c r="H73" s="94"/>
      <c r="I73" s="94"/>
      <c r="J73" s="95">
        <f>$J$721</f>
        <v>0</v>
      </c>
      <c r="K73" s="96"/>
    </row>
    <row r="74" spans="2:11" s="92" customFormat="1" ht="21" customHeight="1">
      <c r="B74" s="93"/>
      <c r="D74" s="94" t="s">
        <v>204</v>
      </c>
      <c r="E74" s="94"/>
      <c r="F74" s="94"/>
      <c r="G74" s="94"/>
      <c r="H74" s="94"/>
      <c r="I74" s="94"/>
      <c r="J74" s="95">
        <f>$J$759</f>
        <v>0</v>
      </c>
      <c r="K74" s="96"/>
    </row>
    <row r="75" spans="2:11" s="92" customFormat="1" ht="21" customHeight="1">
      <c r="B75" s="93"/>
      <c r="D75" s="94" t="s">
        <v>205</v>
      </c>
      <c r="E75" s="94"/>
      <c r="F75" s="94"/>
      <c r="G75" s="94"/>
      <c r="H75" s="94"/>
      <c r="I75" s="94"/>
      <c r="J75" s="95">
        <f>$J$778</f>
        <v>0</v>
      </c>
      <c r="K75" s="96"/>
    </row>
    <row r="76" spans="2:11" s="92" customFormat="1" ht="21" customHeight="1">
      <c r="B76" s="93"/>
      <c r="D76" s="94" t="s">
        <v>206</v>
      </c>
      <c r="E76" s="94"/>
      <c r="F76" s="94"/>
      <c r="G76" s="94"/>
      <c r="H76" s="94"/>
      <c r="I76" s="94"/>
      <c r="J76" s="95">
        <f>$J$839</f>
        <v>0</v>
      </c>
      <c r="K76" s="96"/>
    </row>
    <row r="77" spans="2:11" s="92" customFormat="1" ht="21" customHeight="1">
      <c r="B77" s="93"/>
      <c r="D77" s="94" t="s">
        <v>207</v>
      </c>
      <c r="E77" s="94"/>
      <c r="F77" s="94"/>
      <c r="G77" s="94"/>
      <c r="H77" s="94"/>
      <c r="I77" s="94"/>
      <c r="J77" s="95">
        <f>$J$982</f>
        <v>0</v>
      </c>
      <c r="K77" s="96"/>
    </row>
    <row r="78" spans="2:11" s="92" customFormat="1" ht="21" customHeight="1">
      <c r="B78" s="93"/>
      <c r="D78" s="94" t="s">
        <v>208</v>
      </c>
      <c r="E78" s="94"/>
      <c r="F78" s="94"/>
      <c r="G78" s="94"/>
      <c r="H78" s="94"/>
      <c r="I78" s="94"/>
      <c r="J78" s="95">
        <f>$J$1000</f>
        <v>0</v>
      </c>
      <c r="K78" s="96"/>
    </row>
    <row r="79" spans="2:11" s="92" customFormat="1" ht="21" customHeight="1">
      <c r="B79" s="93"/>
      <c r="D79" s="94" t="s">
        <v>209</v>
      </c>
      <c r="E79" s="94"/>
      <c r="F79" s="94"/>
      <c r="G79" s="94"/>
      <c r="H79" s="94"/>
      <c r="I79" s="94"/>
      <c r="J79" s="95">
        <f>$J$1032</f>
        <v>0</v>
      </c>
      <c r="K79" s="96"/>
    </row>
    <row r="80" spans="2:11" s="92" customFormat="1" ht="21" customHeight="1">
      <c r="B80" s="93"/>
      <c r="D80" s="94" t="s">
        <v>210</v>
      </c>
      <c r="E80" s="94"/>
      <c r="F80" s="94"/>
      <c r="G80" s="94"/>
      <c r="H80" s="94"/>
      <c r="I80" s="94"/>
      <c r="J80" s="95">
        <f>$J$1046</f>
        <v>0</v>
      </c>
      <c r="K80" s="96"/>
    </row>
    <row r="81" spans="2:11" s="92" customFormat="1" ht="21" customHeight="1">
      <c r="B81" s="93"/>
      <c r="D81" s="94" t="s">
        <v>211</v>
      </c>
      <c r="E81" s="94"/>
      <c r="F81" s="94"/>
      <c r="G81" s="94"/>
      <c r="H81" s="94"/>
      <c r="I81" s="94"/>
      <c r="J81" s="95">
        <f>$J$1080</f>
        <v>0</v>
      </c>
      <c r="K81" s="96"/>
    </row>
    <row r="82" spans="2:11" s="92" customFormat="1" ht="21" customHeight="1">
      <c r="B82" s="93"/>
      <c r="D82" s="94" t="s">
        <v>212</v>
      </c>
      <c r="E82" s="94"/>
      <c r="F82" s="94"/>
      <c r="G82" s="94"/>
      <c r="H82" s="94"/>
      <c r="I82" s="94"/>
      <c r="J82" s="95">
        <f>$J$1088</f>
        <v>0</v>
      </c>
      <c r="K82" s="96"/>
    </row>
    <row r="83" spans="2:11" s="63" customFormat="1" ht="25.5" customHeight="1">
      <c r="B83" s="88"/>
      <c r="D83" s="89" t="s">
        <v>213</v>
      </c>
      <c r="E83" s="89"/>
      <c r="F83" s="89"/>
      <c r="G83" s="89"/>
      <c r="H83" s="89"/>
      <c r="I83" s="89"/>
      <c r="J83" s="90">
        <f>$J$1112</f>
        <v>0</v>
      </c>
      <c r="K83" s="91"/>
    </row>
    <row r="84" spans="2:11" s="92" customFormat="1" ht="21" customHeight="1">
      <c r="B84" s="93"/>
      <c r="D84" s="94" t="s">
        <v>214</v>
      </c>
      <c r="E84" s="94"/>
      <c r="F84" s="94"/>
      <c r="G84" s="94"/>
      <c r="H84" s="94"/>
      <c r="I84" s="94"/>
      <c r="J84" s="95">
        <f>$J$1113</f>
        <v>0</v>
      </c>
      <c r="K84" s="96"/>
    </row>
    <row r="85" spans="2:11" s="6" customFormat="1" ht="22.5" customHeight="1">
      <c r="B85" s="22"/>
      <c r="K85" s="25"/>
    </row>
    <row r="86" spans="2:11" s="6" customFormat="1" ht="7.5" customHeight="1">
      <c r="B86" s="36"/>
      <c r="C86" s="37"/>
      <c r="D86" s="37"/>
      <c r="E86" s="37"/>
      <c r="F86" s="37"/>
      <c r="G86" s="37"/>
      <c r="H86" s="37"/>
      <c r="I86" s="37"/>
      <c r="J86" s="37"/>
      <c r="K86" s="38"/>
    </row>
    <row r="90" spans="2:12" s="6" customFormat="1" ht="7.5" customHeight="1"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22"/>
    </row>
    <row r="91" spans="2:12" s="6" customFormat="1" ht="37.5" customHeight="1">
      <c r="B91" s="22"/>
      <c r="C91" s="11" t="s">
        <v>215</v>
      </c>
      <c r="L91" s="22"/>
    </row>
    <row r="92" spans="2:12" s="6" customFormat="1" ht="7.5" customHeight="1">
      <c r="B92" s="22"/>
      <c r="L92" s="22"/>
    </row>
    <row r="93" spans="2:12" s="6" customFormat="1" ht="15" customHeight="1">
      <c r="B93" s="22"/>
      <c r="C93" s="18" t="s">
        <v>16</v>
      </c>
      <c r="L93" s="22"/>
    </row>
    <row r="94" spans="2:12" s="6" customFormat="1" ht="16.5" customHeight="1">
      <c r="B94" s="22"/>
      <c r="E94" s="296" t="str">
        <f>$E$7</f>
        <v>Rekonstrukce sportoviště včetně zázemí</v>
      </c>
      <c r="F94" s="279"/>
      <c r="G94" s="279"/>
      <c r="H94" s="279"/>
      <c r="L94" s="22"/>
    </row>
    <row r="95" spans="2:12" s="6" customFormat="1" ht="15" customHeight="1">
      <c r="B95" s="22"/>
      <c r="C95" s="18" t="s">
        <v>105</v>
      </c>
      <c r="L95" s="22"/>
    </row>
    <row r="96" spans="2:12" s="6" customFormat="1" ht="19.5" customHeight="1">
      <c r="B96" s="22"/>
      <c r="E96" s="278" t="str">
        <f>$E$9</f>
        <v>SO 01 - Zázemí sportoviště</v>
      </c>
      <c r="F96" s="279"/>
      <c r="G96" s="279"/>
      <c r="H96" s="279"/>
      <c r="L96" s="22"/>
    </row>
    <row r="97" spans="2:12" s="6" customFormat="1" ht="7.5" customHeight="1">
      <c r="B97" s="22"/>
      <c r="L97" s="22"/>
    </row>
    <row r="98" spans="2:12" s="6" customFormat="1" ht="18.75" customHeight="1">
      <c r="B98" s="22"/>
      <c r="C98" s="18" t="s">
        <v>23</v>
      </c>
      <c r="F98" s="16" t="str">
        <f>$F$12</f>
        <v>p.č. 311/5, 317/2 a ST.1788, k.ú. Přelouč</v>
      </c>
      <c r="I98" s="18" t="s">
        <v>25</v>
      </c>
      <c r="J98" s="45" t="str">
        <f>IF($J$12="","",$J$12)</f>
        <v>26.08.2014</v>
      </c>
      <c r="L98" s="22"/>
    </row>
    <row r="99" spans="2:12" s="6" customFormat="1" ht="7.5" customHeight="1">
      <c r="B99" s="22"/>
      <c r="L99" s="22"/>
    </row>
    <row r="100" spans="2:12" s="6" customFormat="1" ht="15.75" customHeight="1">
      <c r="B100" s="22"/>
      <c r="C100" s="18" t="s">
        <v>29</v>
      </c>
      <c r="F100" s="16" t="str">
        <f>$E$15</f>
        <v>Město Přelouč, Čs. armády 1655, 535 33 Přelouč</v>
      </c>
      <c r="I100" s="18" t="s">
        <v>35</v>
      </c>
      <c r="J100" s="16" t="str">
        <f>$E$21</f>
        <v>Projecticon s.r.o., A.Kopeckého,549 22 Nový Hrádek</v>
      </c>
      <c r="L100" s="22"/>
    </row>
    <row r="101" spans="2:12" s="6" customFormat="1" ht="15" customHeight="1">
      <c r="B101" s="22"/>
      <c r="C101" s="18" t="s">
        <v>33</v>
      </c>
      <c r="F101" s="16">
        <f>IF($E$18="","",$E$18)</f>
      </c>
      <c r="L101" s="22"/>
    </row>
    <row r="102" spans="2:12" s="6" customFormat="1" ht="11.25" customHeight="1">
      <c r="B102" s="22"/>
      <c r="L102" s="22"/>
    </row>
    <row r="103" spans="2:20" s="97" customFormat="1" ht="30" customHeight="1">
      <c r="B103" s="98"/>
      <c r="C103" s="99" t="s">
        <v>216</v>
      </c>
      <c r="D103" s="100" t="s">
        <v>58</v>
      </c>
      <c r="E103" s="100" t="s">
        <v>54</v>
      </c>
      <c r="F103" s="100" t="s">
        <v>217</v>
      </c>
      <c r="G103" s="100" t="s">
        <v>218</v>
      </c>
      <c r="H103" s="100" t="s">
        <v>219</v>
      </c>
      <c r="I103" s="100" t="s">
        <v>220</v>
      </c>
      <c r="J103" s="100" t="s">
        <v>221</v>
      </c>
      <c r="K103" s="101" t="s">
        <v>222</v>
      </c>
      <c r="L103" s="98"/>
      <c r="M103" s="51" t="s">
        <v>223</v>
      </c>
      <c r="N103" s="52" t="s">
        <v>43</v>
      </c>
      <c r="O103" s="52" t="s">
        <v>224</v>
      </c>
      <c r="P103" s="52" t="s">
        <v>225</v>
      </c>
      <c r="Q103" s="52" t="s">
        <v>226</v>
      </c>
      <c r="R103" s="52" t="s">
        <v>227</v>
      </c>
      <c r="S103" s="52" t="s">
        <v>228</v>
      </c>
      <c r="T103" s="53" t="s">
        <v>229</v>
      </c>
    </row>
    <row r="104" spans="2:63" s="6" customFormat="1" ht="30" customHeight="1">
      <c r="B104" s="22"/>
      <c r="C104" s="56" t="s">
        <v>185</v>
      </c>
      <c r="J104" s="102">
        <f>$BK$104</f>
        <v>0</v>
      </c>
      <c r="L104" s="22"/>
      <c r="M104" s="55"/>
      <c r="N104" s="46"/>
      <c r="O104" s="46"/>
      <c r="P104" s="103">
        <f>$P$105+$P$519+$P$1112</f>
        <v>0</v>
      </c>
      <c r="Q104" s="46"/>
      <c r="R104" s="103">
        <f>$R$105+$R$519+$R$1112</f>
        <v>161.83270592</v>
      </c>
      <c r="S104" s="46"/>
      <c r="T104" s="104">
        <f>$T$105+$T$519+$T$1112</f>
        <v>362.0947534300001</v>
      </c>
      <c r="AT104" s="6" t="s">
        <v>72</v>
      </c>
      <c r="AU104" s="6" t="s">
        <v>186</v>
      </c>
      <c r="BK104" s="105">
        <f>$BK$105+$BK$519+$BK$1112</f>
        <v>0</v>
      </c>
    </row>
    <row r="105" spans="2:63" s="106" customFormat="1" ht="37.5" customHeight="1">
      <c r="B105" s="107"/>
      <c r="D105" s="108" t="s">
        <v>72</v>
      </c>
      <c r="E105" s="109" t="s">
        <v>230</v>
      </c>
      <c r="F105" s="109" t="s">
        <v>231</v>
      </c>
      <c r="J105" s="110">
        <f>$BK$105</f>
        <v>0</v>
      </c>
      <c r="L105" s="107"/>
      <c r="M105" s="111"/>
      <c r="P105" s="112">
        <f>$P$106+$P$140+$P$160+$P$178+$P$429</f>
        <v>0</v>
      </c>
      <c r="R105" s="112">
        <f>$R$106+$R$140+$R$160+$R$178+$R$429</f>
        <v>121.03693651</v>
      </c>
      <c r="T105" s="113">
        <f>$T$106+$T$140+$T$160+$T$178+$T$429</f>
        <v>341.72167800000005</v>
      </c>
      <c r="AR105" s="108" t="s">
        <v>22</v>
      </c>
      <c r="AT105" s="108" t="s">
        <v>72</v>
      </c>
      <c r="AU105" s="108" t="s">
        <v>73</v>
      </c>
      <c r="AY105" s="108" t="s">
        <v>232</v>
      </c>
      <c r="BK105" s="114">
        <f>$BK$106+$BK$140+$BK$160+$BK$178+$BK$429</f>
        <v>0</v>
      </c>
    </row>
    <row r="106" spans="2:63" s="106" customFormat="1" ht="21" customHeight="1">
      <c r="B106" s="107"/>
      <c r="D106" s="108" t="s">
        <v>72</v>
      </c>
      <c r="E106" s="115" t="s">
        <v>22</v>
      </c>
      <c r="F106" s="115" t="s">
        <v>233</v>
      </c>
      <c r="J106" s="116">
        <f>$BK$106</f>
        <v>0</v>
      </c>
      <c r="L106" s="107"/>
      <c r="M106" s="111"/>
      <c r="P106" s="112">
        <f>SUM($P$107:$P$139)</f>
        <v>0</v>
      </c>
      <c r="R106" s="112">
        <f>SUM($R$107:$R$139)</f>
        <v>0</v>
      </c>
      <c r="T106" s="113">
        <f>SUM($T$107:$T$139)</f>
        <v>324.92094000000003</v>
      </c>
      <c r="AR106" s="108" t="s">
        <v>22</v>
      </c>
      <c r="AT106" s="108" t="s">
        <v>72</v>
      </c>
      <c r="AU106" s="108" t="s">
        <v>22</v>
      </c>
      <c r="AY106" s="108" t="s">
        <v>232</v>
      </c>
      <c r="BK106" s="114">
        <f>SUM($BK$107:$BK$139)</f>
        <v>0</v>
      </c>
    </row>
    <row r="107" spans="2:65" s="6" customFormat="1" ht="15.75" customHeight="1">
      <c r="B107" s="22"/>
      <c r="C107" s="117" t="s">
        <v>22</v>
      </c>
      <c r="D107" s="117" t="s">
        <v>234</v>
      </c>
      <c r="E107" s="118" t="s">
        <v>235</v>
      </c>
      <c r="F107" s="119" t="s">
        <v>236</v>
      </c>
      <c r="G107" s="120" t="s">
        <v>237</v>
      </c>
      <c r="H107" s="121">
        <v>398.676</v>
      </c>
      <c r="I107" s="122"/>
      <c r="J107" s="123">
        <f>ROUND($I$107*$H$107,2)</f>
        <v>0</v>
      </c>
      <c r="K107" s="119" t="s">
        <v>238</v>
      </c>
      <c r="L107" s="22"/>
      <c r="M107" s="124"/>
      <c r="N107" s="125" t="s">
        <v>44</v>
      </c>
      <c r="P107" s="126">
        <f>$O$107*$H$107</f>
        <v>0</v>
      </c>
      <c r="Q107" s="126">
        <v>0</v>
      </c>
      <c r="R107" s="126">
        <f>$Q$107*$H$107</f>
        <v>0</v>
      </c>
      <c r="S107" s="126">
        <v>0.255</v>
      </c>
      <c r="T107" s="127">
        <f>$S$107*$H$107</f>
        <v>101.66238</v>
      </c>
      <c r="AR107" s="76" t="s">
        <v>239</v>
      </c>
      <c r="AT107" s="76" t="s">
        <v>234</v>
      </c>
      <c r="AU107" s="76" t="s">
        <v>81</v>
      </c>
      <c r="AY107" s="6" t="s">
        <v>232</v>
      </c>
      <c r="BE107" s="128">
        <f>IF($N$107="základní",$J$107,0)</f>
        <v>0</v>
      </c>
      <c r="BF107" s="128">
        <f>IF($N$107="snížená",$J$107,0)</f>
        <v>0</v>
      </c>
      <c r="BG107" s="128">
        <f>IF($N$107="zákl. přenesená",$J$107,0)</f>
        <v>0</v>
      </c>
      <c r="BH107" s="128">
        <f>IF($N$107="sníž. přenesená",$J$107,0)</f>
        <v>0</v>
      </c>
      <c r="BI107" s="128">
        <f>IF($N$107="nulová",$J$107,0)</f>
        <v>0</v>
      </c>
      <c r="BJ107" s="76" t="s">
        <v>22</v>
      </c>
      <c r="BK107" s="128">
        <f>ROUND($I$107*$H$107,2)</f>
        <v>0</v>
      </c>
      <c r="BL107" s="76" t="s">
        <v>239</v>
      </c>
      <c r="BM107" s="76" t="s">
        <v>240</v>
      </c>
    </row>
    <row r="108" spans="2:51" s="6" customFormat="1" ht="15.75" customHeight="1">
      <c r="B108" s="129"/>
      <c r="D108" s="130" t="s">
        <v>241</v>
      </c>
      <c r="E108" s="131"/>
      <c r="F108" s="131" t="s">
        <v>242</v>
      </c>
      <c r="H108" s="132">
        <v>398.676</v>
      </c>
      <c r="L108" s="129"/>
      <c r="M108" s="133"/>
      <c r="T108" s="134"/>
      <c r="AT108" s="135" t="s">
        <v>241</v>
      </c>
      <c r="AU108" s="135" t="s">
        <v>81</v>
      </c>
      <c r="AV108" s="135" t="s">
        <v>81</v>
      </c>
      <c r="AW108" s="135" t="s">
        <v>186</v>
      </c>
      <c r="AX108" s="135" t="s">
        <v>73</v>
      </c>
      <c r="AY108" s="135" t="s">
        <v>232</v>
      </c>
    </row>
    <row r="109" spans="2:51" s="6" customFormat="1" ht="15.75" customHeight="1">
      <c r="B109" s="136"/>
      <c r="D109" s="137" t="s">
        <v>241</v>
      </c>
      <c r="E109" s="138" t="s">
        <v>156</v>
      </c>
      <c r="F109" s="139" t="s">
        <v>243</v>
      </c>
      <c r="H109" s="140">
        <v>398.676</v>
      </c>
      <c r="L109" s="136"/>
      <c r="M109" s="141"/>
      <c r="T109" s="142"/>
      <c r="AT109" s="138" t="s">
        <v>241</v>
      </c>
      <c r="AU109" s="138" t="s">
        <v>81</v>
      </c>
      <c r="AV109" s="138" t="s">
        <v>239</v>
      </c>
      <c r="AW109" s="138" t="s">
        <v>186</v>
      </c>
      <c r="AX109" s="138" t="s">
        <v>22</v>
      </c>
      <c r="AY109" s="138" t="s">
        <v>232</v>
      </c>
    </row>
    <row r="110" spans="2:65" s="6" customFormat="1" ht="15.75" customHeight="1">
      <c r="B110" s="22"/>
      <c r="C110" s="117" t="s">
        <v>81</v>
      </c>
      <c r="D110" s="117" t="s">
        <v>234</v>
      </c>
      <c r="E110" s="118" t="s">
        <v>244</v>
      </c>
      <c r="F110" s="119" t="s">
        <v>245</v>
      </c>
      <c r="G110" s="120" t="s">
        <v>237</v>
      </c>
      <c r="H110" s="121">
        <v>398.676</v>
      </c>
      <c r="I110" s="122"/>
      <c r="J110" s="123">
        <f>ROUND($I$110*$H$110,2)</f>
        <v>0</v>
      </c>
      <c r="K110" s="119" t="s">
        <v>238</v>
      </c>
      <c r="L110" s="22"/>
      <c r="M110" s="124"/>
      <c r="N110" s="125" t="s">
        <v>44</v>
      </c>
      <c r="P110" s="126">
        <f>$O$110*$H$110</f>
        <v>0</v>
      </c>
      <c r="Q110" s="126">
        <v>0</v>
      </c>
      <c r="R110" s="126">
        <f>$Q$110*$H$110</f>
        <v>0</v>
      </c>
      <c r="S110" s="126">
        <v>0.56</v>
      </c>
      <c r="T110" s="127">
        <f>$S$110*$H$110</f>
        <v>223.25856000000002</v>
      </c>
      <c r="AR110" s="76" t="s">
        <v>239</v>
      </c>
      <c r="AT110" s="76" t="s">
        <v>234</v>
      </c>
      <c r="AU110" s="76" t="s">
        <v>81</v>
      </c>
      <c r="AY110" s="6" t="s">
        <v>232</v>
      </c>
      <c r="BE110" s="128">
        <f>IF($N$110="základní",$J$110,0)</f>
        <v>0</v>
      </c>
      <c r="BF110" s="128">
        <f>IF($N$110="snížená",$J$110,0)</f>
        <v>0</v>
      </c>
      <c r="BG110" s="128">
        <f>IF($N$110="zákl. přenesená",$J$110,0)</f>
        <v>0</v>
      </c>
      <c r="BH110" s="128">
        <f>IF($N$110="sníž. přenesená",$J$110,0)</f>
        <v>0</v>
      </c>
      <c r="BI110" s="128">
        <f>IF($N$110="nulová",$J$110,0)</f>
        <v>0</v>
      </c>
      <c r="BJ110" s="76" t="s">
        <v>22</v>
      </c>
      <c r="BK110" s="128">
        <f>ROUND($I$110*$H$110,2)</f>
        <v>0</v>
      </c>
      <c r="BL110" s="76" t="s">
        <v>239</v>
      </c>
      <c r="BM110" s="76" t="s">
        <v>246</v>
      </c>
    </row>
    <row r="111" spans="2:51" s="6" customFormat="1" ht="15.75" customHeight="1">
      <c r="B111" s="129"/>
      <c r="D111" s="130" t="s">
        <v>241</v>
      </c>
      <c r="E111" s="131"/>
      <c r="F111" s="131" t="s">
        <v>242</v>
      </c>
      <c r="H111" s="132">
        <v>398.676</v>
      </c>
      <c r="L111" s="129"/>
      <c r="M111" s="133"/>
      <c r="T111" s="134"/>
      <c r="AT111" s="135" t="s">
        <v>241</v>
      </c>
      <c r="AU111" s="135" t="s">
        <v>81</v>
      </c>
      <c r="AV111" s="135" t="s">
        <v>81</v>
      </c>
      <c r="AW111" s="135" t="s">
        <v>186</v>
      </c>
      <c r="AX111" s="135" t="s">
        <v>73</v>
      </c>
      <c r="AY111" s="135" t="s">
        <v>232</v>
      </c>
    </row>
    <row r="112" spans="2:51" s="6" customFormat="1" ht="15.75" customHeight="1">
      <c r="B112" s="136"/>
      <c r="D112" s="137" t="s">
        <v>241</v>
      </c>
      <c r="E112" s="138"/>
      <c r="F112" s="139" t="s">
        <v>243</v>
      </c>
      <c r="H112" s="140">
        <v>398.676</v>
      </c>
      <c r="L112" s="136"/>
      <c r="M112" s="141"/>
      <c r="T112" s="142"/>
      <c r="AT112" s="138" t="s">
        <v>241</v>
      </c>
      <c r="AU112" s="138" t="s">
        <v>81</v>
      </c>
      <c r="AV112" s="138" t="s">
        <v>239</v>
      </c>
      <c r="AW112" s="138" t="s">
        <v>186</v>
      </c>
      <c r="AX112" s="138" t="s">
        <v>22</v>
      </c>
      <c r="AY112" s="138" t="s">
        <v>232</v>
      </c>
    </row>
    <row r="113" spans="2:65" s="6" customFormat="1" ht="15.75" customHeight="1">
      <c r="B113" s="22"/>
      <c r="C113" s="117" t="s">
        <v>247</v>
      </c>
      <c r="D113" s="117" t="s">
        <v>234</v>
      </c>
      <c r="E113" s="118" t="s">
        <v>248</v>
      </c>
      <c r="F113" s="119" t="s">
        <v>249</v>
      </c>
      <c r="G113" s="120" t="s">
        <v>250</v>
      </c>
      <c r="H113" s="121">
        <v>18.295</v>
      </c>
      <c r="I113" s="122"/>
      <c r="J113" s="123">
        <f>ROUND($I$113*$H$113,2)</f>
        <v>0</v>
      </c>
      <c r="K113" s="119" t="s">
        <v>238</v>
      </c>
      <c r="L113" s="22"/>
      <c r="M113" s="124"/>
      <c r="N113" s="125" t="s">
        <v>44</v>
      </c>
      <c r="P113" s="126">
        <f>$O$113*$H$113</f>
        <v>0</v>
      </c>
      <c r="Q113" s="126">
        <v>0</v>
      </c>
      <c r="R113" s="126">
        <f>$Q$113*$H$113</f>
        <v>0</v>
      </c>
      <c r="S113" s="126">
        <v>0</v>
      </c>
      <c r="T113" s="127">
        <f>$S$113*$H$113</f>
        <v>0</v>
      </c>
      <c r="AR113" s="76" t="s">
        <v>239</v>
      </c>
      <c r="AT113" s="76" t="s">
        <v>234</v>
      </c>
      <c r="AU113" s="76" t="s">
        <v>81</v>
      </c>
      <c r="AY113" s="6" t="s">
        <v>232</v>
      </c>
      <c r="BE113" s="128">
        <f>IF($N$113="základní",$J$113,0)</f>
        <v>0</v>
      </c>
      <c r="BF113" s="128">
        <f>IF($N$113="snížená",$J$113,0)</f>
        <v>0</v>
      </c>
      <c r="BG113" s="128">
        <f>IF($N$113="zákl. přenesená",$J$113,0)</f>
        <v>0</v>
      </c>
      <c r="BH113" s="128">
        <f>IF($N$113="sníž. přenesená",$J$113,0)</f>
        <v>0</v>
      </c>
      <c r="BI113" s="128">
        <f>IF($N$113="nulová",$J$113,0)</f>
        <v>0</v>
      </c>
      <c r="BJ113" s="76" t="s">
        <v>22</v>
      </c>
      <c r="BK113" s="128">
        <f>ROUND($I$113*$H$113,2)</f>
        <v>0</v>
      </c>
      <c r="BL113" s="76" t="s">
        <v>239</v>
      </c>
      <c r="BM113" s="76" t="s">
        <v>251</v>
      </c>
    </row>
    <row r="114" spans="2:51" s="6" customFormat="1" ht="15.75" customHeight="1">
      <c r="B114" s="129"/>
      <c r="D114" s="130" t="s">
        <v>241</v>
      </c>
      <c r="E114" s="131"/>
      <c r="F114" s="131" t="s">
        <v>252</v>
      </c>
      <c r="H114" s="132">
        <v>18.295</v>
      </c>
      <c r="L114" s="129"/>
      <c r="M114" s="133"/>
      <c r="T114" s="134"/>
      <c r="AT114" s="135" t="s">
        <v>241</v>
      </c>
      <c r="AU114" s="135" t="s">
        <v>81</v>
      </c>
      <c r="AV114" s="135" t="s">
        <v>81</v>
      </c>
      <c r="AW114" s="135" t="s">
        <v>186</v>
      </c>
      <c r="AX114" s="135" t="s">
        <v>73</v>
      </c>
      <c r="AY114" s="135" t="s">
        <v>232</v>
      </c>
    </row>
    <row r="115" spans="2:51" s="6" customFormat="1" ht="15.75" customHeight="1">
      <c r="B115" s="136"/>
      <c r="D115" s="137" t="s">
        <v>241</v>
      </c>
      <c r="E115" s="138" t="s">
        <v>172</v>
      </c>
      <c r="F115" s="139" t="s">
        <v>243</v>
      </c>
      <c r="H115" s="140">
        <v>18.295</v>
      </c>
      <c r="L115" s="136"/>
      <c r="M115" s="141"/>
      <c r="T115" s="142"/>
      <c r="AT115" s="138" t="s">
        <v>241</v>
      </c>
      <c r="AU115" s="138" t="s">
        <v>81</v>
      </c>
      <c r="AV115" s="138" t="s">
        <v>239</v>
      </c>
      <c r="AW115" s="138" t="s">
        <v>186</v>
      </c>
      <c r="AX115" s="138" t="s">
        <v>22</v>
      </c>
      <c r="AY115" s="138" t="s">
        <v>232</v>
      </c>
    </row>
    <row r="116" spans="2:65" s="6" customFormat="1" ht="15.75" customHeight="1">
      <c r="B116" s="22"/>
      <c r="C116" s="117" t="s">
        <v>239</v>
      </c>
      <c r="D116" s="117" t="s">
        <v>234</v>
      </c>
      <c r="E116" s="118" t="s">
        <v>253</v>
      </c>
      <c r="F116" s="119" t="s">
        <v>254</v>
      </c>
      <c r="G116" s="120" t="s">
        <v>250</v>
      </c>
      <c r="H116" s="121">
        <v>18.295</v>
      </c>
      <c r="I116" s="122"/>
      <c r="J116" s="123">
        <f>ROUND($I$116*$H$116,2)</f>
        <v>0</v>
      </c>
      <c r="K116" s="119" t="s">
        <v>238</v>
      </c>
      <c r="L116" s="22"/>
      <c r="M116" s="124"/>
      <c r="N116" s="125" t="s">
        <v>44</v>
      </c>
      <c r="P116" s="126">
        <f>$O$116*$H$116</f>
        <v>0</v>
      </c>
      <c r="Q116" s="126">
        <v>0</v>
      </c>
      <c r="R116" s="126">
        <f>$Q$116*$H$116</f>
        <v>0</v>
      </c>
      <c r="S116" s="126">
        <v>0</v>
      </c>
      <c r="T116" s="127">
        <f>$S$116*$H$116</f>
        <v>0</v>
      </c>
      <c r="AR116" s="76" t="s">
        <v>239</v>
      </c>
      <c r="AT116" s="76" t="s">
        <v>234</v>
      </c>
      <c r="AU116" s="76" t="s">
        <v>81</v>
      </c>
      <c r="AY116" s="6" t="s">
        <v>232</v>
      </c>
      <c r="BE116" s="128">
        <f>IF($N$116="základní",$J$116,0)</f>
        <v>0</v>
      </c>
      <c r="BF116" s="128">
        <f>IF($N$116="snížená",$J$116,0)</f>
        <v>0</v>
      </c>
      <c r="BG116" s="128">
        <f>IF($N$116="zákl. přenesená",$J$116,0)</f>
        <v>0</v>
      </c>
      <c r="BH116" s="128">
        <f>IF($N$116="sníž. přenesená",$J$116,0)</f>
        <v>0</v>
      </c>
      <c r="BI116" s="128">
        <f>IF($N$116="nulová",$J$116,0)</f>
        <v>0</v>
      </c>
      <c r="BJ116" s="76" t="s">
        <v>22</v>
      </c>
      <c r="BK116" s="128">
        <f>ROUND($I$116*$H$116,2)</f>
        <v>0</v>
      </c>
      <c r="BL116" s="76" t="s">
        <v>239</v>
      </c>
      <c r="BM116" s="76" t="s">
        <v>255</v>
      </c>
    </row>
    <row r="117" spans="2:51" s="6" customFormat="1" ht="15.75" customHeight="1">
      <c r="B117" s="129"/>
      <c r="D117" s="130" t="s">
        <v>241</v>
      </c>
      <c r="E117" s="131"/>
      <c r="F117" s="131" t="s">
        <v>172</v>
      </c>
      <c r="H117" s="132">
        <v>18.295</v>
      </c>
      <c r="L117" s="129"/>
      <c r="M117" s="133"/>
      <c r="T117" s="134"/>
      <c r="AT117" s="135" t="s">
        <v>241</v>
      </c>
      <c r="AU117" s="135" t="s">
        <v>81</v>
      </c>
      <c r="AV117" s="135" t="s">
        <v>81</v>
      </c>
      <c r="AW117" s="135" t="s">
        <v>186</v>
      </c>
      <c r="AX117" s="135" t="s">
        <v>73</v>
      </c>
      <c r="AY117" s="135" t="s">
        <v>232</v>
      </c>
    </row>
    <row r="118" spans="2:51" s="6" customFormat="1" ht="15.75" customHeight="1">
      <c r="B118" s="136"/>
      <c r="D118" s="137" t="s">
        <v>241</v>
      </c>
      <c r="E118" s="138"/>
      <c r="F118" s="139" t="s">
        <v>243</v>
      </c>
      <c r="H118" s="140">
        <v>18.295</v>
      </c>
      <c r="L118" s="136"/>
      <c r="M118" s="141"/>
      <c r="T118" s="142"/>
      <c r="AT118" s="138" t="s">
        <v>241</v>
      </c>
      <c r="AU118" s="138" t="s">
        <v>81</v>
      </c>
      <c r="AV118" s="138" t="s">
        <v>239</v>
      </c>
      <c r="AW118" s="138" t="s">
        <v>186</v>
      </c>
      <c r="AX118" s="138" t="s">
        <v>22</v>
      </c>
      <c r="AY118" s="138" t="s">
        <v>232</v>
      </c>
    </row>
    <row r="119" spans="2:65" s="6" customFormat="1" ht="15.75" customHeight="1">
      <c r="B119" s="22"/>
      <c r="C119" s="117" t="s">
        <v>256</v>
      </c>
      <c r="D119" s="117" t="s">
        <v>234</v>
      </c>
      <c r="E119" s="118" t="s">
        <v>257</v>
      </c>
      <c r="F119" s="119" t="s">
        <v>258</v>
      </c>
      <c r="G119" s="120" t="s">
        <v>250</v>
      </c>
      <c r="H119" s="121">
        <v>18.295</v>
      </c>
      <c r="I119" s="122"/>
      <c r="J119" s="123">
        <f>ROUND($I$119*$H$119,2)</f>
        <v>0</v>
      </c>
      <c r="K119" s="119" t="s">
        <v>238</v>
      </c>
      <c r="L119" s="22"/>
      <c r="M119" s="124"/>
      <c r="N119" s="125" t="s">
        <v>44</v>
      </c>
      <c r="P119" s="126">
        <f>$O$119*$H$119</f>
        <v>0</v>
      </c>
      <c r="Q119" s="126">
        <v>0</v>
      </c>
      <c r="R119" s="126">
        <f>$Q$119*$H$119</f>
        <v>0</v>
      </c>
      <c r="S119" s="126">
        <v>0</v>
      </c>
      <c r="T119" s="127">
        <f>$S$119*$H$119</f>
        <v>0</v>
      </c>
      <c r="AR119" s="76" t="s">
        <v>239</v>
      </c>
      <c r="AT119" s="76" t="s">
        <v>234</v>
      </c>
      <c r="AU119" s="76" t="s">
        <v>81</v>
      </c>
      <c r="AY119" s="6" t="s">
        <v>232</v>
      </c>
      <c r="BE119" s="128">
        <f>IF($N$119="základní",$J$119,0)</f>
        <v>0</v>
      </c>
      <c r="BF119" s="128">
        <f>IF($N$119="snížená",$J$119,0)</f>
        <v>0</v>
      </c>
      <c r="BG119" s="128">
        <f>IF($N$119="zákl. přenesená",$J$119,0)</f>
        <v>0</v>
      </c>
      <c r="BH119" s="128">
        <f>IF($N$119="sníž. přenesená",$J$119,0)</f>
        <v>0</v>
      </c>
      <c r="BI119" s="128">
        <f>IF($N$119="nulová",$J$119,0)</f>
        <v>0</v>
      </c>
      <c r="BJ119" s="76" t="s">
        <v>22</v>
      </c>
      <c r="BK119" s="128">
        <f>ROUND($I$119*$H$119,2)</f>
        <v>0</v>
      </c>
      <c r="BL119" s="76" t="s">
        <v>239</v>
      </c>
      <c r="BM119" s="76" t="s">
        <v>259</v>
      </c>
    </row>
    <row r="120" spans="2:47" s="6" customFormat="1" ht="30.75" customHeight="1">
      <c r="B120" s="22"/>
      <c r="D120" s="130" t="s">
        <v>260</v>
      </c>
      <c r="F120" s="143" t="s">
        <v>261</v>
      </c>
      <c r="L120" s="22"/>
      <c r="M120" s="48"/>
      <c r="T120" s="49"/>
      <c r="AT120" s="6" t="s">
        <v>260</v>
      </c>
      <c r="AU120" s="6" t="s">
        <v>81</v>
      </c>
    </row>
    <row r="121" spans="2:51" s="6" customFormat="1" ht="15.75" customHeight="1">
      <c r="B121" s="129"/>
      <c r="D121" s="137" t="s">
        <v>241</v>
      </c>
      <c r="E121" s="135"/>
      <c r="F121" s="131" t="s">
        <v>172</v>
      </c>
      <c r="H121" s="132">
        <v>18.295</v>
      </c>
      <c r="L121" s="129"/>
      <c r="M121" s="133"/>
      <c r="T121" s="134"/>
      <c r="AT121" s="135" t="s">
        <v>241</v>
      </c>
      <c r="AU121" s="135" t="s">
        <v>81</v>
      </c>
      <c r="AV121" s="135" t="s">
        <v>81</v>
      </c>
      <c r="AW121" s="135" t="s">
        <v>186</v>
      </c>
      <c r="AX121" s="135" t="s">
        <v>73</v>
      </c>
      <c r="AY121" s="135" t="s">
        <v>232</v>
      </c>
    </row>
    <row r="122" spans="2:51" s="6" customFormat="1" ht="15.75" customHeight="1">
      <c r="B122" s="136"/>
      <c r="D122" s="137" t="s">
        <v>241</v>
      </c>
      <c r="E122" s="138"/>
      <c r="F122" s="139" t="s">
        <v>243</v>
      </c>
      <c r="H122" s="140">
        <v>18.295</v>
      </c>
      <c r="L122" s="136"/>
      <c r="M122" s="141"/>
      <c r="T122" s="142"/>
      <c r="AT122" s="138" t="s">
        <v>241</v>
      </c>
      <c r="AU122" s="138" t="s">
        <v>81</v>
      </c>
      <c r="AV122" s="138" t="s">
        <v>239</v>
      </c>
      <c r="AW122" s="138" t="s">
        <v>186</v>
      </c>
      <c r="AX122" s="138" t="s">
        <v>22</v>
      </c>
      <c r="AY122" s="138" t="s">
        <v>232</v>
      </c>
    </row>
    <row r="123" spans="2:65" s="6" customFormat="1" ht="15.75" customHeight="1">
      <c r="B123" s="22"/>
      <c r="C123" s="117" t="s">
        <v>262</v>
      </c>
      <c r="D123" s="117" t="s">
        <v>234</v>
      </c>
      <c r="E123" s="118" t="s">
        <v>263</v>
      </c>
      <c r="F123" s="119" t="s">
        <v>264</v>
      </c>
      <c r="G123" s="120" t="s">
        <v>250</v>
      </c>
      <c r="H123" s="121">
        <v>11.06</v>
      </c>
      <c r="I123" s="122"/>
      <c r="J123" s="123">
        <f>ROUND($I$123*$H$123,2)</f>
        <v>0</v>
      </c>
      <c r="K123" s="119" t="s">
        <v>238</v>
      </c>
      <c r="L123" s="22"/>
      <c r="M123" s="124"/>
      <c r="N123" s="125" t="s">
        <v>44</v>
      </c>
      <c r="P123" s="126">
        <f>$O$123*$H$123</f>
        <v>0</v>
      </c>
      <c r="Q123" s="126">
        <v>0</v>
      </c>
      <c r="R123" s="126">
        <f>$Q$123*$H$123</f>
        <v>0</v>
      </c>
      <c r="S123" s="126">
        <v>0</v>
      </c>
      <c r="T123" s="127">
        <f>$S$123*$H$123</f>
        <v>0</v>
      </c>
      <c r="AR123" s="76" t="s">
        <v>239</v>
      </c>
      <c r="AT123" s="76" t="s">
        <v>234</v>
      </c>
      <c r="AU123" s="76" t="s">
        <v>81</v>
      </c>
      <c r="AY123" s="6" t="s">
        <v>232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22</v>
      </c>
      <c r="BK123" s="128">
        <f>ROUND($I$123*$H$123,2)</f>
        <v>0</v>
      </c>
      <c r="BL123" s="76" t="s">
        <v>239</v>
      </c>
      <c r="BM123" s="76" t="s">
        <v>265</v>
      </c>
    </row>
    <row r="124" spans="2:47" s="6" customFormat="1" ht="30.75" customHeight="1">
      <c r="B124" s="22"/>
      <c r="D124" s="130" t="s">
        <v>260</v>
      </c>
      <c r="F124" s="143" t="s">
        <v>266</v>
      </c>
      <c r="L124" s="22"/>
      <c r="M124" s="48"/>
      <c r="T124" s="49"/>
      <c r="AT124" s="6" t="s">
        <v>260</v>
      </c>
      <c r="AU124" s="6" t="s">
        <v>81</v>
      </c>
    </row>
    <row r="125" spans="2:51" s="6" customFormat="1" ht="15.75" customHeight="1">
      <c r="B125" s="129"/>
      <c r="D125" s="137" t="s">
        <v>241</v>
      </c>
      <c r="E125" s="135"/>
      <c r="F125" s="131" t="s">
        <v>267</v>
      </c>
      <c r="H125" s="132">
        <v>11.06</v>
      </c>
      <c r="L125" s="129"/>
      <c r="M125" s="133"/>
      <c r="T125" s="134"/>
      <c r="AT125" s="135" t="s">
        <v>241</v>
      </c>
      <c r="AU125" s="135" t="s">
        <v>81</v>
      </c>
      <c r="AV125" s="135" t="s">
        <v>81</v>
      </c>
      <c r="AW125" s="135" t="s">
        <v>186</v>
      </c>
      <c r="AX125" s="135" t="s">
        <v>73</v>
      </c>
      <c r="AY125" s="135" t="s">
        <v>232</v>
      </c>
    </row>
    <row r="126" spans="2:51" s="6" customFormat="1" ht="15.75" customHeight="1">
      <c r="B126" s="136"/>
      <c r="D126" s="137" t="s">
        <v>241</v>
      </c>
      <c r="E126" s="138" t="s">
        <v>131</v>
      </c>
      <c r="F126" s="139" t="s">
        <v>243</v>
      </c>
      <c r="H126" s="140">
        <v>11.06</v>
      </c>
      <c r="L126" s="136"/>
      <c r="M126" s="141"/>
      <c r="T126" s="142"/>
      <c r="AT126" s="138" t="s">
        <v>241</v>
      </c>
      <c r="AU126" s="138" t="s">
        <v>81</v>
      </c>
      <c r="AV126" s="138" t="s">
        <v>239</v>
      </c>
      <c r="AW126" s="138" t="s">
        <v>186</v>
      </c>
      <c r="AX126" s="138" t="s">
        <v>22</v>
      </c>
      <c r="AY126" s="138" t="s">
        <v>232</v>
      </c>
    </row>
    <row r="127" spans="2:65" s="6" customFormat="1" ht="15.75" customHeight="1">
      <c r="B127" s="22"/>
      <c r="C127" s="117" t="s">
        <v>268</v>
      </c>
      <c r="D127" s="117" t="s">
        <v>234</v>
      </c>
      <c r="E127" s="118" t="s">
        <v>269</v>
      </c>
      <c r="F127" s="119" t="s">
        <v>270</v>
      </c>
      <c r="G127" s="120" t="s">
        <v>250</v>
      </c>
      <c r="H127" s="121">
        <v>55.3</v>
      </c>
      <c r="I127" s="122"/>
      <c r="J127" s="123">
        <f>ROUND($I$127*$H$127,2)</f>
        <v>0</v>
      </c>
      <c r="K127" s="119" t="s">
        <v>238</v>
      </c>
      <c r="L127" s="22"/>
      <c r="M127" s="124"/>
      <c r="N127" s="125" t="s">
        <v>44</v>
      </c>
      <c r="P127" s="126">
        <f>$O$127*$H$127</f>
        <v>0</v>
      </c>
      <c r="Q127" s="126">
        <v>0</v>
      </c>
      <c r="R127" s="126">
        <f>$Q$127*$H$127</f>
        <v>0</v>
      </c>
      <c r="S127" s="126">
        <v>0</v>
      </c>
      <c r="T127" s="127">
        <f>$S$127*$H$127</f>
        <v>0</v>
      </c>
      <c r="AR127" s="76" t="s">
        <v>239</v>
      </c>
      <c r="AT127" s="76" t="s">
        <v>234</v>
      </c>
      <c r="AU127" s="76" t="s">
        <v>81</v>
      </c>
      <c r="AY127" s="6" t="s">
        <v>232</v>
      </c>
      <c r="BE127" s="128">
        <f>IF($N$127="základní",$J$127,0)</f>
        <v>0</v>
      </c>
      <c r="BF127" s="128">
        <f>IF($N$127="snížená",$J$127,0)</f>
        <v>0</v>
      </c>
      <c r="BG127" s="128">
        <f>IF($N$127="zákl. přenesená",$J$127,0)</f>
        <v>0</v>
      </c>
      <c r="BH127" s="128">
        <f>IF($N$127="sníž. přenesená",$J$127,0)</f>
        <v>0</v>
      </c>
      <c r="BI127" s="128">
        <f>IF($N$127="nulová",$J$127,0)</f>
        <v>0</v>
      </c>
      <c r="BJ127" s="76" t="s">
        <v>22</v>
      </c>
      <c r="BK127" s="128">
        <f>ROUND($I$127*$H$127,2)</f>
        <v>0</v>
      </c>
      <c r="BL127" s="76" t="s">
        <v>239</v>
      </c>
      <c r="BM127" s="76" t="s">
        <v>271</v>
      </c>
    </row>
    <row r="128" spans="2:47" s="6" customFormat="1" ht="30.75" customHeight="1">
      <c r="B128" s="22"/>
      <c r="D128" s="130" t="s">
        <v>260</v>
      </c>
      <c r="F128" s="143" t="s">
        <v>266</v>
      </c>
      <c r="L128" s="22"/>
      <c r="M128" s="48"/>
      <c r="T128" s="49"/>
      <c r="AT128" s="6" t="s">
        <v>260</v>
      </c>
      <c r="AU128" s="6" t="s">
        <v>81</v>
      </c>
    </row>
    <row r="129" spans="2:51" s="6" customFormat="1" ht="15.75" customHeight="1">
      <c r="B129" s="129"/>
      <c r="D129" s="137" t="s">
        <v>241</v>
      </c>
      <c r="E129" s="135"/>
      <c r="F129" s="131" t="s">
        <v>272</v>
      </c>
      <c r="H129" s="132">
        <v>55.3</v>
      </c>
      <c r="L129" s="129"/>
      <c r="M129" s="133"/>
      <c r="T129" s="134"/>
      <c r="AT129" s="135" t="s">
        <v>241</v>
      </c>
      <c r="AU129" s="135" t="s">
        <v>81</v>
      </c>
      <c r="AV129" s="135" t="s">
        <v>81</v>
      </c>
      <c r="AW129" s="135" t="s">
        <v>186</v>
      </c>
      <c r="AX129" s="135" t="s">
        <v>73</v>
      </c>
      <c r="AY129" s="135" t="s">
        <v>232</v>
      </c>
    </row>
    <row r="130" spans="2:51" s="6" customFormat="1" ht="15.75" customHeight="1">
      <c r="B130" s="136"/>
      <c r="D130" s="137" t="s">
        <v>241</v>
      </c>
      <c r="E130" s="138"/>
      <c r="F130" s="139" t="s">
        <v>243</v>
      </c>
      <c r="H130" s="140">
        <v>55.3</v>
      </c>
      <c r="L130" s="136"/>
      <c r="M130" s="141"/>
      <c r="T130" s="142"/>
      <c r="AT130" s="138" t="s">
        <v>241</v>
      </c>
      <c r="AU130" s="138" t="s">
        <v>81</v>
      </c>
      <c r="AV130" s="138" t="s">
        <v>239</v>
      </c>
      <c r="AW130" s="138" t="s">
        <v>186</v>
      </c>
      <c r="AX130" s="138" t="s">
        <v>22</v>
      </c>
      <c r="AY130" s="138" t="s">
        <v>232</v>
      </c>
    </row>
    <row r="131" spans="2:65" s="6" customFormat="1" ht="15.75" customHeight="1">
      <c r="B131" s="22"/>
      <c r="C131" s="117" t="s">
        <v>273</v>
      </c>
      <c r="D131" s="117" t="s">
        <v>234</v>
      </c>
      <c r="E131" s="118" t="s">
        <v>274</v>
      </c>
      <c r="F131" s="119" t="s">
        <v>275</v>
      </c>
      <c r="G131" s="120" t="s">
        <v>250</v>
      </c>
      <c r="H131" s="121">
        <v>11.06</v>
      </c>
      <c r="I131" s="122"/>
      <c r="J131" s="123">
        <f>ROUND($I$131*$H$131,2)</f>
        <v>0</v>
      </c>
      <c r="K131" s="119" t="s">
        <v>238</v>
      </c>
      <c r="L131" s="22"/>
      <c r="M131" s="124"/>
      <c r="N131" s="125" t="s">
        <v>44</v>
      </c>
      <c r="P131" s="126">
        <f>$O$131*$H$131</f>
        <v>0</v>
      </c>
      <c r="Q131" s="126">
        <v>0</v>
      </c>
      <c r="R131" s="126">
        <f>$Q$131*$H$131</f>
        <v>0</v>
      </c>
      <c r="S131" s="126">
        <v>0</v>
      </c>
      <c r="T131" s="127">
        <f>$S$131*$H$131</f>
        <v>0</v>
      </c>
      <c r="AR131" s="76" t="s">
        <v>239</v>
      </c>
      <c r="AT131" s="76" t="s">
        <v>234</v>
      </c>
      <c r="AU131" s="76" t="s">
        <v>81</v>
      </c>
      <c r="AY131" s="6" t="s">
        <v>232</v>
      </c>
      <c r="BE131" s="128">
        <f>IF($N$131="základní",$J$131,0)</f>
        <v>0</v>
      </c>
      <c r="BF131" s="128">
        <f>IF($N$131="snížená",$J$131,0)</f>
        <v>0</v>
      </c>
      <c r="BG131" s="128">
        <f>IF($N$131="zákl. přenesená",$J$131,0)</f>
        <v>0</v>
      </c>
      <c r="BH131" s="128">
        <f>IF($N$131="sníž. přenesená",$J$131,0)</f>
        <v>0</v>
      </c>
      <c r="BI131" s="128">
        <f>IF($N$131="nulová",$J$131,0)</f>
        <v>0</v>
      </c>
      <c r="BJ131" s="76" t="s">
        <v>22</v>
      </c>
      <c r="BK131" s="128">
        <f>ROUND($I$131*$H$131,2)</f>
        <v>0</v>
      </c>
      <c r="BL131" s="76" t="s">
        <v>239</v>
      </c>
      <c r="BM131" s="76" t="s">
        <v>276</v>
      </c>
    </row>
    <row r="132" spans="2:51" s="6" customFormat="1" ht="15.75" customHeight="1">
      <c r="B132" s="129"/>
      <c r="D132" s="130" t="s">
        <v>241</v>
      </c>
      <c r="E132" s="131"/>
      <c r="F132" s="131" t="s">
        <v>131</v>
      </c>
      <c r="H132" s="132">
        <v>11.06</v>
      </c>
      <c r="L132" s="129"/>
      <c r="M132" s="133"/>
      <c r="T132" s="134"/>
      <c r="AT132" s="135" t="s">
        <v>241</v>
      </c>
      <c r="AU132" s="135" t="s">
        <v>81</v>
      </c>
      <c r="AV132" s="135" t="s">
        <v>81</v>
      </c>
      <c r="AW132" s="135" t="s">
        <v>186</v>
      </c>
      <c r="AX132" s="135" t="s">
        <v>73</v>
      </c>
      <c r="AY132" s="135" t="s">
        <v>232</v>
      </c>
    </row>
    <row r="133" spans="2:51" s="6" customFormat="1" ht="15.75" customHeight="1">
      <c r="B133" s="136"/>
      <c r="D133" s="137" t="s">
        <v>241</v>
      </c>
      <c r="E133" s="138"/>
      <c r="F133" s="139" t="s">
        <v>243</v>
      </c>
      <c r="H133" s="140">
        <v>11.06</v>
      </c>
      <c r="L133" s="136"/>
      <c r="M133" s="141"/>
      <c r="T133" s="142"/>
      <c r="AT133" s="138" t="s">
        <v>241</v>
      </c>
      <c r="AU133" s="138" t="s">
        <v>81</v>
      </c>
      <c r="AV133" s="138" t="s">
        <v>239</v>
      </c>
      <c r="AW133" s="138" t="s">
        <v>186</v>
      </c>
      <c r="AX133" s="138" t="s">
        <v>22</v>
      </c>
      <c r="AY133" s="138" t="s">
        <v>232</v>
      </c>
    </row>
    <row r="134" spans="2:65" s="6" customFormat="1" ht="15.75" customHeight="1">
      <c r="B134" s="22"/>
      <c r="C134" s="117" t="s">
        <v>277</v>
      </c>
      <c r="D134" s="117" t="s">
        <v>234</v>
      </c>
      <c r="E134" s="118" t="s">
        <v>278</v>
      </c>
      <c r="F134" s="119" t="s">
        <v>279</v>
      </c>
      <c r="G134" s="120" t="s">
        <v>280</v>
      </c>
      <c r="H134" s="121">
        <v>18.802</v>
      </c>
      <c r="I134" s="122"/>
      <c r="J134" s="123">
        <f>ROUND($I$134*$H$134,2)</f>
        <v>0</v>
      </c>
      <c r="K134" s="119" t="s">
        <v>238</v>
      </c>
      <c r="L134" s="22"/>
      <c r="M134" s="124"/>
      <c r="N134" s="125" t="s">
        <v>44</v>
      </c>
      <c r="P134" s="126">
        <f>$O$134*$H$134</f>
        <v>0</v>
      </c>
      <c r="Q134" s="126">
        <v>0</v>
      </c>
      <c r="R134" s="126">
        <f>$Q$134*$H$134</f>
        <v>0</v>
      </c>
      <c r="S134" s="126">
        <v>0</v>
      </c>
      <c r="T134" s="127">
        <f>$S$134*$H$134</f>
        <v>0</v>
      </c>
      <c r="AR134" s="76" t="s">
        <v>239</v>
      </c>
      <c r="AT134" s="76" t="s">
        <v>234</v>
      </c>
      <c r="AU134" s="76" t="s">
        <v>81</v>
      </c>
      <c r="AY134" s="6" t="s">
        <v>232</v>
      </c>
      <c r="BE134" s="128">
        <f>IF($N$134="základní",$J$134,0)</f>
        <v>0</v>
      </c>
      <c r="BF134" s="128">
        <f>IF($N$134="snížená",$J$134,0)</f>
        <v>0</v>
      </c>
      <c r="BG134" s="128">
        <f>IF($N$134="zákl. přenesená",$J$134,0)</f>
        <v>0</v>
      </c>
      <c r="BH134" s="128">
        <f>IF($N$134="sníž. přenesená",$J$134,0)</f>
        <v>0</v>
      </c>
      <c r="BI134" s="128">
        <f>IF($N$134="nulová",$J$134,0)</f>
        <v>0</v>
      </c>
      <c r="BJ134" s="76" t="s">
        <v>22</v>
      </c>
      <c r="BK134" s="128">
        <f>ROUND($I$134*$H$134,2)</f>
        <v>0</v>
      </c>
      <c r="BL134" s="76" t="s">
        <v>239</v>
      </c>
      <c r="BM134" s="76" t="s">
        <v>281</v>
      </c>
    </row>
    <row r="135" spans="2:51" s="6" customFormat="1" ht="15.75" customHeight="1">
      <c r="B135" s="129"/>
      <c r="D135" s="130" t="s">
        <v>241</v>
      </c>
      <c r="E135" s="131"/>
      <c r="F135" s="131" t="s">
        <v>282</v>
      </c>
      <c r="H135" s="132">
        <v>18.802</v>
      </c>
      <c r="L135" s="129"/>
      <c r="M135" s="133"/>
      <c r="T135" s="134"/>
      <c r="AT135" s="135" t="s">
        <v>241</v>
      </c>
      <c r="AU135" s="135" t="s">
        <v>81</v>
      </c>
      <c r="AV135" s="135" t="s">
        <v>81</v>
      </c>
      <c r="AW135" s="135" t="s">
        <v>186</v>
      </c>
      <c r="AX135" s="135" t="s">
        <v>73</v>
      </c>
      <c r="AY135" s="135" t="s">
        <v>232</v>
      </c>
    </row>
    <row r="136" spans="2:51" s="6" customFormat="1" ht="15.75" customHeight="1">
      <c r="B136" s="136"/>
      <c r="D136" s="137" t="s">
        <v>241</v>
      </c>
      <c r="E136" s="138"/>
      <c r="F136" s="139" t="s">
        <v>243</v>
      </c>
      <c r="H136" s="140">
        <v>18.802</v>
      </c>
      <c r="L136" s="136"/>
      <c r="M136" s="141"/>
      <c r="T136" s="142"/>
      <c r="AT136" s="138" t="s">
        <v>241</v>
      </c>
      <c r="AU136" s="138" t="s">
        <v>81</v>
      </c>
      <c r="AV136" s="138" t="s">
        <v>239</v>
      </c>
      <c r="AW136" s="138" t="s">
        <v>186</v>
      </c>
      <c r="AX136" s="138" t="s">
        <v>22</v>
      </c>
      <c r="AY136" s="138" t="s">
        <v>232</v>
      </c>
    </row>
    <row r="137" spans="2:65" s="6" customFormat="1" ht="15.75" customHeight="1">
      <c r="B137" s="22"/>
      <c r="C137" s="117" t="s">
        <v>27</v>
      </c>
      <c r="D137" s="117" t="s">
        <v>234</v>
      </c>
      <c r="E137" s="118" t="s">
        <v>283</v>
      </c>
      <c r="F137" s="119" t="s">
        <v>284</v>
      </c>
      <c r="G137" s="120" t="s">
        <v>250</v>
      </c>
      <c r="H137" s="121">
        <v>7.235</v>
      </c>
      <c r="I137" s="122"/>
      <c r="J137" s="123">
        <f>ROUND($I$137*$H$137,2)</f>
        <v>0</v>
      </c>
      <c r="K137" s="119" t="s">
        <v>238</v>
      </c>
      <c r="L137" s="22"/>
      <c r="M137" s="124"/>
      <c r="N137" s="125" t="s">
        <v>44</v>
      </c>
      <c r="P137" s="126">
        <f>$O$137*$H$137</f>
        <v>0</v>
      </c>
      <c r="Q137" s="126">
        <v>0</v>
      </c>
      <c r="R137" s="126">
        <f>$Q$137*$H$137</f>
        <v>0</v>
      </c>
      <c r="S137" s="126">
        <v>0</v>
      </c>
      <c r="T137" s="127">
        <f>$S$137*$H$137</f>
        <v>0</v>
      </c>
      <c r="AR137" s="76" t="s">
        <v>239</v>
      </c>
      <c r="AT137" s="76" t="s">
        <v>234</v>
      </c>
      <c r="AU137" s="76" t="s">
        <v>81</v>
      </c>
      <c r="AY137" s="6" t="s">
        <v>232</v>
      </c>
      <c r="BE137" s="128">
        <f>IF($N$137="základní",$J$137,0)</f>
        <v>0</v>
      </c>
      <c r="BF137" s="128">
        <f>IF($N$137="snížená",$J$137,0)</f>
        <v>0</v>
      </c>
      <c r="BG137" s="128">
        <f>IF($N$137="zákl. přenesená",$J$137,0)</f>
        <v>0</v>
      </c>
      <c r="BH137" s="128">
        <f>IF($N$137="sníž. přenesená",$J$137,0)</f>
        <v>0</v>
      </c>
      <c r="BI137" s="128">
        <f>IF($N$137="nulová",$J$137,0)</f>
        <v>0</v>
      </c>
      <c r="BJ137" s="76" t="s">
        <v>22</v>
      </c>
      <c r="BK137" s="128">
        <f>ROUND($I$137*$H$137,2)</f>
        <v>0</v>
      </c>
      <c r="BL137" s="76" t="s">
        <v>239</v>
      </c>
      <c r="BM137" s="76" t="s">
        <v>285</v>
      </c>
    </row>
    <row r="138" spans="2:51" s="6" customFormat="1" ht="15.75" customHeight="1">
      <c r="B138" s="129"/>
      <c r="D138" s="130" t="s">
        <v>241</v>
      </c>
      <c r="E138" s="131"/>
      <c r="F138" s="131" t="s">
        <v>286</v>
      </c>
      <c r="H138" s="132">
        <v>7.235</v>
      </c>
      <c r="L138" s="129"/>
      <c r="M138" s="133"/>
      <c r="T138" s="134"/>
      <c r="AT138" s="135" t="s">
        <v>241</v>
      </c>
      <c r="AU138" s="135" t="s">
        <v>81</v>
      </c>
      <c r="AV138" s="135" t="s">
        <v>81</v>
      </c>
      <c r="AW138" s="135" t="s">
        <v>186</v>
      </c>
      <c r="AX138" s="135" t="s">
        <v>73</v>
      </c>
      <c r="AY138" s="135" t="s">
        <v>232</v>
      </c>
    </row>
    <row r="139" spans="2:51" s="6" customFormat="1" ht="15.75" customHeight="1">
      <c r="B139" s="136"/>
      <c r="D139" s="137" t="s">
        <v>241</v>
      </c>
      <c r="E139" s="138" t="s">
        <v>177</v>
      </c>
      <c r="F139" s="139" t="s">
        <v>243</v>
      </c>
      <c r="H139" s="140">
        <v>7.235</v>
      </c>
      <c r="L139" s="136"/>
      <c r="M139" s="141"/>
      <c r="T139" s="142"/>
      <c r="AT139" s="138" t="s">
        <v>241</v>
      </c>
      <c r="AU139" s="138" t="s">
        <v>81</v>
      </c>
      <c r="AV139" s="138" t="s">
        <v>239</v>
      </c>
      <c r="AW139" s="138" t="s">
        <v>186</v>
      </c>
      <c r="AX139" s="138" t="s">
        <v>22</v>
      </c>
      <c r="AY139" s="138" t="s">
        <v>232</v>
      </c>
    </row>
    <row r="140" spans="2:63" s="106" customFormat="1" ht="30.75" customHeight="1">
      <c r="B140" s="107"/>
      <c r="D140" s="108" t="s">
        <v>72</v>
      </c>
      <c r="E140" s="115" t="s">
        <v>247</v>
      </c>
      <c r="F140" s="115" t="s">
        <v>287</v>
      </c>
      <c r="J140" s="116">
        <f>$BK$140</f>
        <v>0</v>
      </c>
      <c r="L140" s="107"/>
      <c r="M140" s="111"/>
      <c r="P140" s="112">
        <f>SUM($P$141:$P$159)</f>
        <v>0</v>
      </c>
      <c r="R140" s="112">
        <f>SUM($R$141:$R$159)</f>
        <v>10.18623455</v>
      </c>
      <c r="T140" s="113">
        <f>SUM($T$141:$T$159)</f>
        <v>0</v>
      </c>
      <c r="AR140" s="108" t="s">
        <v>22</v>
      </c>
      <c r="AT140" s="108" t="s">
        <v>72</v>
      </c>
      <c r="AU140" s="108" t="s">
        <v>22</v>
      </c>
      <c r="AY140" s="108" t="s">
        <v>232</v>
      </c>
      <c r="BK140" s="114">
        <f>SUM($BK$141:$BK$159)</f>
        <v>0</v>
      </c>
    </row>
    <row r="141" spans="2:65" s="6" customFormat="1" ht="15.75" customHeight="1">
      <c r="B141" s="22"/>
      <c r="C141" s="117" t="s">
        <v>288</v>
      </c>
      <c r="D141" s="117" t="s">
        <v>234</v>
      </c>
      <c r="E141" s="118" t="s">
        <v>289</v>
      </c>
      <c r="F141" s="119" t="s">
        <v>290</v>
      </c>
      <c r="G141" s="120" t="s">
        <v>250</v>
      </c>
      <c r="H141" s="121">
        <v>3.428</v>
      </c>
      <c r="I141" s="122"/>
      <c r="J141" s="123">
        <f>ROUND($I$141*$H$141,2)</f>
        <v>0</v>
      </c>
      <c r="K141" s="119" t="s">
        <v>238</v>
      </c>
      <c r="L141" s="22"/>
      <c r="M141" s="124"/>
      <c r="N141" s="125" t="s">
        <v>44</v>
      </c>
      <c r="P141" s="126">
        <f>$O$141*$H$141</f>
        <v>0</v>
      </c>
      <c r="Q141" s="126">
        <v>1.6627</v>
      </c>
      <c r="R141" s="126">
        <f>$Q$141*$H$141</f>
        <v>5.6997356</v>
      </c>
      <c r="S141" s="126">
        <v>0</v>
      </c>
      <c r="T141" s="127">
        <f>$S$141*$H$141</f>
        <v>0</v>
      </c>
      <c r="AR141" s="76" t="s">
        <v>239</v>
      </c>
      <c r="AT141" s="76" t="s">
        <v>234</v>
      </c>
      <c r="AU141" s="76" t="s">
        <v>81</v>
      </c>
      <c r="AY141" s="6" t="s">
        <v>232</v>
      </c>
      <c r="BE141" s="128">
        <f>IF($N$141="základní",$J$141,0)</f>
        <v>0</v>
      </c>
      <c r="BF141" s="128">
        <f>IF($N$141="snížená",$J$141,0)</f>
        <v>0</v>
      </c>
      <c r="BG141" s="128">
        <f>IF($N$141="zákl. přenesená",$J$141,0)</f>
        <v>0</v>
      </c>
      <c r="BH141" s="128">
        <f>IF($N$141="sníž. přenesená",$J$141,0)</f>
        <v>0</v>
      </c>
      <c r="BI141" s="128">
        <f>IF($N$141="nulová",$J$141,0)</f>
        <v>0</v>
      </c>
      <c r="BJ141" s="76" t="s">
        <v>22</v>
      </c>
      <c r="BK141" s="128">
        <f>ROUND($I$141*$H$141,2)</f>
        <v>0</v>
      </c>
      <c r="BL141" s="76" t="s">
        <v>239</v>
      </c>
      <c r="BM141" s="76" t="s">
        <v>291</v>
      </c>
    </row>
    <row r="142" spans="2:47" s="6" customFormat="1" ht="30.75" customHeight="1">
      <c r="B142" s="22"/>
      <c r="D142" s="130" t="s">
        <v>260</v>
      </c>
      <c r="F142" s="143" t="s">
        <v>292</v>
      </c>
      <c r="L142" s="22"/>
      <c r="M142" s="48"/>
      <c r="T142" s="49"/>
      <c r="AT142" s="6" t="s">
        <v>260</v>
      </c>
      <c r="AU142" s="6" t="s">
        <v>81</v>
      </c>
    </row>
    <row r="143" spans="2:51" s="6" customFormat="1" ht="15.75" customHeight="1">
      <c r="B143" s="129"/>
      <c r="D143" s="137" t="s">
        <v>241</v>
      </c>
      <c r="E143" s="135"/>
      <c r="F143" s="131" t="s">
        <v>293</v>
      </c>
      <c r="H143" s="132">
        <v>3.428</v>
      </c>
      <c r="L143" s="129"/>
      <c r="M143" s="133"/>
      <c r="T143" s="134"/>
      <c r="AT143" s="135" t="s">
        <v>241</v>
      </c>
      <c r="AU143" s="135" t="s">
        <v>81</v>
      </c>
      <c r="AV143" s="135" t="s">
        <v>81</v>
      </c>
      <c r="AW143" s="135" t="s">
        <v>186</v>
      </c>
      <c r="AX143" s="135" t="s">
        <v>73</v>
      </c>
      <c r="AY143" s="135" t="s">
        <v>232</v>
      </c>
    </row>
    <row r="144" spans="2:51" s="6" customFormat="1" ht="15.75" customHeight="1">
      <c r="B144" s="136"/>
      <c r="D144" s="137" t="s">
        <v>241</v>
      </c>
      <c r="E144" s="138"/>
      <c r="F144" s="139" t="s">
        <v>243</v>
      </c>
      <c r="H144" s="140">
        <v>3.428</v>
      </c>
      <c r="L144" s="136"/>
      <c r="M144" s="141"/>
      <c r="T144" s="142"/>
      <c r="AT144" s="138" t="s">
        <v>241</v>
      </c>
      <c r="AU144" s="138" t="s">
        <v>81</v>
      </c>
      <c r="AV144" s="138" t="s">
        <v>239</v>
      </c>
      <c r="AW144" s="138" t="s">
        <v>186</v>
      </c>
      <c r="AX144" s="138" t="s">
        <v>22</v>
      </c>
      <c r="AY144" s="138" t="s">
        <v>232</v>
      </c>
    </row>
    <row r="145" spans="2:65" s="6" customFormat="1" ht="15.75" customHeight="1">
      <c r="B145" s="22"/>
      <c r="C145" s="117" t="s">
        <v>294</v>
      </c>
      <c r="D145" s="117" t="s">
        <v>234</v>
      </c>
      <c r="E145" s="118" t="s">
        <v>295</v>
      </c>
      <c r="F145" s="119" t="s">
        <v>296</v>
      </c>
      <c r="G145" s="120" t="s">
        <v>250</v>
      </c>
      <c r="H145" s="121">
        <v>1.859</v>
      </c>
      <c r="I145" s="122"/>
      <c r="J145" s="123">
        <f>ROUND($I$145*$H$145,2)</f>
        <v>0</v>
      </c>
      <c r="K145" s="119" t="s">
        <v>238</v>
      </c>
      <c r="L145" s="22"/>
      <c r="M145" s="124"/>
      <c r="N145" s="125" t="s">
        <v>44</v>
      </c>
      <c r="P145" s="126">
        <f>$O$145*$H$145</f>
        <v>0</v>
      </c>
      <c r="Q145" s="126">
        <v>2.25634</v>
      </c>
      <c r="R145" s="126">
        <f>$Q$145*$H$145</f>
        <v>4.19453606</v>
      </c>
      <c r="S145" s="126">
        <v>0</v>
      </c>
      <c r="T145" s="127">
        <f>$S$145*$H$145</f>
        <v>0</v>
      </c>
      <c r="AR145" s="76" t="s">
        <v>239</v>
      </c>
      <c r="AT145" s="76" t="s">
        <v>234</v>
      </c>
      <c r="AU145" s="76" t="s">
        <v>81</v>
      </c>
      <c r="AY145" s="6" t="s">
        <v>232</v>
      </c>
      <c r="BE145" s="128">
        <f>IF($N$145="základní",$J$145,0)</f>
        <v>0</v>
      </c>
      <c r="BF145" s="128">
        <f>IF($N$145="snížená",$J$145,0)</f>
        <v>0</v>
      </c>
      <c r="BG145" s="128">
        <f>IF($N$145="zákl. přenesená",$J$145,0)</f>
        <v>0</v>
      </c>
      <c r="BH145" s="128">
        <f>IF($N$145="sníž. přenesená",$J$145,0)</f>
        <v>0</v>
      </c>
      <c r="BI145" s="128">
        <f>IF($N$145="nulová",$J$145,0)</f>
        <v>0</v>
      </c>
      <c r="BJ145" s="76" t="s">
        <v>22</v>
      </c>
      <c r="BK145" s="128">
        <f>ROUND($I$145*$H$145,2)</f>
        <v>0</v>
      </c>
      <c r="BL145" s="76" t="s">
        <v>239</v>
      </c>
      <c r="BM145" s="76" t="s">
        <v>297</v>
      </c>
    </row>
    <row r="146" spans="2:51" s="6" customFormat="1" ht="15.75" customHeight="1">
      <c r="B146" s="129"/>
      <c r="D146" s="130" t="s">
        <v>241</v>
      </c>
      <c r="E146" s="131"/>
      <c r="F146" s="131" t="s">
        <v>298</v>
      </c>
      <c r="H146" s="132">
        <v>1.859</v>
      </c>
      <c r="L146" s="129"/>
      <c r="M146" s="133"/>
      <c r="T146" s="134"/>
      <c r="AT146" s="135" t="s">
        <v>241</v>
      </c>
      <c r="AU146" s="135" t="s">
        <v>81</v>
      </c>
      <c r="AV146" s="135" t="s">
        <v>81</v>
      </c>
      <c r="AW146" s="135" t="s">
        <v>186</v>
      </c>
      <c r="AX146" s="135" t="s">
        <v>73</v>
      </c>
      <c r="AY146" s="135" t="s">
        <v>232</v>
      </c>
    </row>
    <row r="147" spans="2:51" s="6" customFormat="1" ht="15.75" customHeight="1">
      <c r="B147" s="136"/>
      <c r="D147" s="137" t="s">
        <v>241</v>
      </c>
      <c r="E147" s="138"/>
      <c r="F147" s="139" t="s">
        <v>243</v>
      </c>
      <c r="H147" s="140">
        <v>1.859</v>
      </c>
      <c r="L147" s="136"/>
      <c r="M147" s="141"/>
      <c r="T147" s="142"/>
      <c r="AT147" s="138" t="s">
        <v>241</v>
      </c>
      <c r="AU147" s="138" t="s">
        <v>81</v>
      </c>
      <c r="AV147" s="138" t="s">
        <v>239</v>
      </c>
      <c r="AW147" s="138" t="s">
        <v>186</v>
      </c>
      <c r="AX147" s="138" t="s">
        <v>22</v>
      </c>
      <c r="AY147" s="138" t="s">
        <v>232</v>
      </c>
    </row>
    <row r="148" spans="2:65" s="6" customFormat="1" ht="15.75" customHeight="1">
      <c r="B148" s="22"/>
      <c r="C148" s="117" t="s">
        <v>299</v>
      </c>
      <c r="D148" s="117" t="s">
        <v>234</v>
      </c>
      <c r="E148" s="118" t="s">
        <v>300</v>
      </c>
      <c r="F148" s="119" t="s">
        <v>301</v>
      </c>
      <c r="G148" s="120" t="s">
        <v>237</v>
      </c>
      <c r="H148" s="121">
        <v>37.17</v>
      </c>
      <c r="I148" s="122"/>
      <c r="J148" s="123">
        <f>ROUND($I$148*$H$148,2)</f>
        <v>0</v>
      </c>
      <c r="K148" s="119" t="s">
        <v>238</v>
      </c>
      <c r="L148" s="22"/>
      <c r="M148" s="124"/>
      <c r="N148" s="125" t="s">
        <v>44</v>
      </c>
      <c r="P148" s="126">
        <f>$O$148*$H$148</f>
        <v>0</v>
      </c>
      <c r="Q148" s="126">
        <v>0.00109</v>
      </c>
      <c r="R148" s="126">
        <f>$Q$148*$H$148</f>
        <v>0.040515300000000004</v>
      </c>
      <c r="S148" s="126">
        <v>0</v>
      </c>
      <c r="T148" s="127">
        <f>$S$148*$H$148</f>
        <v>0</v>
      </c>
      <c r="AR148" s="76" t="s">
        <v>239</v>
      </c>
      <c r="AT148" s="76" t="s">
        <v>234</v>
      </c>
      <c r="AU148" s="76" t="s">
        <v>81</v>
      </c>
      <c r="AY148" s="6" t="s">
        <v>232</v>
      </c>
      <c r="BE148" s="128">
        <f>IF($N$148="základní",$J$148,0)</f>
        <v>0</v>
      </c>
      <c r="BF148" s="128">
        <f>IF($N$148="snížená",$J$148,0)</f>
        <v>0</v>
      </c>
      <c r="BG148" s="128">
        <f>IF($N$148="zákl. přenesená",$J$148,0)</f>
        <v>0</v>
      </c>
      <c r="BH148" s="128">
        <f>IF($N$148="sníž. přenesená",$J$148,0)</f>
        <v>0</v>
      </c>
      <c r="BI148" s="128">
        <f>IF($N$148="nulová",$J$148,0)</f>
        <v>0</v>
      </c>
      <c r="BJ148" s="76" t="s">
        <v>22</v>
      </c>
      <c r="BK148" s="128">
        <f>ROUND($I$148*$H$148,2)</f>
        <v>0</v>
      </c>
      <c r="BL148" s="76" t="s">
        <v>239</v>
      </c>
      <c r="BM148" s="76" t="s">
        <v>302</v>
      </c>
    </row>
    <row r="149" spans="2:51" s="6" customFormat="1" ht="15.75" customHeight="1">
      <c r="B149" s="129"/>
      <c r="D149" s="130" t="s">
        <v>241</v>
      </c>
      <c r="E149" s="131"/>
      <c r="F149" s="131" t="s">
        <v>303</v>
      </c>
      <c r="H149" s="132">
        <v>37.17</v>
      </c>
      <c r="L149" s="129"/>
      <c r="M149" s="133"/>
      <c r="T149" s="134"/>
      <c r="AT149" s="135" t="s">
        <v>241</v>
      </c>
      <c r="AU149" s="135" t="s">
        <v>81</v>
      </c>
      <c r="AV149" s="135" t="s">
        <v>81</v>
      </c>
      <c r="AW149" s="135" t="s">
        <v>186</v>
      </c>
      <c r="AX149" s="135" t="s">
        <v>73</v>
      </c>
      <c r="AY149" s="135" t="s">
        <v>232</v>
      </c>
    </row>
    <row r="150" spans="2:51" s="6" customFormat="1" ht="15.75" customHeight="1">
      <c r="B150" s="136"/>
      <c r="D150" s="137" t="s">
        <v>241</v>
      </c>
      <c r="E150" s="138" t="s">
        <v>86</v>
      </c>
      <c r="F150" s="139" t="s">
        <v>243</v>
      </c>
      <c r="H150" s="140">
        <v>37.17</v>
      </c>
      <c r="L150" s="136"/>
      <c r="M150" s="141"/>
      <c r="T150" s="142"/>
      <c r="AT150" s="138" t="s">
        <v>241</v>
      </c>
      <c r="AU150" s="138" t="s">
        <v>81</v>
      </c>
      <c r="AV150" s="138" t="s">
        <v>239</v>
      </c>
      <c r="AW150" s="138" t="s">
        <v>186</v>
      </c>
      <c r="AX150" s="138" t="s">
        <v>22</v>
      </c>
      <c r="AY150" s="138" t="s">
        <v>232</v>
      </c>
    </row>
    <row r="151" spans="2:65" s="6" customFormat="1" ht="15.75" customHeight="1">
      <c r="B151" s="22"/>
      <c r="C151" s="117" t="s">
        <v>304</v>
      </c>
      <c r="D151" s="117" t="s">
        <v>234</v>
      </c>
      <c r="E151" s="118" t="s">
        <v>305</v>
      </c>
      <c r="F151" s="119" t="s">
        <v>306</v>
      </c>
      <c r="G151" s="120" t="s">
        <v>237</v>
      </c>
      <c r="H151" s="121">
        <v>37.17</v>
      </c>
      <c r="I151" s="122"/>
      <c r="J151" s="123">
        <f>ROUND($I$151*$H$151,2)</f>
        <v>0</v>
      </c>
      <c r="K151" s="119" t="s">
        <v>238</v>
      </c>
      <c r="L151" s="22"/>
      <c r="M151" s="124"/>
      <c r="N151" s="125" t="s">
        <v>44</v>
      </c>
      <c r="P151" s="126">
        <f>$O$151*$H$151</f>
        <v>0</v>
      </c>
      <c r="Q151" s="126">
        <v>0</v>
      </c>
      <c r="R151" s="126">
        <f>$Q$151*$H$151</f>
        <v>0</v>
      </c>
      <c r="S151" s="126">
        <v>0</v>
      </c>
      <c r="T151" s="127">
        <f>$S$151*$H$151</f>
        <v>0</v>
      </c>
      <c r="AR151" s="76" t="s">
        <v>239</v>
      </c>
      <c r="AT151" s="76" t="s">
        <v>234</v>
      </c>
      <c r="AU151" s="76" t="s">
        <v>81</v>
      </c>
      <c r="AY151" s="6" t="s">
        <v>232</v>
      </c>
      <c r="BE151" s="128">
        <f>IF($N$151="základní",$J$151,0)</f>
        <v>0</v>
      </c>
      <c r="BF151" s="128">
        <f>IF($N$151="snížená",$J$151,0)</f>
        <v>0</v>
      </c>
      <c r="BG151" s="128">
        <f>IF($N$151="zákl. přenesená",$J$151,0)</f>
        <v>0</v>
      </c>
      <c r="BH151" s="128">
        <f>IF($N$151="sníž. přenesená",$J$151,0)</f>
        <v>0</v>
      </c>
      <c r="BI151" s="128">
        <f>IF($N$151="nulová",$J$151,0)</f>
        <v>0</v>
      </c>
      <c r="BJ151" s="76" t="s">
        <v>22</v>
      </c>
      <c r="BK151" s="128">
        <f>ROUND($I$151*$H$151,2)</f>
        <v>0</v>
      </c>
      <c r="BL151" s="76" t="s">
        <v>239</v>
      </c>
      <c r="BM151" s="76" t="s">
        <v>307</v>
      </c>
    </row>
    <row r="152" spans="2:51" s="6" customFormat="1" ht="15.75" customHeight="1">
      <c r="B152" s="129"/>
      <c r="D152" s="130" t="s">
        <v>241</v>
      </c>
      <c r="E152" s="131"/>
      <c r="F152" s="131" t="s">
        <v>86</v>
      </c>
      <c r="H152" s="132">
        <v>37.17</v>
      </c>
      <c r="L152" s="129"/>
      <c r="M152" s="133"/>
      <c r="T152" s="134"/>
      <c r="AT152" s="135" t="s">
        <v>241</v>
      </c>
      <c r="AU152" s="135" t="s">
        <v>81</v>
      </c>
      <c r="AV152" s="135" t="s">
        <v>81</v>
      </c>
      <c r="AW152" s="135" t="s">
        <v>186</v>
      </c>
      <c r="AX152" s="135" t="s">
        <v>73</v>
      </c>
      <c r="AY152" s="135" t="s">
        <v>232</v>
      </c>
    </row>
    <row r="153" spans="2:51" s="6" customFormat="1" ht="15.75" customHeight="1">
      <c r="B153" s="136"/>
      <c r="D153" s="137" t="s">
        <v>241</v>
      </c>
      <c r="E153" s="138"/>
      <c r="F153" s="139" t="s">
        <v>243</v>
      </c>
      <c r="H153" s="140">
        <v>37.17</v>
      </c>
      <c r="L153" s="136"/>
      <c r="M153" s="141"/>
      <c r="T153" s="142"/>
      <c r="AT153" s="138" t="s">
        <v>241</v>
      </c>
      <c r="AU153" s="138" t="s">
        <v>81</v>
      </c>
      <c r="AV153" s="138" t="s">
        <v>239</v>
      </c>
      <c r="AW153" s="138" t="s">
        <v>186</v>
      </c>
      <c r="AX153" s="138" t="s">
        <v>22</v>
      </c>
      <c r="AY153" s="138" t="s">
        <v>232</v>
      </c>
    </row>
    <row r="154" spans="2:65" s="6" customFormat="1" ht="15.75" customHeight="1">
      <c r="B154" s="22"/>
      <c r="C154" s="117" t="s">
        <v>8</v>
      </c>
      <c r="D154" s="117" t="s">
        <v>234</v>
      </c>
      <c r="E154" s="118" t="s">
        <v>308</v>
      </c>
      <c r="F154" s="119" t="s">
        <v>309</v>
      </c>
      <c r="G154" s="120" t="s">
        <v>280</v>
      </c>
      <c r="H154" s="121">
        <v>0.055</v>
      </c>
      <c r="I154" s="122"/>
      <c r="J154" s="123">
        <f>ROUND($I$154*$H$154,2)</f>
        <v>0</v>
      </c>
      <c r="K154" s="119" t="s">
        <v>238</v>
      </c>
      <c r="L154" s="22"/>
      <c r="M154" s="124"/>
      <c r="N154" s="125" t="s">
        <v>44</v>
      </c>
      <c r="P154" s="126">
        <f>$O$154*$H$154</f>
        <v>0</v>
      </c>
      <c r="Q154" s="126">
        <v>1.04881</v>
      </c>
      <c r="R154" s="126">
        <f>$Q$154*$H$154</f>
        <v>0.05768455</v>
      </c>
      <c r="S154" s="126">
        <v>0</v>
      </c>
      <c r="T154" s="127">
        <f>$S$154*$H$154</f>
        <v>0</v>
      </c>
      <c r="AR154" s="76" t="s">
        <v>239</v>
      </c>
      <c r="AT154" s="76" t="s">
        <v>234</v>
      </c>
      <c r="AU154" s="76" t="s">
        <v>81</v>
      </c>
      <c r="AY154" s="6" t="s">
        <v>232</v>
      </c>
      <c r="BE154" s="128">
        <f>IF($N$154="základní",$J$154,0)</f>
        <v>0</v>
      </c>
      <c r="BF154" s="128">
        <f>IF($N$154="snížená",$J$154,0)</f>
        <v>0</v>
      </c>
      <c r="BG154" s="128">
        <f>IF($N$154="zákl. přenesená",$J$154,0)</f>
        <v>0</v>
      </c>
      <c r="BH154" s="128">
        <f>IF($N$154="sníž. přenesená",$J$154,0)</f>
        <v>0</v>
      </c>
      <c r="BI154" s="128">
        <f>IF($N$154="nulová",$J$154,0)</f>
        <v>0</v>
      </c>
      <c r="BJ154" s="76" t="s">
        <v>22</v>
      </c>
      <c r="BK154" s="128">
        <f>ROUND($I$154*$H$154,2)</f>
        <v>0</v>
      </c>
      <c r="BL154" s="76" t="s">
        <v>239</v>
      </c>
      <c r="BM154" s="76" t="s">
        <v>310</v>
      </c>
    </row>
    <row r="155" spans="2:51" s="6" customFormat="1" ht="15.75" customHeight="1">
      <c r="B155" s="129"/>
      <c r="D155" s="130" t="s">
        <v>241</v>
      </c>
      <c r="E155" s="131"/>
      <c r="F155" s="131" t="s">
        <v>311</v>
      </c>
      <c r="H155" s="132">
        <v>0.055</v>
      </c>
      <c r="L155" s="129"/>
      <c r="M155" s="133"/>
      <c r="T155" s="134"/>
      <c r="AT155" s="135" t="s">
        <v>241</v>
      </c>
      <c r="AU155" s="135" t="s">
        <v>81</v>
      </c>
      <c r="AV155" s="135" t="s">
        <v>81</v>
      </c>
      <c r="AW155" s="135" t="s">
        <v>186</v>
      </c>
      <c r="AX155" s="135" t="s">
        <v>73</v>
      </c>
      <c r="AY155" s="135" t="s">
        <v>232</v>
      </c>
    </row>
    <row r="156" spans="2:51" s="6" customFormat="1" ht="15.75" customHeight="1">
      <c r="B156" s="136"/>
      <c r="D156" s="137" t="s">
        <v>241</v>
      </c>
      <c r="E156" s="138"/>
      <c r="F156" s="139" t="s">
        <v>243</v>
      </c>
      <c r="H156" s="140">
        <v>0.055</v>
      </c>
      <c r="L156" s="136"/>
      <c r="M156" s="141"/>
      <c r="T156" s="142"/>
      <c r="AT156" s="138" t="s">
        <v>241</v>
      </c>
      <c r="AU156" s="138" t="s">
        <v>81</v>
      </c>
      <c r="AV156" s="138" t="s">
        <v>239</v>
      </c>
      <c r="AW156" s="138" t="s">
        <v>186</v>
      </c>
      <c r="AX156" s="138" t="s">
        <v>22</v>
      </c>
      <c r="AY156" s="138" t="s">
        <v>232</v>
      </c>
    </row>
    <row r="157" spans="2:65" s="6" customFormat="1" ht="15.75" customHeight="1">
      <c r="B157" s="22"/>
      <c r="C157" s="117" t="s">
        <v>312</v>
      </c>
      <c r="D157" s="117" t="s">
        <v>234</v>
      </c>
      <c r="E157" s="118" t="s">
        <v>313</v>
      </c>
      <c r="F157" s="119" t="s">
        <v>314</v>
      </c>
      <c r="G157" s="120" t="s">
        <v>280</v>
      </c>
      <c r="H157" s="121">
        <v>0.184</v>
      </c>
      <c r="I157" s="122"/>
      <c r="J157" s="123">
        <f>ROUND($I$157*$H$157,2)</f>
        <v>0</v>
      </c>
      <c r="K157" s="119" t="s">
        <v>238</v>
      </c>
      <c r="L157" s="22"/>
      <c r="M157" s="124"/>
      <c r="N157" s="125" t="s">
        <v>44</v>
      </c>
      <c r="P157" s="126">
        <f>$O$157*$H$157</f>
        <v>0</v>
      </c>
      <c r="Q157" s="126">
        <v>1.05306</v>
      </c>
      <c r="R157" s="126">
        <f>$Q$157*$H$157</f>
        <v>0.19376304000000003</v>
      </c>
      <c r="S157" s="126">
        <v>0</v>
      </c>
      <c r="T157" s="127">
        <f>$S$157*$H$157</f>
        <v>0</v>
      </c>
      <c r="AR157" s="76" t="s">
        <v>239</v>
      </c>
      <c r="AT157" s="76" t="s">
        <v>234</v>
      </c>
      <c r="AU157" s="76" t="s">
        <v>81</v>
      </c>
      <c r="AY157" s="6" t="s">
        <v>232</v>
      </c>
      <c r="BE157" s="128">
        <f>IF($N$157="základní",$J$157,0)</f>
        <v>0</v>
      </c>
      <c r="BF157" s="128">
        <f>IF($N$157="snížená",$J$157,0)</f>
        <v>0</v>
      </c>
      <c r="BG157" s="128">
        <f>IF($N$157="zákl. přenesená",$J$157,0)</f>
        <v>0</v>
      </c>
      <c r="BH157" s="128">
        <f>IF($N$157="sníž. přenesená",$J$157,0)</f>
        <v>0</v>
      </c>
      <c r="BI157" s="128">
        <f>IF($N$157="nulová",$J$157,0)</f>
        <v>0</v>
      </c>
      <c r="BJ157" s="76" t="s">
        <v>22</v>
      </c>
      <c r="BK157" s="128">
        <f>ROUND($I$157*$H$157,2)</f>
        <v>0</v>
      </c>
      <c r="BL157" s="76" t="s">
        <v>239</v>
      </c>
      <c r="BM157" s="76" t="s">
        <v>315</v>
      </c>
    </row>
    <row r="158" spans="2:51" s="6" customFormat="1" ht="15.75" customHeight="1">
      <c r="B158" s="129"/>
      <c r="D158" s="130" t="s">
        <v>241</v>
      </c>
      <c r="E158" s="131"/>
      <c r="F158" s="131" t="s">
        <v>316</v>
      </c>
      <c r="H158" s="132">
        <v>0.184</v>
      </c>
      <c r="L158" s="129"/>
      <c r="M158" s="133"/>
      <c r="T158" s="134"/>
      <c r="AT158" s="135" t="s">
        <v>241</v>
      </c>
      <c r="AU158" s="135" t="s">
        <v>81</v>
      </c>
      <c r="AV158" s="135" t="s">
        <v>81</v>
      </c>
      <c r="AW158" s="135" t="s">
        <v>186</v>
      </c>
      <c r="AX158" s="135" t="s">
        <v>73</v>
      </c>
      <c r="AY158" s="135" t="s">
        <v>232</v>
      </c>
    </row>
    <row r="159" spans="2:51" s="6" customFormat="1" ht="15.75" customHeight="1">
      <c r="B159" s="136"/>
      <c r="D159" s="137" t="s">
        <v>241</v>
      </c>
      <c r="E159" s="138"/>
      <c r="F159" s="139" t="s">
        <v>243</v>
      </c>
      <c r="H159" s="140">
        <v>0.184</v>
      </c>
      <c r="L159" s="136"/>
      <c r="M159" s="141"/>
      <c r="T159" s="142"/>
      <c r="AT159" s="138" t="s">
        <v>241</v>
      </c>
      <c r="AU159" s="138" t="s">
        <v>81</v>
      </c>
      <c r="AV159" s="138" t="s">
        <v>239</v>
      </c>
      <c r="AW159" s="138" t="s">
        <v>186</v>
      </c>
      <c r="AX159" s="138" t="s">
        <v>22</v>
      </c>
      <c r="AY159" s="138" t="s">
        <v>232</v>
      </c>
    </row>
    <row r="160" spans="2:63" s="106" customFormat="1" ht="30.75" customHeight="1">
      <c r="B160" s="107"/>
      <c r="D160" s="108" t="s">
        <v>72</v>
      </c>
      <c r="E160" s="115" t="s">
        <v>256</v>
      </c>
      <c r="F160" s="115" t="s">
        <v>317</v>
      </c>
      <c r="J160" s="116">
        <f>$BK$160</f>
        <v>0</v>
      </c>
      <c r="L160" s="107"/>
      <c r="M160" s="111"/>
      <c r="P160" s="112">
        <f>SUM($P$161:$P$177)</f>
        <v>0</v>
      </c>
      <c r="R160" s="112">
        <f>SUM($R$161:$R$177)</f>
        <v>72.25756100000001</v>
      </c>
      <c r="T160" s="113">
        <f>SUM($T$161:$T$177)</f>
        <v>0</v>
      </c>
      <c r="AR160" s="108" t="s">
        <v>22</v>
      </c>
      <c r="AT160" s="108" t="s">
        <v>72</v>
      </c>
      <c r="AU160" s="108" t="s">
        <v>22</v>
      </c>
      <c r="AY160" s="108" t="s">
        <v>232</v>
      </c>
      <c r="BK160" s="114">
        <f>SUM($BK$161:$BK$177)</f>
        <v>0</v>
      </c>
    </row>
    <row r="161" spans="2:65" s="6" customFormat="1" ht="15.75" customHeight="1">
      <c r="B161" s="22"/>
      <c r="C161" s="117" t="s">
        <v>318</v>
      </c>
      <c r="D161" s="117" t="s">
        <v>234</v>
      </c>
      <c r="E161" s="118" t="s">
        <v>319</v>
      </c>
      <c r="F161" s="119" t="s">
        <v>320</v>
      </c>
      <c r="G161" s="120" t="s">
        <v>237</v>
      </c>
      <c r="H161" s="121">
        <v>430.277</v>
      </c>
      <c r="I161" s="122"/>
      <c r="J161" s="123">
        <f>ROUND($I$161*$H$161,2)</f>
        <v>0</v>
      </c>
      <c r="K161" s="119" t="s">
        <v>238</v>
      </c>
      <c r="L161" s="22"/>
      <c r="M161" s="124"/>
      <c r="N161" s="125" t="s">
        <v>44</v>
      </c>
      <c r="P161" s="126">
        <f>$O$161*$H$161</f>
        <v>0</v>
      </c>
      <c r="Q161" s="126">
        <v>0</v>
      </c>
      <c r="R161" s="126">
        <f>$Q$161*$H$161</f>
        <v>0</v>
      </c>
      <c r="S161" s="126">
        <v>0</v>
      </c>
      <c r="T161" s="127">
        <f>$S$161*$H$161</f>
        <v>0</v>
      </c>
      <c r="AR161" s="76" t="s">
        <v>239</v>
      </c>
      <c r="AT161" s="76" t="s">
        <v>234</v>
      </c>
      <c r="AU161" s="76" t="s">
        <v>81</v>
      </c>
      <c r="AY161" s="6" t="s">
        <v>232</v>
      </c>
      <c r="BE161" s="128">
        <f>IF($N$161="základní",$J$161,0)</f>
        <v>0</v>
      </c>
      <c r="BF161" s="128">
        <f>IF($N$161="snížená",$J$161,0)</f>
        <v>0</v>
      </c>
      <c r="BG161" s="128">
        <f>IF($N$161="zákl. přenesená",$J$161,0)</f>
        <v>0</v>
      </c>
      <c r="BH161" s="128">
        <f>IF($N$161="sníž. přenesená",$J$161,0)</f>
        <v>0</v>
      </c>
      <c r="BI161" s="128">
        <f>IF($N$161="nulová",$J$161,0)</f>
        <v>0</v>
      </c>
      <c r="BJ161" s="76" t="s">
        <v>22</v>
      </c>
      <c r="BK161" s="128">
        <f>ROUND($I$161*$H$161,2)</f>
        <v>0</v>
      </c>
      <c r="BL161" s="76" t="s">
        <v>239</v>
      </c>
      <c r="BM161" s="76" t="s">
        <v>321</v>
      </c>
    </row>
    <row r="162" spans="2:51" s="6" customFormat="1" ht="15.75" customHeight="1">
      <c r="B162" s="129"/>
      <c r="D162" s="130" t="s">
        <v>241</v>
      </c>
      <c r="E162" s="131"/>
      <c r="F162" s="131" t="s">
        <v>109</v>
      </c>
      <c r="H162" s="132">
        <v>430.277</v>
      </c>
      <c r="L162" s="129"/>
      <c r="M162" s="133"/>
      <c r="T162" s="134"/>
      <c r="AT162" s="135" t="s">
        <v>241</v>
      </c>
      <c r="AU162" s="135" t="s">
        <v>81</v>
      </c>
      <c r="AV162" s="135" t="s">
        <v>81</v>
      </c>
      <c r="AW162" s="135" t="s">
        <v>186</v>
      </c>
      <c r="AX162" s="135" t="s">
        <v>73</v>
      </c>
      <c r="AY162" s="135" t="s">
        <v>232</v>
      </c>
    </row>
    <row r="163" spans="2:51" s="6" customFormat="1" ht="15.75" customHeight="1">
      <c r="B163" s="136"/>
      <c r="D163" s="137" t="s">
        <v>241</v>
      </c>
      <c r="E163" s="138"/>
      <c r="F163" s="139" t="s">
        <v>243</v>
      </c>
      <c r="H163" s="140">
        <v>430.277</v>
      </c>
      <c r="L163" s="136"/>
      <c r="M163" s="141"/>
      <c r="T163" s="142"/>
      <c r="AT163" s="138" t="s">
        <v>241</v>
      </c>
      <c r="AU163" s="138" t="s">
        <v>81</v>
      </c>
      <c r="AV163" s="138" t="s">
        <v>239</v>
      </c>
      <c r="AW163" s="138" t="s">
        <v>186</v>
      </c>
      <c r="AX163" s="138" t="s">
        <v>22</v>
      </c>
      <c r="AY163" s="138" t="s">
        <v>232</v>
      </c>
    </row>
    <row r="164" spans="2:65" s="6" customFormat="1" ht="15.75" customHeight="1">
      <c r="B164" s="22"/>
      <c r="C164" s="117" t="s">
        <v>322</v>
      </c>
      <c r="D164" s="117" t="s">
        <v>234</v>
      </c>
      <c r="E164" s="118" t="s">
        <v>323</v>
      </c>
      <c r="F164" s="119" t="s">
        <v>324</v>
      </c>
      <c r="G164" s="120" t="s">
        <v>237</v>
      </c>
      <c r="H164" s="121">
        <v>430.277</v>
      </c>
      <c r="I164" s="122"/>
      <c r="J164" s="123">
        <f>ROUND($I$164*$H$164,2)</f>
        <v>0</v>
      </c>
      <c r="K164" s="119" t="s">
        <v>238</v>
      </c>
      <c r="L164" s="22"/>
      <c r="M164" s="124"/>
      <c r="N164" s="125" t="s">
        <v>44</v>
      </c>
      <c r="P164" s="126">
        <f>$O$164*$H$164</f>
        <v>0</v>
      </c>
      <c r="Q164" s="126">
        <v>0</v>
      </c>
      <c r="R164" s="126">
        <f>$Q$164*$H$164</f>
        <v>0</v>
      </c>
      <c r="S164" s="126">
        <v>0</v>
      </c>
      <c r="T164" s="127">
        <f>$S$164*$H$164</f>
        <v>0</v>
      </c>
      <c r="AR164" s="76" t="s">
        <v>239</v>
      </c>
      <c r="AT164" s="76" t="s">
        <v>234</v>
      </c>
      <c r="AU164" s="76" t="s">
        <v>81</v>
      </c>
      <c r="AY164" s="6" t="s">
        <v>232</v>
      </c>
      <c r="BE164" s="128">
        <f>IF($N$164="základní",$J$164,0)</f>
        <v>0</v>
      </c>
      <c r="BF164" s="128">
        <f>IF($N$164="snížená",$J$164,0)</f>
        <v>0</v>
      </c>
      <c r="BG164" s="128">
        <f>IF($N$164="zákl. přenesená",$J$164,0)</f>
        <v>0</v>
      </c>
      <c r="BH164" s="128">
        <f>IF($N$164="sníž. přenesená",$J$164,0)</f>
        <v>0</v>
      </c>
      <c r="BI164" s="128">
        <f>IF($N$164="nulová",$J$164,0)</f>
        <v>0</v>
      </c>
      <c r="BJ164" s="76" t="s">
        <v>22</v>
      </c>
      <c r="BK164" s="128">
        <f>ROUND($I$164*$H$164,2)</f>
        <v>0</v>
      </c>
      <c r="BL164" s="76" t="s">
        <v>239</v>
      </c>
      <c r="BM164" s="76" t="s">
        <v>325</v>
      </c>
    </row>
    <row r="165" spans="2:51" s="6" customFormat="1" ht="15.75" customHeight="1">
      <c r="B165" s="144"/>
      <c r="D165" s="130" t="s">
        <v>241</v>
      </c>
      <c r="E165" s="145"/>
      <c r="F165" s="145" t="s">
        <v>326</v>
      </c>
      <c r="H165" s="146"/>
      <c r="L165" s="144"/>
      <c r="M165" s="147"/>
      <c r="T165" s="148"/>
      <c r="AT165" s="146" t="s">
        <v>241</v>
      </c>
      <c r="AU165" s="146" t="s">
        <v>81</v>
      </c>
      <c r="AV165" s="146" t="s">
        <v>22</v>
      </c>
      <c r="AW165" s="146" t="s">
        <v>186</v>
      </c>
      <c r="AX165" s="146" t="s">
        <v>73</v>
      </c>
      <c r="AY165" s="146" t="s">
        <v>232</v>
      </c>
    </row>
    <row r="166" spans="2:51" s="6" customFormat="1" ht="15.75" customHeight="1">
      <c r="B166" s="129"/>
      <c r="D166" s="137" t="s">
        <v>241</v>
      </c>
      <c r="E166" s="135"/>
      <c r="F166" s="131" t="s">
        <v>242</v>
      </c>
      <c r="H166" s="132">
        <v>398.676</v>
      </c>
      <c r="L166" s="129"/>
      <c r="M166" s="133"/>
      <c r="T166" s="134"/>
      <c r="AT166" s="135" t="s">
        <v>241</v>
      </c>
      <c r="AU166" s="135" t="s">
        <v>81</v>
      </c>
      <c r="AV166" s="135" t="s">
        <v>81</v>
      </c>
      <c r="AW166" s="135" t="s">
        <v>186</v>
      </c>
      <c r="AX166" s="135" t="s">
        <v>73</v>
      </c>
      <c r="AY166" s="135" t="s">
        <v>232</v>
      </c>
    </row>
    <row r="167" spans="2:51" s="6" customFormat="1" ht="15.75" customHeight="1">
      <c r="B167" s="144"/>
      <c r="D167" s="137" t="s">
        <v>241</v>
      </c>
      <c r="E167" s="146"/>
      <c r="F167" s="145" t="s">
        <v>327</v>
      </c>
      <c r="H167" s="146"/>
      <c r="L167" s="144"/>
      <c r="M167" s="147"/>
      <c r="T167" s="148"/>
      <c r="AT167" s="146" t="s">
        <v>241</v>
      </c>
      <c r="AU167" s="146" t="s">
        <v>81</v>
      </c>
      <c r="AV167" s="146" t="s">
        <v>22</v>
      </c>
      <c r="AW167" s="146" t="s">
        <v>186</v>
      </c>
      <c r="AX167" s="146" t="s">
        <v>73</v>
      </c>
      <c r="AY167" s="146" t="s">
        <v>232</v>
      </c>
    </row>
    <row r="168" spans="2:51" s="6" customFormat="1" ht="15.75" customHeight="1">
      <c r="B168" s="129"/>
      <c r="D168" s="137" t="s">
        <v>241</v>
      </c>
      <c r="E168" s="135"/>
      <c r="F168" s="131" t="s">
        <v>328</v>
      </c>
      <c r="H168" s="132">
        <v>31.601</v>
      </c>
      <c r="L168" s="129"/>
      <c r="M168" s="133"/>
      <c r="T168" s="134"/>
      <c r="AT168" s="135" t="s">
        <v>241</v>
      </c>
      <c r="AU168" s="135" t="s">
        <v>81</v>
      </c>
      <c r="AV168" s="135" t="s">
        <v>81</v>
      </c>
      <c r="AW168" s="135" t="s">
        <v>186</v>
      </c>
      <c r="AX168" s="135" t="s">
        <v>73</v>
      </c>
      <c r="AY168" s="135" t="s">
        <v>232</v>
      </c>
    </row>
    <row r="169" spans="2:51" s="6" customFormat="1" ht="15.75" customHeight="1">
      <c r="B169" s="136"/>
      <c r="D169" s="137" t="s">
        <v>241</v>
      </c>
      <c r="E169" s="138" t="s">
        <v>109</v>
      </c>
      <c r="F169" s="139" t="s">
        <v>243</v>
      </c>
      <c r="H169" s="140">
        <v>430.277</v>
      </c>
      <c r="L169" s="136"/>
      <c r="M169" s="141"/>
      <c r="T169" s="142"/>
      <c r="AT169" s="138" t="s">
        <v>241</v>
      </c>
      <c r="AU169" s="138" t="s">
        <v>81</v>
      </c>
      <c r="AV169" s="138" t="s">
        <v>239</v>
      </c>
      <c r="AW169" s="138" t="s">
        <v>186</v>
      </c>
      <c r="AX169" s="138" t="s">
        <v>22</v>
      </c>
      <c r="AY169" s="138" t="s">
        <v>232</v>
      </c>
    </row>
    <row r="170" spans="2:65" s="6" customFormat="1" ht="15.75" customHeight="1">
      <c r="B170" s="22"/>
      <c r="C170" s="117" t="s">
        <v>329</v>
      </c>
      <c r="D170" s="117" t="s">
        <v>234</v>
      </c>
      <c r="E170" s="118" t="s">
        <v>330</v>
      </c>
      <c r="F170" s="119" t="s">
        <v>331</v>
      </c>
      <c r="G170" s="120" t="s">
        <v>237</v>
      </c>
      <c r="H170" s="121">
        <v>421.741</v>
      </c>
      <c r="I170" s="122"/>
      <c r="J170" s="123">
        <f>ROUND($I$170*$H$170,2)</f>
        <v>0</v>
      </c>
      <c r="K170" s="119" t="s">
        <v>238</v>
      </c>
      <c r="L170" s="22"/>
      <c r="M170" s="124"/>
      <c r="N170" s="125" t="s">
        <v>44</v>
      </c>
      <c r="P170" s="126">
        <f>$O$170*$H$170</f>
        <v>0</v>
      </c>
      <c r="Q170" s="126">
        <v>0.101</v>
      </c>
      <c r="R170" s="126">
        <f>$Q$170*$H$170</f>
        <v>42.595841</v>
      </c>
      <c r="S170" s="126">
        <v>0</v>
      </c>
      <c r="T170" s="127">
        <f>$S$170*$H$170</f>
        <v>0</v>
      </c>
      <c r="AR170" s="76" t="s">
        <v>239</v>
      </c>
      <c r="AT170" s="76" t="s">
        <v>234</v>
      </c>
      <c r="AU170" s="76" t="s">
        <v>81</v>
      </c>
      <c r="AY170" s="6" t="s">
        <v>232</v>
      </c>
      <c r="BE170" s="128">
        <f>IF($N$170="základní",$J$170,0)</f>
        <v>0</v>
      </c>
      <c r="BF170" s="128">
        <f>IF($N$170="snížená",$J$170,0)</f>
        <v>0</v>
      </c>
      <c r="BG170" s="128">
        <f>IF($N$170="zákl. přenesená",$J$170,0)</f>
        <v>0</v>
      </c>
      <c r="BH170" s="128">
        <f>IF($N$170="sníž. přenesená",$J$170,0)</f>
        <v>0</v>
      </c>
      <c r="BI170" s="128">
        <f>IF($N$170="nulová",$J$170,0)</f>
        <v>0</v>
      </c>
      <c r="BJ170" s="76" t="s">
        <v>22</v>
      </c>
      <c r="BK170" s="128">
        <f>ROUND($I$170*$H$170,2)</f>
        <v>0</v>
      </c>
      <c r="BL170" s="76" t="s">
        <v>239</v>
      </c>
      <c r="BM170" s="76" t="s">
        <v>332</v>
      </c>
    </row>
    <row r="171" spans="2:51" s="6" customFormat="1" ht="15.75" customHeight="1">
      <c r="B171" s="129"/>
      <c r="D171" s="130" t="s">
        <v>241</v>
      </c>
      <c r="E171" s="131"/>
      <c r="F171" s="131" t="s">
        <v>333</v>
      </c>
      <c r="H171" s="132">
        <v>398.676</v>
      </c>
      <c r="L171" s="129"/>
      <c r="M171" s="133"/>
      <c r="T171" s="134"/>
      <c r="AT171" s="135" t="s">
        <v>241</v>
      </c>
      <c r="AU171" s="135" t="s">
        <v>81</v>
      </c>
      <c r="AV171" s="135" t="s">
        <v>81</v>
      </c>
      <c r="AW171" s="135" t="s">
        <v>186</v>
      </c>
      <c r="AX171" s="135" t="s">
        <v>73</v>
      </c>
      <c r="AY171" s="135" t="s">
        <v>232</v>
      </c>
    </row>
    <row r="172" spans="2:51" s="6" customFormat="1" ht="15.75" customHeight="1">
      <c r="B172" s="129"/>
      <c r="D172" s="137" t="s">
        <v>241</v>
      </c>
      <c r="E172" s="135"/>
      <c r="F172" s="131" t="s">
        <v>334</v>
      </c>
      <c r="H172" s="132">
        <v>23.065</v>
      </c>
      <c r="L172" s="129"/>
      <c r="M172" s="133"/>
      <c r="T172" s="134"/>
      <c r="AT172" s="135" t="s">
        <v>241</v>
      </c>
      <c r="AU172" s="135" t="s">
        <v>81</v>
      </c>
      <c r="AV172" s="135" t="s">
        <v>81</v>
      </c>
      <c r="AW172" s="135" t="s">
        <v>186</v>
      </c>
      <c r="AX172" s="135" t="s">
        <v>73</v>
      </c>
      <c r="AY172" s="135" t="s">
        <v>232</v>
      </c>
    </row>
    <row r="173" spans="2:51" s="6" customFormat="1" ht="15.75" customHeight="1">
      <c r="B173" s="136"/>
      <c r="D173" s="137" t="s">
        <v>241</v>
      </c>
      <c r="E173" s="138"/>
      <c r="F173" s="139" t="s">
        <v>243</v>
      </c>
      <c r="H173" s="140">
        <v>421.741</v>
      </c>
      <c r="L173" s="136"/>
      <c r="M173" s="141"/>
      <c r="T173" s="142"/>
      <c r="AT173" s="138" t="s">
        <v>241</v>
      </c>
      <c r="AU173" s="138" t="s">
        <v>81</v>
      </c>
      <c r="AV173" s="138" t="s">
        <v>239</v>
      </c>
      <c r="AW173" s="138" t="s">
        <v>186</v>
      </c>
      <c r="AX173" s="138" t="s">
        <v>22</v>
      </c>
      <c r="AY173" s="138" t="s">
        <v>232</v>
      </c>
    </row>
    <row r="174" spans="2:65" s="6" customFormat="1" ht="15.75" customHeight="1">
      <c r="B174" s="22"/>
      <c r="C174" s="149" t="s">
        <v>335</v>
      </c>
      <c r="D174" s="149" t="s">
        <v>336</v>
      </c>
      <c r="E174" s="150" t="s">
        <v>337</v>
      </c>
      <c r="F174" s="151" t="s">
        <v>338</v>
      </c>
      <c r="G174" s="152" t="s">
        <v>237</v>
      </c>
      <c r="H174" s="153">
        <v>224.71</v>
      </c>
      <c r="I174" s="154"/>
      <c r="J174" s="155">
        <f>ROUND($I$174*$H$174,2)</f>
        <v>0</v>
      </c>
      <c r="K174" s="151" t="s">
        <v>238</v>
      </c>
      <c r="L174" s="156"/>
      <c r="M174" s="157"/>
      <c r="N174" s="158" t="s">
        <v>44</v>
      </c>
      <c r="P174" s="126">
        <f>$O$174*$H$174</f>
        <v>0</v>
      </c>
      <c r="Q174" s="126">
        <v>0.132</v>
      </c>
      <c r="R174" s="126">
        <f>$Q$174*$H$174</f>
        <v>29.661720000000003</v>
      </c>
      <c r="S174" s="126">
        <v>0</v>
      </c>
      <c r="T174" s="127">
        <f>$S$174*$H$174</f>
        <v>0</v>
      </c>
      <c r="AR174" s="76" t="s">
        <v>273</v>
      </c>
      <c r="AT174" s="76" t="s">
        <v>336</v>
      </c>
      <c r="AU174" s="76" t="s">
        <v>81</v>
      </c>
      <c r="AY174" s="6" t="s">
        <v>232</v>
      </c>
      <c r="BE174" s="128">
        <f>IF($N$174="základní",$J$174,0)</f>
        <v>0</v>
      </c>
      <c r="BF174" s="128">
        <f>IF($N$174="snížená",$J$174,0)</f>
        <v>0</v>
      </c>
      <c r="BG174" s="128">
        <f>IF($N$174="zákl. přenesená",$J$174,0)</f>
        <v>0</v>
      </c>
      <c r="BH174" s="128">
        <f>IF($N$174="sníž. přenesená",$J$174,0)</f>
        <v>0</v>
      </c>
      <c r="BI174" s="128">
        <f>IF($N$174="nulová",$J$174,0)</f>
        <v>0</v>
      </c>
      <c r="BJ174" s="76" t="s">
        <v>22</v>
      </c>
      <c r="BK174" s="128">
        <f>ROUND($I$174*$H$174,2)</f>
        <v>0</v>
      </c>
      <c r="BL174" s="76" t="s">
        <v>239</v>
      </c>
      <c r="BM174" s="76" t="s">
        <v>339</v>
      </c>
    </row>
    <row r="175" spans="2:51" s="6" customFormat="1" ht="15.75" customHeight="1">
      <c r="B175" s="129"/>
      <c r="D175" s="130" t="s">
        <v>241</v>
      </c>
      <c r="E175" s="131"/>
      <c r="F175" s="131" t="s">
        <v>340</v>
      </c>
      <c r="H175" s="132">
        <v>199.338</v>
      </c>
      <c r="L175" s="129"/>
      <c r="M175" s="133"/>
      <c r="T175" s="134"/>
      <c r="AT175" s="135" t="s">
        <v>241</v>
      </c>
      <c r="AU175" s="135" t="s">
        <v>81</v>
      </c>
      <c r="AV175" s="135" t="s">
        <v>81</v>
      </c>
      <c r="AW175" s="135" t="s">
        <v>186</v>
      </c>
      <c r="AX175" s="135" t="s">
        <v>73</v>
      </c>
      <c r="AY175" s="135" t="s">
        <v>232</v>
      </c>
    </row>
    <row r="176" spans="2:51" s="6" customFormat="1" ht="15.75" customHeight="1">
      <c r="B176" s="129"/>
      <c r="D176" s="137" t="s">
        <v>241</v>
      </c>
      <c r="E176" s="135"/>
      <c r="F176" s="131" t="s">
        <v>341</v>
      </c>
      <c r="H176" s="132">
        <v>25.372</v>
      </c>
      <c r="L176" s="129"/>
      <c r="M176" s="133"/>
      <c r="T176" s="134"/>
      <c r="AT176" s="135" t="s">
        <v>241</v>
      </c>
      <c r="AU176" s="135" t="s">
        <v>81</v>
      </c>
      <c r="AV176" s="135" t="s">
        <v>81</v>
      </c>
      <c r="AW176" s="135" t="s">
        <v>186</v>
      </c>
      <c r="AX176" s="135" t="s">
        <v>73</v>
      </c>
      <c r="AY176" s="135" t="s">
        <v>232</v>
      </c>
    </row>
    <row r="177" spans="2:51" s="6" customFormat="1" ht="15.75" customHeight="1">
      <c r="B177" s="136"/>
      <c r="D177" s="137" t="s">
        <v>241</v>
      </c>
      <c r="E177" s="138"/>
      <c r="F177" s="139" t="s">
        <v>243</v>
      </c>
      <c r="H177" s="140">
        <v>224.71</v>
      </c>
      <c r="L177" s="136"/>
      <c r="M177" s="141"/>
      <c r="T177" s="142"/>
      <c r="AT177" s="138" t="s">
        <v>241</v>
      </c>
      <c r="AU177" s="138" t="s">
        <v>81</v>
      </c>
      <c r="AV177" s="138" t="s">
        <v>239</v>
      </c>
      <c r="AW177" s="138" t="s">
        <v>186</v>
      </c>
      <c r="AX177" s="138" t="s">
        <v>22</v>
      </c>
      <c r="AY177" s="138" t="s">
        <v>232</v>
      </c>
    </row>
    <row r="178" spans="2:63" s="106" customFormat="1" ht="30.75" customHeight="1">
      <c r="B178" s="107"/>
      <c r="D178" s="108" t="s">
        <v>72</v>
      </c>
      <c r="E178" s="115" t="s">
        <v>262</v>
      </c>
      <c r="F178" s="115" t="s">
        <v>342</v>
      </c>
      <c r="J178" s="116">
        <f>$BK$178</f>
        <v>0</v>
      </c>
      <c r="L178" s="107"/>
      <c r="M178" s="111"/>
      <c r="P178" s="112">
        <f>SUM($P$179:$P$428)</f>
        <v>0</v>
      </c>
      <c r="R178" s="112">
        <f>SUM($R$179:$R$428)</f>
        <v>29.294288960000003</v>
      </c>
      <c r="T178" s="113">
        <f>SUM($T$179:$T$428)</f>
        <v>0</v>
      </c>
      <c r="AR178" s="108" t="s">
        <v>22</v>
      </c>
      <c r="AT178" s="108" t="s">
        <v>72</v>
      </c>
      <c r="AU178" s="108" t="s">
        <v>22</v>
      </c>
      <c r="AY178" s="108" t="s">
        <v>232</v>
      </c>
      <c r="BK178" s="114">
        <f>SUM($BK$179:$BK$428)</f>
        <v>0</v>
      </c>
    </row>
    <row r="179" spans="2:65" s="6" customFormat="1" ht="15.75" customHeight="1">
      <c r="B179" s="22"/>
      <c r="C179" s="117" t="s">
        <v>7</v>
      </c>
      <c r="D179" s="117" t="s">
        <v>234</v>
      </c>
      <c r="E179" s="118" t="s">
        <v>343</v>
      </c>
      <c r="F179" s="119" t="s">
        <v>344</v>
      </c>
      <c r="G179" s="120" t="s">
        <v>237</v>
      </c>
      <c r="H179" s="121">
        <v>78.275</v>
      </c>
      <c r="I179" s="122"/>
      <c r="J179" s="123">
        <f>ROUND($I$179*$H$179,2)</f>
        <v>0</v>
      </c>
      <c r="K179" s="119" t="s">
        <v>238</v>
      </c>
      <c r="L179" s="22"/>
      <c r="M179" s="124"/>
      <c r="N179" s="125" t="s">
        <v>44</v>
      </c>
      <c r="P179" s="126">
        <f>$O$179*$H$179</f>
        <v>0</v>
      </c>
      <c r="Q179" s="126">
        <v>0.02048</v>
      </c>
      <c r="R179" s="126">
        <f>$Q$179*$H$179</f>
        <v>1.6030720000000003</v>
      </c>
      <c r="S179" s="126">
        <v>0</v>
      </c>
      <c r="T179" s="127">
        <f>$S$179*$H$179</f>
        <v>0</v>
      </c>
      <c r="AR179" s="76" t="s">
        <v>239</v>
      </c>
      <c r="AT179" s="76" t="s">
        <v>234</v>
      </c>
      <c r="AU179" s="76" t="s">
        <v>81</v>
      </c>
      <c r="AY179" s="6" t="s">
        <v>232</v>
      </c>
      <c r="BE179" s="128">
        <f>IF($N$179="základní",$J$179,0)</f>
        <v>0</v>
      </c>
      <c r="BF179" s="128">
        <f>IF($N$179="snížená",$J$179,0)</f>
        <v>0</v>
      </c>
      <c r="BG179" s="128">
        <f>IF($N$179="zákl. přenesená",$J$179,0)</f>
        <v>0</v>
      </c>
      <c r="BH179" s="128">
        <f>IF($N$179="sníž. přenesená",$J$179,0)</f>
        <v>0</v>
      </c>
      <c r="BI179" s="128">
        <f>IF($N$179="nulová",$J$179,0)</f>
        <v>0</v>
      </c>
      <c r="BJ179" s="76" t="s">
        <v>22</v>
      </c>
      <c r="BK179" s="128">
        <f>ROUND($I$179*$H$179,2)</f>
        <v>0</v>
      </c>
      <c r="BL179" s="76" t="s">
        <v>239</v>
      </c>
      <c r="BM179" s="76" t="s">
        <v>345</v>
      </c>
    </row>
    <row r="180" spans="2:47" s="6" customFormat="1" ht="16.5" customHeight="1">
      <c r="B180" s="22"/>
      <c r="D180" s="130" t="s">
        <v>346</v>
      </c>
      <c r="F180" s="159" t="s">
        <v>344</v>
      </c>
      <c r="L180" s="22"/>
      <c r="M180" s="48"/>
      <c r="T180" s="49"/>
      <c r="AT180" s="6" t="s">
        <v>346</v>
      </c>
      <c r="AU180" s="6" t="s">
        <v>81</v>
      </c>
    </row>
    <row r="181" spans="2:51" s="6" customFormat="1" ht="15.75" customHeight="1">
      <c r="B181" s="144"/>
      <c r="D181" s="137" t="s">
        <v>241</v>
      </c>
      <c r="E181" s="146"/>
      <c r="F181" s="145" t="s">
        <v>347</v>
      </c>
      <c r="H181" s="146"/>
      <c r="L181" s="144"/>
      <c r="M181" s="147"/>
      <c r="T181" s="148"/>
      <c r="AT181" s="146" t="s">
        <v>241</v>
      </c>
      <c r="AU181" s="146" t="s">
        <v>81</v>
      </c>
      <c r="AV181" s="146" t="s">
        <v>22</v>
      </c>
      <c r="AW181" s="146" t="s">
        <v>186</v>
      </c>
      <c r="AX181" s="146" t="s">
        <v>73</v>
      </c>
      <c r="AY181" s="146" t="s">
        <v>232</v>
      </c>
    </row>
    <row r="182" spans="2:51" s="6" customFormat="1" ht="15.75" customHeight="1">
      <c r="B182" s="129"/>
      <c r="D182" s="137" t="s">
        <v>241</v>
      </c>
      <c r="E182" s="135"/>
      <c r="F182" s="131" t="s">
        <v>348</v>
      </c>
      <c r="H182" s="132">
        <v>16.223</v>
      </c>
      <c r="L182" s="129"/>
      <c r="M182" s="133"/>
      <c r="T182" s="134"/>
      <c r="AT182" s="135" t="s">
        <v>241</v>
      </c>
      <c r="AU182" s="135" t="s">
        <v>81</v>
      </c>
      <c r="AV182" s="135" t="s">
        <v>81</v>
      </c>
      <c r="AW182" s="135" t="s">
        <v>186</v>
      </c>
      <c r="AX182" s="135" t="s">
        <v>73</v>
      </c>
      <c r="AY182" s="135" t="s">
        <v>232</v>
      </c>
    </row>
    <row r="183" spans="2:51" s="6" customFormat="1" ht="15.75" customHeight="1">
      <c r="B183" s="129"/>
      <c r="D183" s="137" t="s">
        <v>241</v>
      </c>
      <c r="E183" s="135"/>
      <c r="F183" s="131" t="s">
        <v>349</v>
      </c>
      <c r="H183" s="132">
        <v>2.993</v>
      </c>
      <c r="L183" s="129"/>
      <c r="M183" s="133"/>
      <c r="T183" s="134"/>
      <c r="AT183" s="135" t="s">
        <v>241</v>
      </c>
      <c r="AU183" s="135" t="s">
        <v>81</v>
      </c>
      <c r="AV183" s="135" t="s">
        <v>81</v>
      </c>
      <c r="AW183" s="135" t="s">
        <v>186</v>
      </c>
      <c r="AX183" s="135" t="s">
        <v>73</v>
      </c>
      <c r="AY183" s="135" t="s">
        <v>232</v>
      </c>
    </row>
    <row r="184" spans="2:51" s="6" customFormat="1" ht="15.75" customHeight="1">
      <c r="B184" s="129"/>
      <c r="D184" s="137" t="s">
        <v>241</v>
      </c>
      <c r="E184" s="135"/>
      <c r="F184" s="131" t="s">
        <v>350</v>
      </c>
      <c r="H184" s="132">
        <v>1.652</v>
      </c>
      <c r="L184" s="129"/>
      <c r="M184" s="133"/>
      <c r="T184" s="134"/>
      <c r="AT184" s="135" t="s">
        <v>241</v>
      </c>
      <c r="AU184" s="135" t="s">
        <v>81</v>
      </c>
      <c r="AV184" s="135" t="s">
        <v>81</v>
      </c>
      <c r="AW184" s="135" t="s">
        <v>186</v>
      </c>
      <c r="AX184" s="135" t="s">
        <v>73</v>
      </c>
      <c r="AY184" s="135" t="s">
        <v>232</v>
      </c>
    </row>
    <row r="185" spans="2:51" s="6" customFormat="1" ht="15.75" customHeight="1">
      <c r="B185" s="129"/>
      <c r="D185" s="137" t="s">
        <v>241</v>
      </c>
      <c r="E185" s="135"/>
      <c r="F185" s="131" t="s">
        <v>351</v>
      </c>
      <c r="H185" s="132">
        <v>1.68</v>
      </c>
      <c r="L185" s="129"/>
      <c r="M185" s="133"/>
      <c r="T185" s="134"/>
      <c r="AT185" s="135" t="s">
        <v>241</v>
      </c>
      <c r="AU185" s="135" t="s">
        <v>81</v>
      </c>
      <c r="AV185" s="135" t="s">
        <v>81</v>
      </c>
      <c r="AW185" s="135" t="s">
        <v>186</v>
      </c>
      <c r="AX185" s="135" t="s">
        <v>73</v>
      </c>
      <c r="AY185" s="135" t="s">
        <v>232</v>
      </c>
    </row>
    <row r="186" spans="2:51" s="6" customFormat="1" ht="15.75" customHeight="1">
      <c r="B186" s="129"/>
      <c r="D186" s="137" t="s">
        <v>241</v>
      </c>
      <c r="E186" s="135"/>
      <c r="F186" s="131" t="s">
        <v>352</v>
      </c>
      <c r="H186" s="132">
        <v>1.873</v>
      </c>
      <c r="L186" s="129"/>
      <c r="M186" s="133"/>
      <c r="T186" s="134"/>
      <c r="AT186" s="135" t="s">
        <v>241</v>
      </c>
      <c r="AU186" s="135" t="s">
        <v>81</v>
      </c>
      <c r="AV186" s="135" t="s">
        <v>81</v>
      </c>
      <c r="AW186" s="135" t="s">
        <v>186</v>
      </c>
      <c r="AX186" s="135" t="s">
        <v>73</v>
      </c>
      <c r="AY186" s="135" t="s">
        <v>232</v>
      </c>
    </row>
    <row r="187" spans="2:51" s="6" customFormat="1" ht="15.75" customHeight="1">
      <c r="B187" s="129"/>
      <c r="D187" s="137" t="s">
        <v>241</v>
      </c>
      <c r="E187" s="135"/>
      <c r="F187" s="131" t="s">
        <v>353</v>
      </c>
      <c r="H187" s="132">
        <v>1.89</v>
      </c>
      <c r="L187" s="129"/>
      <c r="M187" s="133"/>
      <c r="T187" s="134"/>
      <c r="AT187" s="135" t="s">
        <v>241</v>
      </c>
      <c r="AU187" s="135" t="s">
        <v>81</v>
      </c>
      <c r="AV187" s="135" t="s">
        <v>81</v>
      </c>
      <c r="AW187" s="135" t="s">
        <v>186</v>
      </c>
      <c r="AX187" s="135" t="s">
        <v>73</v>
      </c>
      <c r="AY187" s="135" t="s">
        <v>232</v>
      </c>
    </row>
    <row r="188" spans="2:51" s="6" customFormat="1" ht="15.75" customHeight="1">
      <c r="B188" s="129"/>
      <c r="D188" s="137" t="s">
        <v>241</v>
      </c>
      <c r="E188" s="135"/>
      <c r="F188" s="131" t="s">
        <v>354</v>
      </c>
      <c r="H188" s="132">
        <v>1.873</v>
      </c>
      <c r="L188" s="129"/>
      <c r="M188" s="133"/>
      <c r="T188" s="134"/>
      <c r="AT188" s="135" t="s">
        <v>241</v>
      </c>
      <c r="AU188" s="135" t="s">
        <v>81</v>
      </c>
      <c r="AV188" s="135" t="s">
        <v>81</v>
      </c>
      <c r="AW188" s="135" t="s">
        <v>186</v>
      </c>
      <c r="AX188" s="135" t="s">
        <v>73</v>
      </c>
      <c r="AY188" s="135" t="s">
        <v>232</v>
      </c>
    </row>
    <row r="189" spans="2:51" s="6" customFormat="1" ht="15.75" customHeight="1">
      <c r="B189" s="129"/>
      <c r="D189" s="137" t="s">
        <v>241</v>
      </c>
      <c r="E189" s="135"/>
      <c r="F189" s="131" t="s">
        <v>355</v>
      </c>
      <c r="H189" s="132">
        <v>1.68</v>
      </c>
      <c r="L189" s="129"/>
      <c r="M189" s="133"/>
      <c r="T189" s="134"/>
      <c r="AT189" s="135" t="s">
        <v>241</v>
      </c>
      <c r="AU189" s="135" t="s">
        <v>81</v>
      </c>
      <c r="AV189" s="135" t="s">
        <v>81</v>
      </c>
      <c r="AW189" s="135" t="s">
        <v>186</v>
      </c>
      <c r="AX189" s="135" t="s">
        <v>73</v>
      </c>
      <c r="AY189" s="135" t="s">
        <v>232</v>
      </c>
    </row>
    <row r="190" spans="2:51" s="6" customFormat="1" ht="15.75" customHeight="1">
      <c r="B190" s="144"/>
      <c r="D190" s="137" t="s">
        <v>241</v>
      </c>
      <c r="E190" s="146"/>
      <c r="F190" s="145" t="s">
        <v>356</v>
      </c>
      <c r="H190" s="146"/>
      <c r="L190" s="144"/>
      <c r="M190" s="147"/>
      <c r="T190" s="148"/>
      <c r="AT190" s="146" t="s">
        <v>241</v>
      </c>
      <c r="AU190" s="146" t="s">
        <v>81</v>
      </c>
      <c r="AV190" s="146" t="s">
        <v>22</v>
      </c>
      <c r="AW190" s="146" t="s">
        <v>186</v>
      </c>
      <c r="AX190" s="146" t="s">
        <v>73</v>
      </c>
      <c r="AY190" s="146" t="s">
        <v>232</v>
      </c>
    </row>
    <row r="191" spans="2:51" s="6" customFormat="1" ht="15.75" customHeight="1">
      <c r="B191" s="129"/>
      <c r="D191" s="137" t="s">
        <v>241</v>
      </c>
      <c r="E191" s="135"/>
      <c r="F191" s="131" t="s">
        <v>357</v>
      </c>
      <c r="H191" s="132">
        <v>35.035</v>
      </c>
      <c r="L191" s="129"/>
      <c r="M191" s="133"/>
      <c r="T191" s="134"/>
      <c r="AT191" s="135" t="s">
        <v>241</v>
      </c>
      <c r="AU191" s="135" t="s">
        <v>81</v>
      </c>
      <c r="AV191" s="135" t="s">
        <v>81</v>
      </c>
      <c r="AW191" s="135" t="s">
        <v>186</v>
      </c>
      <c r="AX191" s="135" t="s">
        <v>73</v>
      </c>
      <c r="AY191" s="135" t="s">
        <v>232</v>
      </c>
    </row>
    <row r="192" spans="2:51" s="6" customFormat="1" ht="15.75" customHeight="1">
      <c r="B192" s="129"/>
      <c r="D192" s="137" t="s">
        <v>241</v>
      </c>
      <c r="E192" s="135"/>
      <c r="F192" s="131" t="s">
        <v>358</v>
      </c>
      <c r="H192" s="132">
        <v>4.197</v>
      </c>
      <c r="L192" s="129"/>
      <c r="M192" s="133"/>
      <c r="T192" s="134"/>
      <c r="AT192" s="135" t="s">
        <v>241</v>
      </c>
      <c r="AU192" s="135" t="s">
        <v>81</v>
      </c>
      <c r="AV192" s="135" t="s">
        <v>81</v>
      </c>
      <c r="AW192" s="135" t="s">
        <v>186</v>
      </c>
      <c r="AX192" s="135" t="s">
        <v>73</v>
      </c>
      <c r="AY192" s="135" t="s">
        <v>232</v>
      </c>
    </row>
    <row r="193" spans="2:51" s="6" customFormat="1" ht="15.75" customHeight="1">
      <c r="B193" s="129"/>
      <c r="D193" s="137" t="s">
        <v>241</v>
      </c>
      <c r="E193" s="135"/>
      <c r="F193" s="131" t="s">
        <v>359</v>
      </c>
      <c r="H193" s="132">
        <v>3.511</v>
      </c>
      <c r="L193" s="129"/>
      <c r="M193" s="133"/>
      <c r="T193" s="134"/>
      <c r="AT193" s="135" t="s">
        <v>241</v>
      </c>
      <c r="AU193" s="135" t="s">
        <v>81</v>
      </c>
      <c r="AV193" s="135" t="s">
        <v>81</v>
      </c>
      <c r="AW193" s="135" t="s">
        <v>186</v>
      </c>
      <c r="AX193" s="135" t="s">
        <v>73</v>
      </c>
      <c r="AY193" s="135" t="s">
        <v>232</v>
      </c>
    </row>
    <row r="194" spans="2:51" s="6" customFormat="1" ht="15.75" customHeight="1">
      <c r="B194" s="129"/>
      <c r="D194" s="137" t="s">
        <v>241</v>
      </c>
      <c r="E194" s="135"/>
      <c r="F194" s="131" t="s">
        <v>360</v>
      </c>
      <c r="H194" s="132">
        <v>3.08</v>
      </c>
      <c r="L194" s="129"/>
      <c r="M194" s="133"/>
      <c r="T194" s="134"/>
      <c r="AT194" s="135" t="s">
        <v>241</v>
      </c>
      <c r="AU194" s="135" t="s">
        <v>81</v>
      </c>
      <c r="AV194" s="135" t="s">
        <v>81</v>
      </c>
      <c r="AW194" s="135" t="s">
        <v>186</v>
      </c>
      <c r="AX194" s="135" t="s">
        <v>73</v>
      </c>
      <c r="AY194" s="135" t="s">
        <v>232</v>
      </c>
    </row>
    <row r="195" spans="2:51" s="6" customFormat="1" ht="15.75" customHeight="1">
      <c r="B195" s="129"/>
      <c r="D195" s="137" t="s">
        <v>241</v>
      </c>
      <c r="E195" s="135"/>
      <c r="F195" s="131" t="s">
        <v>361</v>
      </c>
      <c r="H195" s="132">
        <v>2.588</v>
      </c>
      <c r="L195" s="129"/>
      <c r="M195" s="133"/>
      <c r="T195" s="134"/>
      <c r="AT195" s="135" t="s">
        <v>241</v>
      </c>
      <c r="AU195" s="135" t="s">
        <v>81</v>
      </c>
      <c r="AV195" s="135" t="s">
        <v>81</v>
      </c>
      <c r="AW195" s="135" t="s">
        <v>186</v>
      </c>
      <c r="AX195" s="135" t="s">
        <v>73</v>
      </c>
      <c r="AY195" s="135" t="s">
        <v>232</v>
      </c>
    </row>
    <row r="196" spans="2:51" s="6" customFormat="1" ht="15.75" customHeight="1">
      <c r="B196" s="136"/>
      <c r="D196" s="137" t="s">
        <v>241</v>
      </c>
      <c r="E196" s="138" t="s">
        <v>167</v>
      </c>
      <c r="F196" s="139" t="s">
        <v>243</v>
      </c>
      <c r="H196" s="140">
        <v>78.275</v>
      </c>
      <c r="L196" s="136"/>
      <c r="M196" s="141"/>
      <c r="T196" s="142"/>
      <c r="AT196" s="138" t="s">
        <v>241</v>
      </c>
      <c r="AU196" s="138" t="s">
        <v>81</v>
      </c>
      <c r="AV196" s="138" t="s">
        <v>239</v>
      </c>
      <c r="AW196" s="138" t="s">
        <v>186</v>
      </c>
      <c r="AX196" s="138" t="s">
        <v>22</v>
      </c>
      <c r="AY196" s="138" t="s">
        <v>232</v>
      </c>
    </row>
    <row r="197" spans="2:65" s="6" customFormat="1" ht="15.75" customHeight="1">
      <c r="B197" s="22"/>
      <c r="C197" s="117" t="s">
        <v>362</v>
      </c>
      <c r="D197" s="117" t="s">
        <v>234</v>
      </c>
      <c r="E197" s="118" t="s">
        <v>363</v>
      </c>
      <c r="F197" s="119" t="s">
        <v>364</v>
      </c>
      <c r="G197" s="120" t="s">
        <v>237</v>
      </c>
      <c r="H197" s="121">
        <v>321.007</v>
      </c>
      <c r="I197" s="122"/>
      <c r="J197" s="123">
        <f>ROUND($I$197*$H$197,2)</f>
        <v>0</v>
      </c>
      <c r="K197" s="119" t="s">
        <v>238</v>
      </c>
      <c r="L197" s="22"/>
      <c r="M197" s="124"/>
      <c r="N197" s="125" t="s">
        <v>44</v>
      </c>
      <c r="P197" s="126">
        <f>$O$197*$H$197</f>
        <v>0</v>
      </c>
      <c r="Q197" s="126">
        <v>0.01628</v>
      </c>
      <c r="R197" s="126">
        <f>$Q$197*$H$197</f>
        <v>5.22599396</v>
      </c>
      <c r="S197" s="126">
        <v>0</v>
      </c>
      <c r="T197" s="127">
        <f>$S$197*$H$197</f>
        <v>0</v>
      </c>
      <c r="AR197" s="76" t="s">
        <v>239</v>
      </c>
      <c r="AT197" s="76" t="s">
        <v>234</v>
      </c>
      <c r="AU197" s="76" t="s">
        <v>81</v>
      </c>
      <c r="AY197" s="6" t="s">
        <v>232</v>
      </c>
      <c r="BE197" s="128">
        <f>IF($N$197="základní",$J$197,0)</f>
        <v>0</v>
      </c>
      <c r="BF197" s="128">
        <f>IF($N$197="snížená",$J$197,0)</f>
        <v>0</v>
      </c>
      <c r="BG197" s="128">
        <f>IF($N$197="zákl. přenesená",$J$197,0)</f>
        <v>0</v>
      </c>
      <c r="BH197" s="128">
        <f>IF($N$197="sníž. přenesená",$J$197,0)</f>
        <v>0</v>
      </c>
      <c r="BI197" s="128">
        <f>IF($N$197="nulová",$J$197,0)</f>
        <v>0</v>
      </c>
      <c r="BJ197" s="76" t="s">
        <v>22</v>
      </c>
      <c r="BK197" s="128">
        <f>ROUND($I$197*$H$197,2)</f>
        <v>0</v>
      </c>
      <c r="BL197" s="76" t="s">
        <v>239</v>
      </c>
      <c r="BM197" s="76" t="s">
        <v>365</v>
      </c>
    </row>
    <row r="198" spans="2:47" s="6" customFormat="1" ht="30.75" customHeight="1">
      <c r="B198" s="22"/>
      <c r="D198" s="130" t="s">
        <v>260</v>
      </c>
      <c r="F198" s="143" t="s">
        <v>366</v>
      </c>
      <c r="L198" s="22"/>
      <c r="M198" s="48"/>
      <c r="T198" s="49"/>
      <c r="AT198" s="6" t="s">
        <v>260</v>
      </c>
      <c r="AU198" s="6" t="s">
        <v>81</v>
      </c>
    </row>
    <row r="199" spans="2:51" s="6" customFormat="1" ht="15.75" customHeight="1">
      <c r="B199" s="129"/>
      <c r="D199" s="137" t="s">
        <v>241</v>
      </c>
      <c r="E199" s="135"/>
      <c r="F199" s="131" t="s">
        <v>367</v>
      </c>
      <c r="H199" s="132">
        <v>321.007</v>
      </c>
      <c r="L199" s="129"/>
      <c r="M199" s="133"/>
      <c r="T199" s="134"/>
      <c r="AT199" s="135" t="s">
        <v>241</v>
      </c>
      <c r="AU199" s="135" t="s">
        <v>81</v>
      </c>
      <c r="AV199" s="135" t="s">
        <v>81</v>
      </c>
      <c r="AW199" s="135" t="s">
        <v>186</v>
      </c>
      <c r="AX199" s="135" t="s">
        <v>73</v>
      </c>
      <c r="AY199" s="135" t="s">
        <v>232</v>
      </c>
    </row>
    <row r="200" spans="2:51" s="6" customFormat="1" ht="15.75" customHeight="1">
      <c r="B200" s="136"/>
      <c r="D200" s="137" t="s">
        <v>241</v>
      </c>
      <c r="E200" s="138"/>
      <c r="F200" s="139" t="s">
        <v>243</v>
      </c>
      <c r="H200" s="140">
        <v>321.007</v>
      </c>
      <c r="L200" s="136"/>
      <c r="M200" s="141"/>
      <c r="T200" s="142"/>
      <c r="AT200" s="138" t="s">
        <v>241</v>
      </c>
      <c r="AU200" s="138" t="s">
        <v>81</v>
      </c>
      <c r="AV200" s="138" t="s">
        <v>239</v>
      </c>
      <c r="AW200" s="138" t="s">
        <v>186</v>
      </c>
      <c r="AX200" s="138" t="s">
        <v>22</v>
      </c>
      <c r="AY200" s="138" t="s">
        <v>232</v>
      </c>
    </row>
    <row r="201" spans="2:65" s="6" customFormat="1" ht="15.75" customHeight="1">
      <c r="B201" s="22"/>
      <c r="C201" s="117" t="s">
        <v>368</v>
      </c>
      <c r="D201" s="117" t="s">
        <v>234</v>
      </c>
      <c r="E201" s="118" t="s">
        <v>369</v>
      </c>
      <c r="F201" s="119" t="s">
        <v>370</v>
      </c>
      <c r="G201" s="120" t="s">
        <v>237</v>
      </c>
      <c r="H201" s="121">
        <v>78.275</v>
      </c>
      <c r="I201" s="122"/>
      <c r="J201" s="123">
        <f>ROUND($I$201*$H$201,2)</f>
        <v>0</v>
      </c>
      <c r="K201" s="119" t="s">
        <v>238</v>
      </c>
      <c r="L201" s="22"/>
      <c r="M201" s="124"/>
      <c r="N201" s="125" t="s">
        <v>44</v>
      </c>
      <c r="P201" s="126">
        <f>$O$201*$H$201</f>
        <v>0</v>
      </c>
      <c r="Q201" s="126">
        <v>0.03358</v>
      </c>
      <c r="R201" s="126">
        <f>$Q$201*$H$201</f>
        <v>2.6284745000000003</v>
      </c>
      <c r="S201" s="126">
        <v>0</v>
      </c>
      <c r="T201" s="127">
        <f>$S$201*$H$201</f>
        <v>0</v>
      </c>
      <c r="AR201" s="76" t="s">
        <v>239</v>
      </c>
      <c r="AT201" s="76" t="s">
        <v>234</v>
      </c>
      <c r="AU201" s="76" t="s">
        <v>81</v>
      </c>
      <c r="AY201" s="6" t="s">
        <v>232</v>
      </c>
      <c r="BE201" s="128">
        <f>IF($N$201="základní",$J$201,0)</f>
        <v>0</v>
      </c>
      <c r="BF201" s="128">
        <f>IF($N$201="snížená",$J$201,0)</f>
        <v>0</v>
      </c>
      <c r="BG201" s="128">
        <f>IF($N$201="zákl. přenesená",$J$201,0)</f>
        <v>0</v>
      </c>
      <c r="BH201" s="128">
        <f>IF($N$201="sníž. přenesená",$J$201,0)</f>
        <v>0</v>
      </c>
      <c r="BI201" s="128">
        <f>IF($N$201="nulová",$J$201,0)</f>
        <v>0</v>
      </c>
      <c r="BJ201" s="76" t="s">
        <v>22</v>
      </c>
      <c r="BK201" s="128">
        <f>ROUND($I$201*$H$201,2)</f>
        <v>0</v>
      </c>
      <c r="BL201" s="76" t="s">
        <v>239</v>
      </c>
      <c r="BM201" s="76" t="s">
        <v>371</v>
      </c>
    </row>
    <row r="202" spans="2:47" s="6" customFormat="1" ht="16.5" customHeight="1">
      <c r="B202" s="22"/>
      <c r="D202" s="130" t="s">
        <v>346</v>
      </c>
      <c r="F202" s="159" t="s">
        <v>370</v>
      </c>
      <c r="L202" s="22"/>
      <c r="M202" s="48"/>
      <c r="T202" s="49"/>
      <c r="AT202" s="6" t="s">
        <v>346</v>
      </c>
      <c r="AU202" s="6" t="s">
        <v>81</v>
      </c>
    </row>
    <row r="203" spans="2:51" s="6" customFormat="1" ht="15.75" customHeight="1">
      <c r="B203" s="129"/>
      <c r="D203" s="137" t="s">
        <v>241</v>
      </c>
      <c r="E203" s="135"/>
      <c r="F203" s="131" t="s">
        <v>167</v>
      </c>
      <c r="H203" s="132">
        <v>78.275</v>
      </c>
      <c r="L203" s="129"/>
      <c r="M203" s="133"/>
      <c r="T203" s="134"/>
      <c r="AT203" s="135" t="s">
        <v>241</v>
      </c>
      <c r="AU203" s="135" t="s">
        <v>81</v>
      </c>
      <c r="AV203" s="135" t="s">
        <v>81</v>
      </c>
      <c r="AW203" s="135" t="s">
        <v>186</v>
      </c>
      <c r="AX203" s="135" t="s">
        <v>73</v>
      </c>
      <c r="AY203" s="135" t="s">
        <v>232</v>
      </c>
    </row>
    <row r="204" spans="2:51" s="6" customFormat="1" ht="15.75" customHeight="1">
      <c r="B204" s="136"/>
      <c r="D204" s="137" t="s">
        <v>241</v>
      </c>
      <c r="E204" s="138"/>
      <c r="F204" s="139" t="s">
        <v>243</v>
      </c>
      <c r="H204" s="140">
        <v>78.275</v>
      </c>
      <c r="L204" s="136"/>
      <c r="M204" s="141"/>
      <c r="T204" s="142"/>
      <c r="AT204" s="138" t="s">
        <v>241</v>
      </c>
      <c r="AU204" s="138" t="s">
        <v>81</v>
      </c>
      <c r="AV204" s="138" t="s">
        <v>239</v>
      </c>
      <c r="AW204" s="138" t="s">
        <v>186</v>
      </c>
      <c r="AX204" s="138" t="s">
        <v>22</v>
      </c>
      <c r="AY204" s="138" t="s">
        <v>232</v>
      </c>
    </row>
    <row r="205" spans="2:65" s="6" customFormat="1" ht="15.75" customHeight="1">
      <c r="B205" s="22"/>
      <c r="C205" s="117" t="s">
        <v>372</v>
      </c>
      <c r="D205" s="117" t="s">
        <v>234</v>
      </c>
      <c r="E205" s="118" t="s">
        <v>373</v>
      </c>
      <c r="F205" s="119" t="s">
        <v>374</v>
      </c>
      <c r="G205" s="120" t="s">
        <v>237</v>
      </c>
      <c r="H205" s="121">
        <v>53.885</v>
      </c>
      <c r="I205" s="122"/>
      <c r="J205" s="123">
        <f>ROUND($I$205*$H$205,2)</f>
        <v>0</v>
      </c>
      <c r="K205" s="119" t="s">
        <v>238</v>
      </c>
      <c r="L205" s="22"/>
      <c r="M205" s="124"/>
      <c r="N205" s="125" t="s">
        <v>44</v>
      </c>
      <c r="P205" s="126">
        <f>$O$205*$H$205</f>
        <v>0</v>
      </c>
      <c r="Q205" s="126">
        <v>0.0024</v>
      </c>
      <c r="R205" s="126">
        <f>$Q$205*$H$205</f>
        <v>0.129324</v>
      </c>
      <c r="S205" s="126">
        <v>0</v>
      </c>
      <c r="T205" s="127">
        <f>$S$205*$H$205</f>
        <v>0</v>
      </c>
      <c r="AR205" s="76" t="s">
        <v>239</v>
      </c>
      <c r="AT205" s="76" t="s">
        <v>234</v>
      </c>
      <c r="AU205" s="76" t="s">
        <v>81</v>
      </c>
      <c r="AY205" s="6" t="s">
        <v>232</v>
      </c>
      <c r="BE205" s="128">
        <f>IF($N$205="základní",$J$205,0)</f>
        <v>0</v>
      </c>
      <c r="BF205" s="128">
        <f>IF($N$205="snížená",$J$205,0)</f>
        <v>0</v>
      </c>
      <c r="BG205" s="128">
        <f>IF($N$205="zákl. přenesená",$J$205,0)</f>
        <v>0</v>
      </c>
      <c r="BH205" s="128">
        <f>IF($N$205="sníž. přenesená",$J$205,0)</f>
        <v>0</v>
      </c>
      <c r="BI205" s="128">
        <f>IF($N$205="nulová",$J$205,0)</f>
        <v>0</v>
      </c>
      <c r="BJ205" s="76" t="s">
        <v>22</v>
      </c>
      <c r="BK205" s="128">
        <f>ROUND($I$205*$H$205,2)</f>
        <v>0</v>
      </c>
      <c r="BL205" s="76" t="s">
        <v>239</v>
      </c>
      <c r="BM205" s="76" t="s">
        <v>375</v>
      </c>
    </row>
    <row r="206" spans="2:51" s="6" customFormat="1" ht="15.75" customHeight="1">
      <c r="B206" s="129"/>
      <c r="D206" s="130" t="s">
        <v>241</v>
      </c>
      <c r="E206" s="131"/>
      <c r="F206" s="131" t="s">
        <v>164</v>
      </c>
      <c r="H206" s="132">
        <v>53.885</v>
      </c>
      <c r="L206" s="129"/>
      <c r="M206" s="133"/>
      <c r="T206" s="134"/>
      <c r="AT206" s="135" t="s">
        <v>241</v>
      </c>
      <c r="AU206" s="135" t="s">
        <v>81</v>
      </c>
      <c r="AV206" s="135" t="s">
        <v>81</v>
      </c>
      <c r="AW206" s="135" t="s">
        <v>186</v>
      </c>
      <c r="AX206" s="135" t="s">
        <v>73</v>
      </c>
      <c r="AY206" s="135" t="s">
        <v>232</v>
      </c>
    </row>
    <row r="207" spans="2:51" s="6" customFormat="1" ht="15.75" customHeight="1">
      <c r="B207" s="136"/>
      <c r="D207" s="137" t="s">
        <v>241</v>
      </c>
      <c r="E207" s="138"/>
      <c r="F207" s="139" t="s">
        <v>243</v>
      </c>
      <c r="H207" s="140">
        <v>53.885</v>
      </c>
      <c r="L207" s="136"/>
      <c r="M207" s="141"/>
      <c r="T207" s="142"/>
      <c r="AT207" s="138" t="s">
        <v>241</v>
      </c>
      <c r="AU207" s="138" t="s">
        <v>81</v>
      </c>
      <c r="AV207" s="138" t="s">
        <v>239</v>
      </c>
      <c r="AW207" s="138" t="s">
        <v>186</v>
      </c>
      <c r="AX207" s="138" t="s">
        <v>22</v>
      </c>
      <c r="AY207" s="138" t="s">
        <v>232</v>
      </c>
    </row>
    <row r="208" spans="2:65" s="6" customFormat="1" ht="15.75" customHeight="1">
      <c r="B208" s="22"/>
      <c r="C208" s="117" t="s">
        <v>376</v>
      </c>
      <c r="D208" s="117" t="s">
        <v>234</v>
      </c>
      <c r="E208" s="118" t="s">
        <v>377</v>
      </c>
      <c r="F208" s="119" t="s">
        <v>378</v>
      </c>
      <c r="G208" s="120" t="s">
        <v>237</v>
      </c>
      <c r="H208" s="121">
        <v>14.105</v>
      </c>
      <c r="I208" s="122"/>
      <c r="J208" s="123">
        <f>ROUND($I$208*$H$208,2)</f>
        <v>0</v>
      </c>
      <c r="K208" s="119" t="s">
        <v>238</v>
      </c>
      <c r="L208" s="22"/>
      <c r="M208" s="124"/>
      <c r="N208" s="125" t="s">
        <v>44</v>
      </c>
      <c r="P208" s="126">
        <f>$O$208*$H$208</f>
        <v>0</v>
      </c>
      <c r="Q208" s="126">
        <v>0.00838</v>
      </c>
      <c r="R208" s="126">
        <f>$Q$208*$H$208</f>
        <v>0.11819990000000001</v>
      </c>
      <c r="S208" s="126">
        <v>0</v>
      </c>
      <c r="T208" s="127">
        <f>$S$208*$H$208</f>
        <v>0</v>
      </c>
      <c r="AR208" s="76" t="s">
        <v>239</v>
      </c>
      <c r="AT208" s="76" t="s">
        <v>234</v>
      </c>
      <c r="AU208" s="76" t="s">
        <v>81</v>
      </c>
      <c r="AY208" s="6" t="s">
        <v>232</v>
      </c>
      <c r="BE208" s="128">
        <f>IF($N$208="základní",$J$208,0)</f>
        <v>0</v>
      </c>
      <c r="BF208" s="128">
        <f>IF($N$208="snížená",$J$208,0)</f>
        <v>0</v>
      </c>
      <c r="BG208" s="128">
        <f>IF($N$208="zákl. přenesená",$J$208,0)</f>
        <v>0</v>
      </c>
      <c r="BH208" s="128">
        <f>IF($N$208="sníž. přenesená",$J$208,0)</f>
        <v>0</v>
      </c>
      <c r="BI208" s="128">
        <f>IF($N$208="nulová",$J$208,0)</f>
        <v>0</v>
      </c>
      <c r="BJ208" s="76" t="s">
        <v>22</v>
      </c>
      <c r="BK208" s="128">
        <f>ROUND($I$208*$H$208,2)</f>
        <v>0</v>
      </c>
      <c r="BL208" s="76" t="s">
        <v>239</v>
      </c>
      <c r="BM208" s="76" t="s">
        <v>379</v>
      </c>
    </row>
    <row r="209" spans="2:51" s="6" customFormat="1" ht="15.75" customHeight="1">
      <c r="B209" s="129"/>
      <c r="D209" s="130" t="s">
        <v>241</v>
      </c>
      <c r="E209" s="131"/>
      <c r="F209" s="131" t="s">
        <v>380</v>
      </c>
      <c r="H209" s="132">
        <v>14.105</v>
      </c>
      <c r="L209" s="129"/>
      <c r="M209" s="133"/>
      <c r="T209" s="134"/>
      <c r="AT209" s="135" t="s">
        <v>241</v>
      </c>
      <c r="AU209" s="135" t="s">
        <v>81</v>
      </c>
      <c r="AV209" s="135" t="s">
        <v>81</v>
      </c>
      <c r="AW209" s="135" t="s">
        <v>186</v>
      </c>
      <c r="AX209" s="135" t="s">
        <v>73</v>
      </c>
      <c r="AY209" s="135" t="s">
        <v>232</v>
      </c>
    </row>
    <row r="210" spans="2:51" s="6" customFormat="1" ht="15.75" customHeight="1">
      <c r="B210" s="136"/>
      <c r="D210" s="137" t="s">
        <v>241</v>
      </c>
      <c r="E210" s="138" t="s">
        <v>179</v>
      </c>
      <c r="F210" s="139" t="s">
        <v>243</v>
      </c>
      <c r="H210" s="140">
        <v>14.105</v>
      </c>
      <c r="L210" s="136"/>
      <c r="M210" s="141"/>
      <c r="T210" s="142"/>
      <c r="AT210" s="138" t="s">
        <v>241</v>
      </c>
      <c r="AU210" s="138" t="s">
        <v>81</v>
      </c>
      <c r="AV210" s="138" t="s">
        <v>239</v>
      </c>
      <c r="AW210" s="138" t="s">
        <v>186</v>
      </c>
      <c r="AX210" s="138" t="s">
        <v>22</v>
      </c>
      <c r="AY210" s="138" t="s">
        <v>232</v>
      </c>
    </row>
    <row r="211" spans="2:65" s="6" customFormat="1" ht="15.75" customHeight="1">
      <c r="B211" s="22"/>
      <c r="C211" s="149" t="s">
        <v>381</v>
      </c>
      <c r="D211" s="149" t="s">
        <v>336</v>
      </c>
      <c r="E211" s="150" t="s">
        <v>382</v>
      </c>
      <c r="F211" s="151" t="s">
        <v>383</v>
      </c>
      <c r="G211" s="152" t="s">
        <v>237</v>
      </c>
      <c r="H211" s="153">
        <v>15.106</v>
      </c>
      <c r="I211" s="154"/>
      <c r="J211" s="155">
        <f>ROUND($I$211*$H$211,2)</f>
        <v>0</v>
      </c>
      <c r="K211" s="151" t="s">
        <v>238</v>
      </c>
      <c r="L211" s="156"/>
      <c r="M211" s="157"/>
      <c r="N211" s="158" t="s">
        <v>44</v>
      </c>
      <c r="P211" s="126">
        <f>$O$211*$H$211</f>
        <v>0</v>
      </c>
      <c r="Q211" s="126">
        <v>0.00138</v>
      </c>
      <c r="R211" s="126">
        <f>$Q$211*$H$211</f>
        <v>0.02084628</v>
      </c>
      <c r="S211" s="126">
        <v>0</v>
      </c>
      <c r="T211" s="127">
        <f>$S$211*$H$211</f>
        <v>0</v>
      </c>
      <c r="AR211" s="76" t="s">
        <v>273</v>
      </c>
      <c r="AT211" s="76" t="s">
        <v>336</v>
      </c>
      <c r="AU211" s="76" t="s">
        <v>81</v>
      </c>
      <c r="AY211" s="6" t="s">
        <v>232</v>
      </c>
      <c r="BE211" s="128">
        <f>IF($N$211="základní",$J$211,0)</f>
        <v>0</v>
      </c>
      <c r="BF211" s="128">
        <f>IF($N$211="snížená",$J$211,0)</f>
        <v>0</v>
      </c>
      <c r="BG211" s="128">
        <f>IF($N$211="zákl. přenesená",$J$211,0)</f>
        <v>0</v>
      </c>
      <c r="BH211" s="128">
        <f>IF($N$211="sníž. přenesená",$J$211,0)</f>
        <v>0</v>
      </c>
      <c r="BI211" s="128">
        <f>IF($N$211="nulová",$J$211,0)</f>
        <v>0</v>
      </c>
      <c r="BJ211" s="76" t="s">
        <v>22</v>
      </c>
      <c r="BK211" s="128">
        <f>ROUND($I$211*$H$211,2)</f>
        <v>0</v>
      </c>
      <c r="BL211" s="76" t="s">
        <v>239</v>
      </c>
      <c r="BM211" s="76" t="s">
        <v>384</v>
      </c>
    </row>
    <row r="212" spans="2:51" s="6" customFormat="1" ht="15.75" customHeight="1">
      <c r="B212" s="129"/>
      <c r="D212" s="130" t="s">
        <v>241</v>
      </c>
      <c r="E212" s="131"/>
      <c r="F212" s="131" t="s">
        <v>385</v>
      </c>
      <c r="H212" s="132">
        <v>14.81</v>
      </c>
      <c r="L212" s="129"/>
      <c r="M212" s="133"/>
      <c r="T212" s="134"/>
      <c r="AT212" s="135" t="s">
        <v>241</v>
      </c>
      <c r="AU212" s="135" t="s">
        <v>81</v>
      </c>
      <c r="AV212" s="135" t="s">
        <v>81</v>
      </c>
      <c r="AW212" s="135" t="s">
        <v>186</v>
      </c>
      <c r="AX212" s="135" t="s">
        <v>73</v>
      </c>
      <c r="AY212" s="135" t="s">
        <v>232</v>
      </c>
    </row>
    <row r="213" spans="2:51" s="6" customFormat="1" ht="15.75" customHeight="1">
      <c r="B213" s="136"/>
      <c r="D213" s="137" t="s">
        <v>241</v>
      </c>
      <c r="E213" s="138"/>
      <c r="F213" s="139" t="s">
        <v>243</v>
      </c>
      <c r="H213" s="140">
        <v>14.81</v>
      </c>
      <c r="L213" s="136"/>
      <c r="M213" s="141"/>
      <c r="T213" s="142"/>
      <c r="AT213" s="138" t="s">
        <v>241</v>
      </c>
      <c r="AU213" s="138" t="s">
        <v>81</v>
      </c>
      <c r="AV213" s="138" t="s">
        <v>239</v>
      </c>
      <c r="AW213" s="138" t="s">
        <v>186</v>
      </c>
      <c r="AX213" s="138" t="s">
        <v>22</v>
      </c>
      <c r="AY213" s="138" t="s">
        <v>232</v>
      </c>
    </row>
    <row r="214" spans="2:51" s="6" customFormat="1" ht="15.75" customHeight="1">
      <c r="B214" s="129"/>
      <c r="D214" s="137" t="s">
        <v>241</v>
      </c>
      <c r="F214" s="131" t="s">
        <v>386</v>
      </c>
      <c r="H214" s="132">
        <v>15.106</v>
      </c>
      <c r="L214" s="129"/>
      <c r="M214" s="133"/>
      <c r="T214" s="134"/>
      <c r="AT214" s="135" t="s">
        <v>241</v>
      </c>
      <c r="AU214" s="135" t="s">
        <v>81</v>
      </c>
      <c r="AV214" s="135" t="s">
        <v>81</v>
      </c>
      <c r="AW214" s="135" t="s">
        <v>73</v>
      </c>
      <c r="AX214" s="135" t="s">
        <v>22</v>
      </c>
      <c r="AY214" s="135" t="s">
        <v>232</v>
      </c>
    </row>
    <row r="215" spans="2:65" s="6" customFormat="1" ht="15.75" customHeight="1">
      <c r="B215" s="22"/>
      <c r="C215" s="149" t="s">
        <v>387</v>
      </c>
      <c r="D215" s="149" t="s">
        <v>336</v>
      </c>
      <c r="E215" s="150" t="s">
        <v>388</v>
      </c>
      <c r="F215" s="151" t="s">
        <v>389</v>
      </c>
      <c r="G215" s="152" t="s">
        <v>237</v>
      </c>
      <c r="H215" s="153">
        <v>15.106</v>
      </c>
      <c r="I215" s="154"/>
      <c r="J215" s="155">
        <f>ROUND($I$215*$H$215,2)</f>
        <v>0</v>
      </c>
      <c r="K215" s="151" t="s">
        <v>238</v>
      </c>
      <c r="L215" s="156"/>
      <c r="M215" s="157"/>
      <c r="N215" s="158" t="s">
        <v>44</v>
      </c>
      <c r="P215" s="126">
        <f>$O$215*$H$215</f>
        <v>0</v>
      </c>
      <c r="Q215" s="126">
        <v>0.00092</v>
      </c>
      <c r="R215" s="126">
        <f>$Q$215*$H$215</f>
        <v>0.01389752</v>
      </c>
      <c r="S215" s="126">
        <v>0</v>
      </c>
      <c r="T215" s="127">
        <f>$S$215*$H$215</f>
        <v>0</v>
      </c>
      <c r="AR215" s="76" t="s">
        <v>273</v>
      </c>
      <c r="AT215" s="76" t="s">
        <v>336</v>
      </c>
      <c r="AU215" s="76" t="s">
        <v>81</v>
      </c>
      <c r="AY215" s="6" t="s">
        <v>232</v>
      </c>
      <c r="BE215" s="128">
        <f>IF($N$215="základní",$J$215,0)</f>
        <v>0</v>
      </c>
      <c r="BF215" s="128">
        <f>IF($N$215="snížená",$J$215,0)</f>
        <v>0</v>
      </c>
      <c r="BG215" s="128">
        <f>IF($N$215="zákl. přenesená",$J$215,0)</f>
        <v>0</v>
      </c>
      <c r="BH215" s="128">
        <f>IF($N$215="sníž. přenesená",$J$215,0)</f>
        <v>0</v>
      </c>
      <c r="BI215" s="128">
        <f>IF($N$215="nulová",$J$215,0)</f>
        <v>0</v>
      </c>
      <c r="BJ215" s="76" t="s">
        <v>22</v>
      </c>
      <c r="BK215" s="128">
        <f>ROUND($I$215*$H$215,2)</f>
        <v>0</v>
      </c>
      <c r="BL215" s="76" t="s">
        <v>239</v>
      </c>
      <c r="BM215" s="76" t="s">
        <v>390</v>
      </c>
    </row>
    <row r="216" spans="2:51" s="6" customFormat="1" ht="15.75" customHeight="1">
      <c r="B216" s="129"/>
      <c r="D216" s="130" t="s">
        <v>241</v>
      </c>
      <c r="E216" s="131"/>
      <c r="F216" s="131" t="s">
        <v>385</v>
      </c>
      <c r="H216" s="132">
        <v>14.81</v>
      </c>
      <c r="L216" s="129"/>
      <c r="M216" s="133"/>
      <c r="T216" s="134"/>
      <c r="AT216" s="135" t="s">
        <v>241</v>
      </c>
      <c r="AU216" s="135" t="s">
        <v>81</v>
      </c>
      <c r="AV216" s="135" t="s">
        <v>81</v>
      </c>
      <c r="AW216" s="135" t="s">
        <v>186</v>
      </c>
      <c r="AX216" s="135" t="s">
        <v>73</v>
      </c>
      <c r="AY216" s="135" t="s">
        <v>232</v>
      </c>
    </row>
    <row r="217" spans="2:51" s="6" customFormat="1" ht="15.75" customHeight="1">
      <c r="B217" s="136"/>
      <c r="D217" s="137" t="s">
        <v>241</v>
      </c>
      <c r="E217" s="138"/>
      <c r="F217" s="139" t="s">
        <v>243</v>
      </c>
      <c r="H217" s="140">
        <v>14.81</v>
      </c>
      <c r="L217" s="136"/>
      <c r="M217" s="141"/>
      <c r="T217" s="142"/>
      <c r="AT217" s="138" t="s">
        <v>241</v>
      </c>
      <c r="AU217" s="138" t="s">
        <v>81</v>
      </c>
      <c r="AV217" s="138" t="s">
        <v>239</v>
      </c>
      <c r="AW217" s="138" t="s">
        <v>186</v>
      </c>
      <c r="AX217" s="138" t="s">
        <v>22</v>
      </c>
      <c r="AY217" s="138" t="s">
        <v>232</v>
      </c>
    </row>
    <row r="218" spans="2:51" s="6" customFormat="1" ht="15.75" customHeight="1">
      <c r="B218" s="129"/>
      <c r="D218" s="137" t="s">
        <v>241</v>
      </c>
      <c r="F218" s="131" t="s">
        <v>386</v>
      </c>
      <c r="H218" s="132">
        <v>15.106</v>
      </c>
      <c r="L218" s="129"/>
      <c r="M218" s="133"/>
      <c r="T218" s="134"/>
      <c r="AT218" s="135" t="s">
        <v>241</v>
      </c>
      <c r="AU218" s="135" t="s">
        <v>81</v>
      </c>
      <c r="AV218" s="135" t="s">
        <v>81</v>
      </c>
      <c r="AW218" s="135" t="s">
        <v>73</v>
      </c>
      <c r="AX218" s="135" t="s">
        <v>22</v>
      </c>
      <c r="AY218" s="135" t="s">
        <v>232</v>
      </c>
    </row>
    <row r="219" spans="2:65" s="6" customFormat="1" ht="15.75" customHeight="1">
      <c r="B219" s="22"/>
      <c r="C219" s="117" t="s">
        <v>391</v>
      </c>
      <c r="D219" s="117" t="s">
        <v>234</v>
      </c>
      <c r="E219" s="118" t="s">
        <v>392</v>
      </c>
      <c r="F219" s="119" t="s">
        <v>393</v>
      </c>
      <c r="G219" s="120" t="s">
        <v>237</v>
      </c>
      <c r="H219" s="121">
        <v>27.807</v>
      </c>
      <c r="I219" s="122"/>
      <c r="J219" s="123">
        <f>ROUND($I$219*$H$219,2)</f>
        <v>0</v>
      </c>
      <c r="K219" s="119" t="s">
        <v>238</v>
      </c>
      <c r="L219" s="22"/>
      <c r="M219" s="124"/>
      <c r="N219" s="125" t="s">
        <v>44</v>
      </c>
      <c r="P219" s="126">
        <f>$O$219*$H$219</f>
        <v>0</v>
      </c>
      <c r="Q219" s="126">
        <v>0.00865</v>
      </c>
      <c r="R219" s="126">
        <f>$Q$219*$H$219</f>
        <v>0.24053054999999998</v>
      </c>
      <c r="S219" s="126">
        <v>0</v>
      </c>
      <c r="T219" s="127">
        <f>$S$219*$H$219</f>
        <v>0</v>
      </c>
      <c r="AR219" s="76" t="s">
        <v>239</v>
      </c>
      <c r="AT219" s="76" t="s">
        <v>234</v>
      </c>
      <c r="AU219" s="76" t="s">
        <v>81</v>
      </c>
      <c r="AY219" s="6" t="s">
        <v>232</v>
      </c>
      <c r="BE219" s="128">
        <f>IF($N$219="základní",$J$219,0)</f>
        <v>0</v>
      </c>
      <c r="BF219" s="128">
        <f>IF($N$219="snížená",$J$219,0)</f>
        <v>0</v>
      </c>
      <c r="BG219" s="128">
        <f>IF($N$219="zákl. přenesená",$J$219,0)</f>
        <v>0</v>
      </c>
      <c r="BH219" s="128">
        <f>IF($N$219="sníž. přenesená",$J$219,0)</f>
        <v>0</v>
      </c>
      <c r="BI219" s="128">
        <f>IF($N$219="nulová",$J$219,0)</f>
        <v>0</v>
      </c>
      <c r="BJ219" s="76" t="s">
        <v>22</v>
      </c>
      <c r="BK219" s="128">
        <f>ROUND($I$219*$H$219,2)</f>
        <v>0</v>
      </c>
      <c r="BL219" s="76" t="s">
        <v>239</v>
      </c>
      <c r="BM219" s="76" t="s">
        <v>394</v>
      </c>
    </row>
    <row r="220" spans="2:51" s="6" customFormat="1" ht="15.75" customHeight="1">
      <c r="B220" s="129"/>
      <c r="D220" s="130" t="s">
        <v>241</v>
      </c>
      <c r="E220" s="131"/>
      <c r="F220" s="131" t="s">
        <v>395</v>
      </c>
      <c r="H220" s="132">
        <v>27.807</v>
      </c>
      <c r="L220" s="129"/>
      <c r="M220" s="133"/>
      <c r="T220" s="134"/>
      <c r="AT220" s="135" t="s">
        <v>241</v>
      </c>
      <c r="AU220" s="135" t="s">
        <v>81</v>
      </c>
      <c r="AV220" s="135" t="s">
        <v>81</v>
      </c>
      <c r="AW220" s="135" t="s">
        <v>186</v>
      </c>
      <c r="AX220" s="135" t="s">
        <v>73</v>
      </c>
      <c r="AY220" s="135" t="s">
        <v>232</v>
      </c>
    </row>
    <row r="221" spans="2:51" s="6" customFormat="1" ht="15.75" customHeight="1">
      <c r="B221" s="136"/>
      <c r="D221" s="137" t="s">
        <v>241</v>
      </c>
      <c r="E221" s="138" t="s">
        <v>102</v>
      </c>
      <c r="F221" s="139" t="s">
        <v>243</v>
      </c>
      <c r="H221" s="140">
        <v>27.807</v>
      </c>
      <c r="L221" s="136"/>
      <c r="M221" s="141"/>
      <c r="T221" s="142"/>
      <c r="AT221" s="138" t="s">
        <v>241</v>
      </c>
      <c r="AU221" s="138" t="s">
        <v>81</v>
      </c>
      <c r="AV221" s="138" t="s">
        <v>239</v>
      </c>
      <c r="AW221" s="138" t="s">
        <v>186</v>
      </c>
      <c r="AX221" s="138" t="s">
        <v>22</v>
      </c>
      <c r="AY221" s="138" t="s">
        <v>232</v>
      </c>
    </row>
    <row r="222" spans="2:65" s="6" customFormat="1" ht="15.75" customHeight="1">
      <c r="B222" s="22"/>
      <c r="C222" s="149" t="s">
        <v>396</v>
      </c>
      <c r="D222" s="149" t="s">
        <v>336</v>
      </c>
      <c r="E222" s="150" t="s">
        <v>397</v>
      </c>
      <c r="F222" s="151" t="s">
        <v>398</v>
      </c>
      <c r="G222" s="152" t="s">
        <v>237</v>
      </c>
      <c r="H222" s="153">
        <v>28.363</v>
      </c>
      <c r="I222" s="154"/>
      <c r="J222" s="155">
        <f>ROUND($I$222*$H$222,2)</f>
        <v>0</v>
      </c>
      <c r="K222" s="151" t="s">
        <v>238</v>
      </c>
      <c r="L222" s="156"/>
      <c r="M222" s="157"/>
      <c r="N222" s="158" t="s">
        <v>44</v>
      </c>
      <c r="P222" s="126">
        <f>$O$222*$H$222</f>
        <v>0</v>
      </c>
      <c r="Q222" s="126">
        <v>0.00322</v>
      </c>
      <c r="R222" s="126">
        <f>$Q$222*$H$222</f>
        <v>0.09132886</v>
      </c>
      <c r="S222" s="126">
        <v>0</v>
      </c>
      <c r="T222" s="127">
        <f>$S$222*$H$222</f>
        <v>0</v>
      </c>
      <c r="AR222" s="76" t="s">
        <v>273</v>
      </c>
      <c r="AT222" s="76" t="s">
        <v>336</v>
      </c>
      <c r="AU222" s="76" t="s">
        <v>81</v>
      </c>
      <c r="AY222" s="6" t="s">
        <v>232</v>
      </c>
      <c r="BE222" s="128">
        <f>IF($N$222="základní",$J$222,0)</f>
        <v>0</v>
      </c>
      <c r="BF222" s="128">
        <f>IF($N$222="snížená",$J$222,0)</f>
        <v>0</v>
      </c>
      <c r="BG222" s="128">
        <f>IF($N$222="zákl. přenesená",$J$222,0)</f>
        <v>0</v>
      </c>
      <c r="BH222" s="128">
        <f>IF($N$222="sníž. přenesená",$J$222,0)</f>
        <v>0</v>
      </c>
      <c r="BI222" s="128">
        <f>IF($N$222="nulová",$J$222,0)</f>
        <v>0</v>
      </c>
      <c r="BJ222" s="76" t="s">
        <v>22</v>
      </c>
      <c r="BK222" s="128">
        <f>ROUND($I$222*$H$222,2)</f>
        <v>0</v>
      </c>
      <c r="BL222" s="76" t="s">
        <v>239</v>
      </c>
      <c r="BM222" s="76" t="s">
        <v>399</v>
      </c>
    </row>
    <row r="223" spans="2:51" s="6" customFormat="1" ht="15.75" customHeight="1">
      <c r="B223" s="129"/>
      <c r="D223" s="130" t="s">
        <v>241</v>
      </c>
      <c r="E223" s="131"/>
      <c r="F223" s="131" t="s">
        <v>102</v>
      </c>
      <c r="H223" s="132">
        <v>27.807</v>
      </c>
      <c r="L223" s="129"/>
      <c r="M223" s="133"/>
      <c r="T223" s="134"/>
      <c r="AT223" s="135" t="s">
        <v>241</v>
      </c>
      <c r="AU223" s="135" t="s">
        <v>81</v>
      </c>
      <c r="AV223" s="135" t="s">
        <v>81</v>
      </c>
      <c r="AW223" s="135" t="s">
        <v>186</v>
      </c>
      <c r="AX223" s="135" t="s">
        <v>73</v>
      </c>
      <c r="AY223" s="135" t="s">
        <v>232</v>
      </c>
    </row>
    <row r="224" spans="2:51" s="6" customFormat="1" ht="15.75" customHeight="1">
      <c r="B224" s="136"/>
      <c r="D224" s="137" t="s">
        <v>241</v>
      </c>
      <c r="E224" s="138"/>
      <c r="F224" s="139" t="s">
        <v>243</v>
      </c>
      <c r="H224" s="140">
        <v>27.807</v>
      </c>
      <c r="L224" s="136"/>
      <c r="M224" s="141"/>
      <c r="T224" s="142"/>
      <c r="AT224" s="138" t="s">
        <v>241</v>
      </c>
      <c r="AU224" s="138" t="s">
        <v>81</v>
      </c>
      <c r="AV224" s="138" t="s">
        <v>239</v>
      </c>
      <c r="AW224" s="138" t="s">
        <v>186</v>
      </c>
      <c r="AX224" s="138" t="s">
        <v>22</v>
      </c>
      <c r="AY224" s="138" t="s">
        <v>232</v>
      </c>
    </row>
    <row r="225" spans="2:51" s="6" customFormat="1" ht="15.75" customHeight="1">
      <c r="B225" s="129"/>
      <c r="D225" s="137" t="s">
        <v>241</v>
      </c>
      <c r="F225" s="131" t="s">
        <v>400</v>
      </c>
      <c r="H225" s="132">
        <v>28.363</v>
      </c>
      <c r="L225" s="129"/>
      <c r="M225" s="133"/>
      <c r="T225" s="134"/>
      <c r="AT225" s="135" t="s">
        <v>241</v>
      </c>
      <c r="AU225" s="135" t="s">
        <v>81</v>
      </c>
      <c r="AV225" s="135" t="s">
        <v>81</v>
      </c>
      <c r="AW225" s="135" t="s">
        <v>73</v>
      </c>
      <c r="AX225" s="135" t="s">
        <v>22</v>
      </c>
      <c r="AY225" s="135" t="s">
        <v>232</v>
      </c>
    </row>
    <row r="226" spans="2:65" s="6" customFormat="1" ht="15.75" customHeight="1">
      <c r="B226" s="22"/>
      <c r="C226" s="117" t="s">
        <v>401</v>
      </c>
      <c r="D226" s="117" t="s">
        <v>234</v>
      </c>
      <c r="E226" s="118" t="s">
        <v>402</v>
      </c>
      <c r="F226" s="119" t="s">
        <v>403</v>
      </c>
      <c r="G226" s="120" t="s">
        <v>237</v>
      </c>
      <c r="H226" s="121">
        <v>53.885</v>
      </c>
      <c r="I226" s="122"/>
      <c r="J226" s="123">
        <f>ROUND($I$226*$H$226,2)</f>
        <v>0</v>
      </c>
      <c r="K226" s="119" t="s">
        <v>238</v>
      </c>
      <c r="L226" s="22"/>
      <c r="M226" s="124"/>
      <c r="N226" s="125" t="s">
        <v>44</v>
      </c>
      <c r="P226" s="126">
        <f>$O$226*$H$226</f>
        <v>0</v>
      </c>
      <c r="Q226" s="126">
        <v>0.0205</v>
      </c>
      <c r="R226" s="126">
        <f>$Q$226*$H$226</f>
        <v>1.1046425</v>
      </c>
      <c r="S226" s="126">
        <v>0</v>
      </c>
      <c r="T226" s="127">
        <f>$S$226*$H$226</f>
        <v>0</v>
      </c>
      <c r="AR226" s="76" t="s">
        <v>239</v>
      </c>
      <c r="AT226" s="76" t="s">
        <v>234</v>
      </c>
      <c r="AU226" s="76" t="s">
        <v>81</v>
      </c>
      <c r="AY226" s="6" t="s">
        <v>232</v>
      </c>
      <c r="BE226" s="128">
        <f>IF($N$226="základní",$J$226,0)</f>
        <v>0</v>
      </c>
      <c r="BF226" s="128">
        <f>IF($N$226="snížená",$J$226,0)</f>
        <v>0</v>
      </c>
      <c r="BG226" s="128">
        <f>IF($N$226="zákl. přenesená",$J$226,0)</f>
        <v>0</v>
      </c>
      <c r="BH226" s="128">
        <f>IF($N$226="sníž. přenesená",$J$226,0)</f>
        <v>0</v>
      </c>
      <c r="BI226" s="128">
        <f>IF($N$226="nulová",$J$226,0)</f>
        <v>0</v>
      </c>
      <c r="BJ226" s="76" t="s">
        <v>22</v>
      </c>
      <c r="BK226" s="128">
        <f>ROUND($I$226*$H$226,2)</f>
        <v>0</v>
      </c>
      <c r="BL226" s="76" t="s">
        <v>239</v>
      </c>
      <c r="BM226" s="76" t="s">
        <v>404</v>
      </c>
    </row>
    <row r="227" spans="2:51" s="6" customFormat="1" ht="15.75" customHeight="1">
      <c r="B227" s="144"/>
      <c r="D227" s="130" t="s">
        <v>241</v>
      </c>
      <c r="E227" s="145"/>
      <c r="F227" s="145" t="s">
        <v>347</v>
      </c>
      <c r="H227" s="146"/>
      <c r="L227" s="144"/>
      <c r="M227" s="147"/>
      <c r="T227" s="148"/>
      <c r="AT227" s="146" t="s">
        <v>241</v>
      </c>
      <c r="AU227" s="146" t="s">
        <v>81</v>
      </c>
      <c r="AV227" s="146" t="s">
        <v>22</v>
      </c>
      <c r="AW227" s="146" t="s">
        <v>186</v>
      </c>
      <c r="AX227" s="146" t="s">
        <v>73</v>
      </c>
      <c r="AY227" s="146" t="s">
        <v>232</v>
      </c>
    </row>
    <row r="228" spans="2:51" s="6" customFormat="1" ht="15.75" customHeight="1">
      <c r="B228" s="129"/>
      <c r="D228" s="137" t="s">
        <v>241</v>
      </c>
      <c r="E228" s="135"/>
      <c r="F228" s="131" t="s">
        <v>405</v>
      </c>
      <c r="H228" s="132">
        <v>12.978</v>
      </c>
      <c r="L228" s="129"/>
      <c r="M228" s="133"/>
      <c r="T228" s="134"/>
      <c r="AT228" s="135" t="s">
        <v>241</v>
      </c>
      <c r="AU228" s="135" t="s">
        <v>81</v>
      </c>
      <c r="AV228" s="135" t="s">
        <v>81</v>
      </c>
      <c r="AW228" s="135" t="s">
        <v>186</v>
      </c>
      <c r="AX228" s="135" t="s">
        <v>73</v>
      </c>
      <c r="AY228" s="135" t="s">
        <v>232</v>
      </c>
    </row>
    <row r="229" spans="2:51" s="6" customFormat="1" ht="15.75" customHeight="1">
      <c r="B229" s="129"/>
      <c r="D229" s="137" t="s">
        <v>241</v>
      </c>
      <c r="E229" s="135"/>
      <c r="F229" s="131" t="s">
        <v>406</v>
      </c>
      <c r="H229" s="132">
        <v>2.394</v>
      </c>
      <c r="L229" s="129"/>
      <c r="M229" s="133"/>
      <c r="T229" s="134"/>
      <c r="AT229" s="135" t="s">
        <v>241</v>
      </c>
      <c r="AU229" s="135" t="s">
        <v>81</v>
      </c>
      <c r="AV229" s="135" t="s">
        <v>81</v>
      </c>
      <c r="AW229" s="135" t="s">
        <v>186</v>
      </c>
      <c r="AX229" s="135" t="s">
        <v>73</v>
      </c>
      <c r="AY229" s="135" t="s">
        <v>232</v>
      </c>
    </row>
    <row r="230" spans="2:51" s="6" customFormat="1" ht="15.75" customHeight="1">
      <c r="B230" s="129"/>
      <c r="D230" s="137" t="s">
        <v>241</v>
      </c>
      <c r="E230" s="135"/>
      <c r="F230" s="131" t="s">
        <v>407</v>
      </c>
      <c r="H230" s="132">
        <v>1.322</v>
      </c>
      <c r="L230" s="129"/>
      <c r="M230" s="133"/>
      <c r="T230" s="134"/>
      <c r="AT230" s="135" t="s">
        <v>241</v>
      </c>
      <c r="AU230" s="135" t="s">
        <v>81</v>
      </c>
      <c r="AV230" s="135" t="s">
        <v>81</v>
      </c>
      <c r="AW230" s="135" t="s">
        <v>186</v>
      </c>
      <c r="AX230" s="135" t="s">
        <v>73</v>
      </c>
      <c r="AY230" s="135" t="s">
        <v>232</v>
      </c>
    </row>
    <row r="231" spans="2:51" s="6" customFormat="1" ht="15.75" customHeight="1">
      <c r="B231" s="129"/>
      <c r="D231" s="137" t="s">
        <v>241</v>
      </c>
      <c r="E231" s="135"/>
      <c r="F231" s="131" t="s">
        <v>408</v>
      </c>
      <c r="H231" s="132">
        <v>1.344</v>
      </c>
      <c r="L231" s="129"/>
      <c r="M231" s="133"/>
      <c r="T231" s="134"/>
      <c r="AT231" s="135" t="s">
        <v>241</v>
      </c>
      <c r="AU231" s="135" t="s">
        <v>81</v>
      </c>
      <c r="AV231" s="135" t="s">
        <v>81</v>
      </c>
      <c r="AW231" s="135" t="s">
        <v>186</v>
      </c>
      <c r="AX231" s="135" t="s">
        <v>73</v>
      </c>
      <c r="AY231" s="135" t="s">
        <v>232</v>
      </c>
    </row>
    <row r="232" spans="2:51" s="6" customFormat="1" ht="15.75" customHeight="1">
      <c r="B232" s="129"/>
      <c r="D232" s="137" t="s">
        <v>241</v>
      </c>
      <c r="E232" s="135"/>
      <c r="F232" s="131" t="s">
        <v>409</v>
      </c>
      <c r="H232" s="132">
        <v>1.498</v>
      </c>
      <c r="L232" s="129"/>
      <c r="M232" s="133"/>
      <c r="T232" s="134"/>
      <c r="AT232" s="135" t="s">
        <v>241</v>
      </c>
      <c r="AU232" s="135" t="s">
        <v>81</v>
      </c>
      <c r="AV232" s="135" t="s">
        <v>81</v>
      </c>
      <c r="AW232" s="135" t="s">
        <v>186</v>
      </c>
      <c r="AX232" s="135" t="s">
        <v>73</v>
      </c>
      <c r="AY232" s="135" t="s">
        <v>232</v>
      </c>
    </row>
    <row r="233" spans="2:51" s="6" customFormat="1" ht="15.75" customHeight="1">
      <c r="B233" s="129"/>
      <c r="D233" s="137" t="s">
        <v>241</v>
      </c>
      <c r="E233" s="135"/>
      <c r="F233" s="131" t="s">
        <v>410</v>
      </c>
      <c r="H233" s="132">
        <v>1.512</v>
      </c>
      <c r="L233" s="129"/>
      <c r="M233" s="133"/>
      <c r="T233" s="134"/>
      <c r="AT233" s="135" t="s">
        <v>241</v>
      </c>
      <c r="AU233" s="135" t="s">
        <v>81</v>
      </c>
      <c r="AV233" s="135" t="s">
        <v>81</v>
      </c>
      <c r="AW233" s="135" t="s">
        <v>186</v>
      </c>
      <c r="AX233" s="135" t="s">
        <v>73</v>
      </c>
      <c r="AY233" s="135" t="s">
        <v>232</v>
      </c>
    </row>
    <row r="234" spans="2:51" s="6" customFormat="1" ht="15.75" customHeight="1">
      <c r="B234" s="129"/>
      <c r="D234" s="137" t="s">
        <v>241</v>
      </c>
      <c r="E234" s="135"/>
      <c r="F234" s="131" t="s">
        <v>411</v>
      </c>
      <c r="H234" s="132">
        <v>1.498</v>
      </c>
      <c r="L234" s="129"/>
      <c r="M234" s="133"/>
      <c r="T234" s="134"/>
      <c r="AT234" s="135" t="s">
        <v>241</v>
      </c>
      <c r="AU234" s="135" t="s">
        <v>81</v>
      </c>
      <c r="AV234" s="135" t="s">
        <v>81</v>
      </c>
      <c r="AW234" s="135" t="s">
        <v>186</v>
      </c>
      <c r="AX234" s="135" t="s">
        <v>73</v>
      </c>
      <c r="AY234" s="135" t="s">
        <v>232</v>
      </c>
    </row>
    <row r="235" spans="2:51" s="6" customFormat="1" ht="15.75" customHeight="1">
      <c r="B235" s="129"/>
      <c r="D235" s="137" t="s">
        <v>241</v>
      </c>
      <c r="E235" s="135"/>
      <c r="F235" s="131" t="s">
        <v>412</v>
      </c>
      <c r="H235" s="132">
        <v>1.344</v>
      </c>
      <c r="L235" s="129"/>
      <c r="M235" s="133"/>
      <c r="T235" s="134"/>
      <c r="AT235" s="135" t="s">
        <v>241</v>
      </c>
      <c r="AU235" s="135" t="s">
        <v>81</v>
      </c>
      <c r="AV235" s="135" t="s">
        <v>81</v>
      </c>
      <c r="AW235" s="135" t="s">
        <v>186</v>
      </c>
      <c r="AX235" s="135" t="s">
        <v>73</v>
      </c>
      <c r="AY235" s="135" t="s">
        <v>232</v>
      </c>
    </row>
    <row r="236" spans="2:51" s="6" customFormat="1" ht="15.75" customHeight="1">
      <c r="B236" s="144"/>
      <c r="D236" s="137" t="s">
        <v>241</v>
      </c>
      <c r="E236" s="146"/>
      <c r="F236" s="145" t="s">
        <v>356</v>
      </c>
      <c r="H236" s="146"/>
      <c r="L236" s="144"/>
      <c r="M236" s="147"/>
      <c r="T236" s="148"/>
      <c r="AT236" s="146" t="s">
        <v>241</v>
      </c>
      <c r="AU236" s="146" t="s">
        <v>81</v>
      </c>
      <c r="AV236" s="146" t="s">
        <v>22</v>
      </c>
      <c r="AW236" s="146" t="s">
        <v>186</v>
      </c>
      <c r="AX236" s="146" t="s">
        <v>73</v>
      </c>
      <c r="AY236" s="146" t="s">
        <v>232</v>
      </c>
    </row>
    <row r="237" spans="2:51" s="6" customFormat="1" ht="15.75" customHeight="1">
      <c r="B237" s="129"/>
      <c r="D237" s="137" t="s">
        <v>241</v>
      </c>
      <c r="E237" s="135"/>
      <c r="F237" s="131" t="s">
        <v>413</v>
      </c>
      <c r="H237" s="132">
        <v>20.02</v>
      </c>
      <c r="L237" s="129"/>
      <c r="M237" s="133"/>
      <c r="T237" s="134"/>
      <c r="AT237" s="135" t="s">
        <v>241</v>
      </c>
      <c r="AU237" s="135" t="s">
        <v>81</v>
      </c>
      <c r="AV237" s="135" t="s">
        <v>81</v>
      </c>
      <c r="AW237" s="135" t="s">
        <v>186</v>
      </c>
      <c r="AX237" s="135" t="s">
        <v>73</v>
      </c>
      <c r="AY237" s="135" t="s">
        <v>232</v>
      </c>
    </row>
    <row r="238" spans="2:51" s="6" customFormat="1" ht="15.75" customHeight="1">
      <c r="B238" s="129"/>
      <c r="D238" s="137" t="s">
        <v>241</v>
      </c>
      <c r="E238" s="135"/>
      <c r="F238" s="131" t="s">
        <v>358</v>
      </c>
      <c r="H238" s="132">
        <v>4.197</v>
      </c>
      <c r="L238" s="129"/>
      <c r="M238" s="133"/>
      <c r="T238" s="134"/>
      <c r="AT238" s="135" t="s">
        <v>241</v>
      </c>
      <c r="AU238" s="135" t="s">
        <v>81</v>
      </c>
      <c r="AV238" s="135" t="s">
        <v>81</v>
      </c>
      <c r="AW238" s="135" t="s">
        <v>186</v>
      </c>
      <c r="AX238" s="135" t="s">
        <v>73</v>
      </c>
      <c r="AY238" s="135" t="s">
        <v>232</v>
      </c>
    </row>
    <row r="239" spans="2:51" s="6" customFormat="1" ht="15.75" customHeight="1">
      <c r="B239" s="129"/>
      <c r="D239" s="137" t="s">
        <v>241</v>
      </c>
      <c r="E239" s="135"/>
      <c r="F239" s="131" t="s">
        <v>359</v>
      </c>
      <c r="H239" s="132">
        <v>3.511</v>
      </c>
      <c r="L239" s="129"/>
      <c r="M239" s="133"/>
      <c r="T239" s="134"/>
      <c r="AT239" s="135" t="s">
        <v>241</v>
      </c>
      <c r="AU239" s="135" t="s">
        <v>81</v>
      </c>
      <c r="AV239" s="135" t="s">
        <v>81</v>
      </c>
      <c r="AW239" s="135" t="s">
        <v>186</v>
      </c>
      <c r="AX239" s="135" t="s">
        <v>73</v>
      </c>
      <c r="AY239" s="135" t="s">
        <v>232</v>
      </c>
    </row>
    <row r="240" spans="2:51" s="6" customFormat="1" ht="15.75" customHeight="1">
      <c r="B240" s="129"/>
      <c r="D240" s="137" t="s">
        <v>241</v>
      </c>
      <c r="E240" s="135"/>
      <c r="F240" s="131" t="s">
        <v>414</v>
      </c>
      <c r="H240" s="132">
        <v>1.232</v>
      </c>
      <c r="L240" s="129"/>
      <c r="M240" s="133"/>
      <c r="T240" s="134"/>
      <c r="AT240" s="135" t="s">
        <v>241</v>
      </c>
      <c r="AU240" s="135" t="s">
        <v>81</v>
      </c>
      <c r="AV240" s="135" t="s">
        <v>81</v>
      </c>
      <c r="AW240" s="135" t="s">
        <v>186</v>
      </c>
      <c r="AX240" s="135" t="s">
        <v>73</v>
      </c>
      <c r="AY240" s="135" t="s">
        <v>232</v>
      </c>
    </row>
    <row r="241" spans="2:51" s="6" customFormat="1" ht="15.75" customHeight="1">
      <c r="B241" s="129"/>
      <c r="D241" s="137" t="s">
        <v>241</v>
      </c>
      <c r="E241" s="135"/>
      <c r="F241" s="131" t="s">
        <v>415</v>
      </c>
      <c r="H241" s="132">
        <v>1.035</v>
      </c>
      <c r="L241" s="129"/>
      <c r="M241" s="133"/>
      <c r="T241" s="134"/>
      <c r="AT241" s="135" t="s">
        <v>241</v>
      </c>
      <c r="AU241" s="135" t="s">
        <v>81</v>
      </c>
      <c r="AV241" s="135" t="s">
        <v>81</v>
      </c>
      <c r="AW241" s="135" t="s">
        <v>186</v>
      </c>
      <c r="AX241" s="135" t="s">
        <v>73</v>
      </c>
      <c r="AY241" s="135" t="s">
        <v>232</v>
      </c>
    </row>
    <row r="242" spans="2:51" s="6" customFormat="1" ht="15.75" customHeight="1">
      <c r="B242" s="136"/>
      <c r="D242" s="137" t="s">
        <v>241</v>
      </c>
      <c r="E242" s="138" t="s">
        <v>164</v>
      </c>
      <c r="F242" s="139" t="s">
        <v>243</v>
      </c>
      <c r="H242" s="140">
        <v>53.885</v>
      </c>
      <c r="L242" s="136"/>
      <c r="M242" s="141"/>
      <c r="T242" s="142"/>
      <c r="AT242" s="138" t="s">
        <v>241</v>
      </c>
      <c r="AU242" s="138" t="s">
        <v>81</v>
      </c>
      <c r="AV242" s="138" t="s">
        <v>239</v>
      </c>
      <c r="AW242" s="138" t="s">
        <v>186</v>
      </c>
      <c r="AX242" s="138" t="s">
        <v>22</v>
      </c>
      <c r="AY242" s="138" t="s">
        <v>232</v>
      </c>
    </row>
    <row r="243" spans="2:65" s="6" customFormat="1" ht="15.75" customHeight="1">
      <c r="B243" s="22"/>
      <c r="C243" s="117" t="s">
        <v>416</v>
      </c>
      <c r="D243" s="117" t="s">
        <v>234</v>
      </c>
      <c r="E243" s="118" t="s">
        <v>417</v>
      </c>
      <c r="F243" s="119" t="s">
        <v>418</v>
      </c>
      <c r="G243" s="120" t="s">
        <v>237</v>
      </c>
      <c r="H243" s="121">
        <v>84.732</v>
      </c>
      <c r="I243" s="122"/>
      <c r="J243" s="123">
        <f>ROUND($I$243*$H$243,2)</f>
        <v>0</v>
      </c>
      <c r="K243" s="119" t="s">
        <v>238</v>
      </c>
      <c r="L243" s="22"/>
      <c r="M243" s="124"/>
      <c r="N243" s="125" t="s">
        <v>44</v>
      </c>
      <c r="P243" s="126">
        <f>$O$243*$H$243</f>
        <v>0</v>
      </c>
      <c r="Q243" s="126">
        <v>0.00478</v>
      </c>
      <c r="R243" s="126">
        <f>$Q$243*$H$243</f>
        <v>0.40501896000000004</v>
      </c>
      <c r="S243" s="126">
        <v>0</v>
      </c>
      <c r="T243" s="127">
        <f>$S$243*$H$243</f>
        <v>0</v>
      </c>
      <c r="AR243" s="76" t="s">
        <v>239</v>
      </c>
      <c r="AT243" s="76" t="s">
        <v>234</v>
      </c>
      <c r="AU243" s="76" t="s">
        <v>81</v>
      </c>
      <c r="AY243" s="6" t="s">
        <v>232</v>
      </c>
      <c r="BE243" s="128">
        <f>IF($N$243="základní",$J$243,0)</f>
        <v>0</v>
      </c>
      <c r="BF243" s="128">
        <f>IF($N$243="snížená",$J$243,0)</f>
        <v>0</v>
      </c>
      <c r="BG243" s="128">
        <f>IF($N$243="zákl. přenesená",$J$243,0)</f>
        <v>0</v>
      </c>
      <c r="BH243" s="128">
        <f>IF($N$243="sníž. přenesená",$J$243,0)</f>
        <v>0</v>
      </c>
      <c r="BI243" s="128">
        <f>IF($N$243="nulová",$J$243,0)</f>
        <v>0</v>
      </c>
      <c r="BJ243" s="76" t="s">
        <v>22</v>
      </c>
      <c r="BK243" s="128">
        <f>ROUND($I$243*$H$243,2)</f>
        <v>0</v>
      </c>
      <c r="BL243" s="76" t="s">
        <v>239</v>
      </c>
      <c r="BM243" s="76" t="s">
        <v>419</v>
      </c>
    </row>
    <row r="244" spans="2:51" s="6" customFormat="1" ht="15.75" customHeight="1">
      <c r="B244" s="129"/>
      <c r="D244" s="130" t="s">
        <v>241</v>
      </c>
      <c r="E244" s="131"/>
      <c r="F244" s="131" t="s">
        <v>420</v>
      </c>
      <c r="H244" s="132">
        <v>30.847</v>
      </c>
      <c r="L244" s="129"/>
      <c r="M244" s="133"/>
      <c r="T244" s="134"/>
      <c r="AT244" s="135" t="s">
        <v>241</v>
      </c>
      <c r="AU244" s="135" t="s">
        <v>81</v>
      </c>
      <c r="AV244" s="135" t="s">
        <v>81</v>
      </c>
      <c r="AW244" s="135" t="s">
        <v>186</v>
      </c>
      <c r="AX244" s="135" t="s">
        <v>73</v>
      </c>
      <c r="AY244" s="135" t="s">
        <v>232</v>
      </c>
    </row>
    <row r="245" spans="2:51" s="6" customFormat="1" ht="15.75" customHeight="1">
      <c r="B245" s="129"/>
      <c r="D245" s="137" t="s">
        <v>241</v>
      </c>
      <c r="E245" s="135"/>
      <c r="F245" s="131" t="s">
        <v>164</v>
      </c>
      <c r="H245" s="132">
        <v>53.885</v>
      </c>
      <c r="L245" s="129"/>
      <c r="M245" s="133"/>
      <c r="T245" s="134"/>
      <c r="AT245" s="135" t="s">
        <v>241</v>
      </c>
      <c r="AU245" s="135" t="s">
        <v>81</v>
      </c>
      <c r="AV245" s="135" t="s">
        <v>81</v>
      </c>
      <c r="AW245" s="135" t="s">
        <v>186</v>
      </c>
      <c r="AX245" s="135" t="s">
        <v>73</v>
      </c>
      <c r="AY245" s="135" t="s">
        <v>232</v>
      </c>
    </row>
    <row r="246" spans="2:51" s="6" customFormat="1" ht="15.75" customHeight="1">
      <c r="B246" s="136"/>
      <c r="D246" s="137" t="s">
        <v>241</v>
      </c>
      <c r="E246" s="138"/>
      <c r="F246" s="139" t="s">
        <v>243</v>
      </c>
      <c r="H246" s="140">
        <v>84.732</v>
      </c>
      <c r="L246" s="136"/>
      <c r="M246" s="141"/>
      <c r="T246" s="142"/>
      <c r="AT246" s="138" t="s">
        <v>241</v>
      </c>
      <c r="AU246" s="138" t="s">
        <v>81</v>
      </c>
      <c r="AV246" s="138" t="s">
        <v>239</v>
      </c>
      <c r="AW246" s="138" t="s">
        <v>186</v>
      </c>
      <c r="AX246" s="138" t="s">
        <v>22</v>
      </c>
      <c r="AY246" s="138" t="s">
        <v>232</v>
      </c>
    </row>
    <row r="247" spans="2:65" s="6" customFormat="1" ht="15.75" customHeight="1">
      <c r="B247" s="22"/>
      <c r="C247" s="117" t="s">
        <v>421</v>
      </c>
      <c r="D247" s="117" t="s">
        <v>234</v>
      </c>
      <c r="E247" s="118" t="s">
        <v>422</v>
      </c>
      <c r="F247" s="119" t="s">
        <v>423</v>
      </c>
      <c r="G247" s="120" t="s">
        <v>237</v>
      </c>
      <c r="H247" s="121">
        <v>690.901</v>
      </c>
      <c r="I247" s="122"/>
      <c r="J247" s="123">
        <f>ROUND($I$247*$H$247,2)</f>
        <v>0</v>
      </c>
      <c r="K247" s="119" t="s">
        <v>238</v>
      </c>
      <c r="L247" s="22"/>
      <c r="M247" s="124"/>
      <c r="N247" s="125" t="s">
        <v>44</v>
      </c>
      <c r="P247" s="126">
        <f>$O$247*$H$247</f>
        <v>0</v>
      </c>
      <c r="Q247" s="126">
        <v>0.0021</v>
      </c>
      <c r="R247" s="126">
        <f>$Q$247*$H$247</f>
        <v>1.4508921</v>
      </c>
      <c r="S247" s="126">
        <v>0</v>
      </c>
      <c r="T247" s="127">
        <f>$S$247*$H$247</f>
        <v>0</v>
      </c>
      <c r="AR247" s="76" t="s">
        <v>239</v>
      </c>
      <c r="AT247" s="76" t="s">
        <v>234</v>
      </c>
      <c r="AU247" s="76" t="s">
        <v>81</v>
      </c>
      <c r="AY247" s="6" t="s">
        <v>232</v>
      </c>
      <c r="BE247" s="128">
        <f>IF($N$247="základní",$J$247,0)</f>
        <v>0</v>
      </c>
      <c r="BF247" s="128">
        <f>IF($N$247="snížená",$J$247,0)</f>
        <v>0</v>
      </c>
      <c r="BG247" s="128">
        <f>IF($N$247="zákl. přenesená",$J$247,0)</f>
        <v>0</v>
      </c>
      <c r="BH247" s="128">
        <f>IF($N$247="sníž. přenesená",$J$247,0)</f>
        <v>0</v>
      </c>
      <c r="BI247" s="128">
        <f>IF($N$247="nulová",$J$247,0)</f>
        <v>0</v>
      </c>
      <c r="BJ247" s="76" t="s">
        <v>22</v>
      </c>
      <c r="BK247" s="128">
        <f>ROUND($I$247*$H$247,2)</f>
        <v>0</v>
      </c>
      <c r="BL247" s="76" t="s">
        <v>239</v>
      </c>
      <c r="BM247" s="76" t="s">
        <v>424</v>
      </c>
    </row>
    <row r="248" spans="2:47" s="6" customFormat="1" ht="16.5" customHeight="1">
      <c r="B248" s="22"/>
      <c r="D248" s="130" t="s">
        <v>346</v>
      </c>
      <c r="F248" s="159" t="s">
        <v>425</v>
      </c>
      <c r="L248" s="22"/>
      <c r="M248" s="48"/>
      <c r="T248" s="49"/>
      <c r="AT248" s="6" t="s">
        <v>346</v>
      </c>
      <c r="AU248" s="6" t="s">
        <v>81</v>
      </c>
    </row>
    <row r="249" spans="2:51" s="6" customFormat="1" ht="15.75" customHeight="1">
      <c r="B249" s="129"/>
      <c r="D249" s="137" t="s">
        <v>241</v>
      </c>
      <c r="E249" s="135"/>
      <c r="F249" s="131" t="s">
        <v>174</v>
      </c>
      <c r="H249" s="132">
        <v>33.264</v>
      </c>
      <c r="L249" s="129"/>
      <c r="M249" s="133"/>
      <c r="T249" s="134"/>
      <c r="AT249" s="135" t="s">
        <v>241</v>
      </c>
      <c r="AU249" s="135" t="s">
        <v>81</v>
      </c>
      <c r="AV249" s="135" t="s">
        <v>81</v>
      </c>
      <c r="AW249" s="135" t="s">
        <v>186</v>
      </c>
      <c r="AX249" s="135" t="s">
        <v>73</v>
      </c>
      <c r="AY249" s="135" t="s">
        <v>232</v>
      </c>
    </row>
    <row r="250" spans="2:51" s="6" customFormat="1" ht="15.75" customHeight="1">
      <c r="B250" s="129"/>
      <c r="D250" s="137" t="s">
        <v>241</v>
      </c>
      <c r="E250" s="135"/>
      <c r="F250" s="131" t="s">
        <v>112</v>
      </c>
      <c r="H250" s="132">
        <v>262.772</v>
      </c>
      <c r="L250" s="129"/>
      <c r="M250" s="133"/>
      <c r="T250" s="134"/>
      <c r="AT250" s="135" t="s">
        <v>241</v>
      </c>
      <c r="AU250" s="135" t="s">
        <v>81</v>
      </c>
      <c r="AV250" s="135" t="s">
        <v>81</v>
      </c>
      <c r="AW250" s="135" t="s">
        <v>186</v>
      </c>
      <c r="AX250" s="135" t="s">
        <v>73</v>
      </c>
      <c r="AY250" s="135" t="s">
        <v>232</v>
      </c>
    </row>
    <row r="251" spans="2:51" s="6" customFormat="1" ht="15.75" customHeight="1">
      <c r="B251" s="129"/>
      <c r="D251" s="137" t="s">
        <v>241</v>
      </c>
      <c r="E251" s="135"/>
      <c r="F251" s="131" t="s">
        <v>118</v>
      </c>
      <c r="H251" s="132">
        <v>168.496</v>
      </c>
      <c r="L251" s="129"/>
      <c r="M251" s="133"/>
      <c r="T251" s="134"/>
      <c r="AT251" s="135" t="s">
        <v>241</v>
      </c>
      <c r="AU251" s="135" t="s">
        <v>81</v>
      </c>
      <c r="AV251" s="135" t="s">
        <v>81</v>
      </c>
      <c r="AW251" s="135" t="s">
        <v>186</v>
      </c>
      <c r="AX251" s="135" t="s">
        <v>73</v>
      </c>
      <c r="AY251" s="135" t="s">
        <v>232</v>
      </c>
    </row>
    <row r="252" spans="2:51" s="6" customFormat="1" ht="15.75" customHeight="1">
      <c r="B252" s="129"/>
      <c r="D252" s="137" t="s">
        <v>241</v>
      </c>
      <c r="E252" s="135"/>
      <c r="F252" s="131" t="s">
        <v>102</v>
      </c>
      <c r="H252" s="132">
        <v>27.807</v>
      </c>
      <c r="L252" s="129"/>
      <c r="M252" s="133"/>
      <c r="T252" s="134"/>
      <c r="AT252" s="135" t="s">
        <v>241</v>
      </c>
      <c r="AU252" s="135" t="s">
        <v>81</v>
      </c>
      <c r="AV252" s="135" t="s">
        <v>81</v>
      </c>
      <c r="AW252" s="135" t="s">
        <v>186</v>
      </c>
      <c r="AX252" s="135" t="s">
        <v>73</v>
      </c>
      <c r="AY252" s="135" t="s">
        <v>232</v>
      </c>
    </row>
    <row r="253" spans="2:51" s="6" customFormat="1" ht="15.75" customHeight="1">
      <c r="B253" s="129"/>
      <c r="D253" s="137" t="s">
        <v>241</v>
      </c>
      <c r="E253" s="135"/>
      <c r="F253" s="131" t="s">
        <v>145</v>
      </c>
      <c r="H253" s="132">
        <v>144.677</v>
      </c>
      <c r="L253" s="129"/>
      <c r="M253" s="133"/>
      <c r="T253" s="134"/>
      <c r="AT253" s="135" t="s">
        <v>241</v>
      </c>
      <c r="AU253" s="135" t="s">
        <v>81</v>
      </c>
      <c r="AV253" s="135" t="s">
        <v>81</v>
      </c>
      <c r="AW253" s="135" t="s">
        <v>186</v>
      </c>
      <c r="AX253" s="135" t="s">
        <v>73</v>
      </c>
      <c r="AY253" s="135" t="s">
        <v>232</v>
      </c>
    </row>
    <row r="254" spans="2:51" s="6" customFormat="1" ht="15.75" customHeight="1">
      <c r="B254" s="129"/>
      <c r="D254" s="137" t="s">
        <v>241</v>
      </c>
      <c r="E254" s="135"/>
      <c r="F254" s="131" t="s">
        <v>164</v>
      </c>
      <c r="H254" s="132">
        <v>53.885</v>
      </c>
      <c r="L254" s="129"/>
      <c r="M254" s="133"/>
      <c r="T254" s="134"/>
      <c r="AT254" s="135" t="s">
        <v>241</v>
      </c>
      <c r="AU254" s="135" t="s">
        <v>81</v>
      </c>
      <c r="AV254" s="135" t="s">
        <v>81</v>
      </c>
      <c r="AW254" s="135" t="s">
        <v>186</v>
      </c>
      <c r="AX254" s="135" t="s">
        <v>73</v>
      </c>
      <c r="AY254" s="135" t="s">
        <v>232</v>
      </c>
    </row>
    <row r="255" spans="2:51" s="6" customFormat="1" ht="15.75" customHeight="1">
      <c r="B255" s="136"/>
      <c r="D255" s="137" t="s">
        <v>241</v>
      </c>
      <c r="E255" s="138" t="s">
        <v>114</v>
      </c>
      <c r="F255" s="139" t="s">
        <v>243</v>
      </c>
      <c r="H255" s="140">
        <v>690.901</v>
      </c>
      <c r="L255" s="136"/>
      <c r="M255" s="141"/>
      <c r="T255" s="142"/>
      <c r="AT255" s="138" t="s">
        <v>241</v>
      </c>
      <c r="AU255" s="138" t="s">
        <v>81</v>
      </c>
      <c r="AV255" s="138" t="s">
        <v>239</v>
      </c>
      <c r="AW255" s="138" t="s">
        <v>186</v>
      </c>
      <c r="AX255" s="138" t="s">
        <v>22</v>
      </c>
      <c r="AY255" s="138" t="s">
        <v>232</v>
      </c>
    </row>
    <row r="256" spans="2:65" s="6" customFormat="1" ht="15.75" customHeight="1">
      <c r="B256" s="22"/>
      <c r="C256" s="117" t="s">
        <v>426</v>
      </c>
      <c r="D256" s="117" t="s">
        <v>234</v>
      </c>
      <c r="E256" s="118" t="s">
        <v>427</v>
      </c>
      <c r="F256" s="119" t="s">
        <v>428</v>
      </c>
      <c r="G256" s="120" t="s">
        <v>237</v>
      </c>
      <c r="H256" s="121">
        <v>690.901</v>
      </c>
      <c r="I256" s="122"/>
      <c r="J256" s="123">
        <f>ROUND($I$256*$H$256,2)</f>
        <v>0</v>
      </c>
      <c r="K256" s="119" t="s">
        <v>238</v>
      </c>
      <c r="L256" s="22"/>
      <c r="M256" s="124"/>
      <c r="N256" s="125" t="s">
        <v>44</v>
      </c>
      <c r="P256" s="126">
        <f>$O$256*$H$256</f>
        <v>0</v>
      </c>
      <c r="Q256" s="126">
        <v>0.00546</v>
      </c>
      <c r="R256" s="126">
        <f>$Q$256*$H$256</f>
        <v>3.7723194599999994</v>
      </c>
      <c r="S256" s="126">
        <v>0</v>
      </c>
      <c r="T256" s="127">
        <f>$S$256*$H$256</f>
        <v>0</v>
      </c>
      <c r="AR256" s="76" t="s">
        <v>239</v>
      </c>
      <c r="AT256" s="76" t="s">
        <v>234</v>
      </c>
      <c r="AU256" s="76" t="s">
        <v>81</v>
      </c>
      <c r="AY256" s="6" t="s">
        <v>232</v>
      </c>
      <c r="BE256" s="128">
        <f>IF($N$256="základní",$J$256,0)</f>
        <v>0</v>
      </c>
      <c r="BF256" s="128">
        <f>IF($N$256="snížená",$J$256,0)</f>
        <v>0</v>
      </c>
      <c r="BG256" s="128">
        <f>IF($N$256="zákl. přenesená",$J$256,0)</f>
        <v>0</v>
      </c>
      <c r="BH256" s="128">
        <f>IF($N$256="sníž. přenesená",$J$256,0)</f>
        <v>0</v>
      </c>
      <c r="BI256" s="128">
        <f>IF($N$256="nulová",$J$256,0)</f>
        <v>0</v>
      </c>
      <c r="BJ256" s="76" t="s">
        <v>22</v>
      </c>
      <c r="BK256" s="128">
        <f>ROUND($I$256*$H$256,2)</f>
        <v>0</v>
      </c>
      <c r="BL256" s="76" t="s">
        <v>239</v>
      </c>
      <c r="BM256" s="76" t="s">
        <v>429</v>
      </c>
    </row>
    <row r="257" spans="2:47" s="6" customFormat="1" ht="16.5" customHeight="1">
      <c r="B257" s="22"/>
      <c r="D257" s="130" t="s">
        <v>346</v>
      </c>
      <c r="F257" s="159" t="s">
        <v>428</v>
      </c>
      <c r="L257" s="22"/>
      <c r="M257" s="48"/>
      <c r="T257" s="49"/>
      <c r="AT257" s="6" t="s">
        <v>346</v>
      </c>
      <c r="AU257" s="6" t="s">
        <v>81</v>
      </c>
    </row>
    <row r="258" spans="2:51" s="6" customFormat="1" ht="15.75" customHeight="1">
      <c r="B258" s="129"/>
      <c r="D258" s="137" t="s">
        <v>241</v>
      </c>
      <c r="E258" s="135"/>
      <c r="F258" s="131" t="s">
        <v>114</v>
      </c>
      <c r="H258" s="132">
        <v>690.901</v>
      </c>
      <c r="L258" s="129"/>
      <c r="M258" s="133"/>
      <c r="T258" s="134"/>
      <c r="AT258" s="135" t="s">
        <v>241</v>
      </c>
      <c r="AU258" s="135" t="s">
        <v>81</v>
      </c>
      <c r="AV258" s="135" t="s">
        <v>81</v>
      </c>
      <c r="AW258" s="135" t="s">
        <v>186</v>
      </c>
      <c r="AX258" s="135" t="s">
        <v>73</v>
      </c>
      <c r="AY258" s="135" t="s">
        <v>232</v>
      </c>
    </row>
    <row r="259" spans="2:51" s="6" customFormat="1" ht="15.75" customHeight="1">
      <c r="B259" s="136"/>
      <c r="D259" s="137" t="s">
        <v>241</v>
      </c>
      <c r="E259" s="138"/>
      <c r="F259" s="139" t="s">
        <v>243</v>
      </c>
      <c r="H259" s="140">
        <v>690.901</v>
      </c>
      <c r="L259" s="136"/>
      <c r="M259" s="141"/>
      <c r="T259" s="142"/>
      <c r="AT259" s="138" t="s">
        <v>241</v>
      </c>
      <c r="AU259" s="138" t="s">
        <v>81</v>
      </c>
      <c r="AV259" s="138" t="s">
        <v>239</v>
      </c>
      <c r="AW259" s="138" t="s">
        <v>186</v>
      </c>
      <c r="AX259" s="138" t="s">
        <v>22</v>
      </c>
      <c r="AY259" s="138" t="s">
        <v>232</v>
      </c>
    </row>
    <row r="260" spans="2:65" s="6" customFormat="1" ht="15.75" customHeight="1">
      <c r="B260" s="22"/>
      <c r="C260" s="117" t="s">
        <v>430</v>
      </c>
      <c r="D260" s="117" t="s">
        <v>234</v>
      </c>
      <c r="E260" s="118" t="s">
        <v>431</v>
      </c>
      <c r="F260" s="119" t="s">
        <v>432</v>
      </c>
      <c r="G260" s="120" t="s">
        <v>237</v>
      </c>
      <c r="H260" s="121">
        <v>163.334</v>
      </c>
      <c r="I260" s="122"/>
      <c r="J260" s="123">
        <f>ROUND($I$260*$H$260,2)</f>
        <v>0</v>
      </c>
      <c r="K260" s="119" t="s">
        <v>238</v>
      </c>
      <c r="L260" s="22"/>
      <c r="M260" s="124"/>
      <c r="N260" s="125" t="s">
        <v>44</v>
      </c>
      <c r="P260" s="126">
        <f>$O$260*$H$260</f>
        <v>0</v>
      </c>
      <c r="Q260" s="126">
        <v>0.00489</v>
      </c>
      <c r="R260" s="126">
        <f>$Q$260*$H$260</f>
        <v>0.79870326</v>
      </c>
      <c r="S260" s="126">
        <v>0</v>
      </c>
      <c r="T260" s="127">
        <f>$S$260*$H$260</f>
        <v>0</v>
      </c>
      <c r="AR260" s="76" t="s">
        <v>239</v>
      </c>
      <c r="AT260" s="76" t="s">
        <v>234</v>
      </c>
      <c r="AU260" s="76" t="s">
        <v>81</v>
      </c>
      <c r="AY260" s="6" t="s">
        <v>232</v>
      </c>
      <c r="BE260" s="128">
        <f>IF($N$260="základní",$J$260,0)</f>
        <v>0</v>
      </c>
      <c r="BF260" s="128">
        <f>IF($N$260="snížená",$J$260,0)</f>
        <v>0</v>
      </c>
      <c r="BG260" s="128">
        <f>IF($N$260="zákl. přenesená",$J$260,0)</f>
        <v>0</v>
      </c>
      <c r="BH260" s="128">
        <f>IF($N$260="sníž. přenesená",$J$260,0)</f>
        <v>0</v>
      </c>
      <c r="BI260" s="128">
        <f>IF($N$260="nulová",$J$260,0)</f>
        <v>0</v>
      </c>
      <c r="BJ260" s="76" t="s">
        <v>22</v>
      </c>
      <c r="BK260" s="128">
        <f>ROUND($I$260*$H$260,2)</f>
        <v>0</v>
      </c>
      <c r="BL260" s="76" t="s">
        <v>239</v>
      </c>
      <c r="BM260" s="76" t="s">
        <v>433</v>
      </c>
    </row>
    <row r="261" spans="2:51" s="6" customFormat="1" ht="15.75" customHeight="1">
      <c r="B261" s="144"/>
      <c r="D261" s="130" t="s">
        <v>241</v>
      </c>
      <c r="E261" s="145"/>
      <c r="F261" s="145" t="s">
        <v>434</v>
      </c>
      <c r="H261" s="146"/>
      <c r="L261" s="144"/>
      <c r="M261" s="147"/>
      <c r="T261" s="148"/>
      <c r="AT261" s="146" t="s">
        <v>241</v>
      </c>
      <c r="AU261" s="146" t="s">
        <v>81</v>
      </c>
      <c r="AV261" s="146" t="s">
        <v>22</v>
      </c>
      <c r="AW261" s="146" t="s">
        <v>186</v>
      </c>
      <c r="AX261" s="146" t="s">
        <v>73</v>
      </c>
      <c r="AY261" s="146" t="s">
        <v>232</v>
      </c>
    </row>
    <row r="262" spans="2:51" s="6" customFormat="1" ht="15.75" customHeight="1">
      <c r="B262" s="129"/>
      <c r="D262" s="137" t="s">
        <v>241</v>
      </c>
      <c r="E262" s="135"/>
      <c r="F262" s="131" t="s">
        <v>435</v>
      </c>
      <c r="H262" s="132">
        <v>1.665</v>
      </c>
      <c r="L262" s="129"/>
      <c r="M262" s="133"/>
      <c r="T262" s="134"/>
      <c r="AT262" s="135" t="s">
        <v>241</v>
      </c>
      <c r="AU262" s="135" t="s">
        <v>81</v>
      </c>
      <c r="AV262" s="135" t="s">
        <v>81</v>
      </c>
      <c r="AW262" s="135" t="s">
        <v>186</v>
      </c>
      <c r="AX262" s="135" t="s">
        <v>73</v>
      </c>
      <c r="AY262" s="135" t="s">
        <v>232</v>
      </c>
    </row>
    <row r="263" spans="2:51" s="6" customFormat="1" ht="15.75" customHeight="1">
      <c r="B263" s="129"/>
      <c r="D263" s="137" t="s">
        <v>241</v>
      </c>
      <c r="E263" s="135"/>
      <c r="F263" s="131" t="s">
        <v>436</v>
      </c>
      <c r="H263" s="132">
        <v>7.884</v>
      </c>
      <c r="L263" s="129"/>
      <c r="M263" s="133"/>
      <c r="T263" s="134"/>
      <c r="AT263" s="135" t="s">
        <v>241</v>
      </c>
      <c r="AU263" s="135" t="s">
        <v>81</v>
      </c>
      <c r="AV263" s="135" t="s">
        <v>81</v>
      </c>
      <c r="AW263" s="135" t="s">
        <v>186</v>
      </c>
      <c r="AX263" s="135" t="s">
        <v>73</v>
      </c>
      <c r="AY263" s="135" t="s">
        <v>232</v>
      </c>
    </row>
    <row r="264" spans="2:51" s="6" customFormat="1" ht="15.75" customHeight="1">
      <c r="B264" s="129"/>
      <c r="D264" s="137" t="s">
        <v>241</v>
      </c>
      <c r="E264" s="135"/>
      <c r="F264" s="131" t="s">
        <v>437</v>
      </c>
      <c r="H264" s="132">
        <v>4.702</v>
      </c>
      <c r="L264" s="129"/>
      <c r="M264" s="133"/>
      <c r="T264" s="134"/>
      <c r="AT264" s="135" t="s">
        <v>241</v>
      </c>
      <c r="AU264" s="135" t="s">
        <v>81</v>
      </c>
      <c r="AV264" s="135" t="s">
        <v>81</v>
      </c>
      <c r="AW264" s="135" t="s">
        <v>186</v>
      </c>
      <c r="AX264" s="135" t="s">
        <v>73</v>
      </c>
      <c r="AY264" s="135" t="s">
        <v>232</v>
      </c>
    </row>
    <row r="265" spans="2:51" s="6" customFormat="1" ht="15.75" customHeight="1">
      <c r="B265" s="129"/>
      <c r="D265" s="137" t="s">
        <v>241</v>
      </c>
      <c r="E265" s="135"/>
      <c r="F265" s="131" t="s">
        <v>438</v>
      </c>
      <c r="H265" s="132">
        <v>4.406</v>
      </c>
      <c r="L265" s="129"/>
      <c r="M265" s="133"/>
      <c r="T265" s="134"/>
      <c r="AT265" s="135" t="s">
        <v>241</v>
      </c>
      <c r="AU265" s="135" t="s">
        <v>81</v>
      </c>
      <c r="AV265" s="135" t="s">
        <v>81</v>
      </c>
      <c r="AW265" s="135" t="s">
        <v>186</v>
      </c>
      <c r="AX265" s="135" t="s">
        <v>73</v>
      </c>
      <c r="AY265" s="135" t="s">
        <v>232</v>
      </c>
    </row>
    <row r="266" spans="2:51" s="6" customFormat="1" ht="15.75" customHeight="1">
      <c r="B266" s="160"/>
      <c r="D266" s="137" t="s">
        <v>241</v>
      </c>
      <c r="E266" s="161"/>
      <c r="F266" s="162" t="s">
        <v>439</v>
      </c>
      <c r="H266" s="163">
        <v>18.657</v>
      </c>
      <c r="L266" s="160"/>
      <c r="M266" s="164"/>
      <c r="T266" s="165"/>
      <c r="AT266" s="161" t="s">
        <v>241</v>
      </c>
      <c r="AU266" s="161" t="s">
        <v>81</v>
      </c>
      <c r="AV266" s="161" t="s">
        <v>247</v>
      </c>
      <c r="AW266" s="161" t="s">
        <v>186</v>
      </c>
      <c r="AX266" s="161" t="s">
        <v>73</v>
      </c>
      <c r="AY266" s="161" t="s">
        <v>232</v>
      </c>
    </row>
    <row r="267" spans="2:51" s="6" customFormat="1" ht="15.75" customHeight="1">
      <c r="B267" s="144"/>
      <c r="D267" s="137" t="s">
        <v>241</v>
      </c>
      <c r="E267" s="146"/>
      <c r="F267" s="145" t="s">
        <v>440</v>
      </c>
      <c r="H267" s="146"/>
      <c r="L267" s="144"/>
      <c r="M267" s="147"/>
      <c r="T267" s="148"/>
      <c r="AT267" s="146" t="s">
        <v>241</v>
      </c>
      <c r="AU267" s="146" t="s">
        <v>81</v>
      </c>
      <c r="AV267" s="146" t="s">
        <v>22</v>
      </c>
      <c r="AW267" s="146" t="s">
        <v>186</v>
      </c>
      <c r="AX267" s="146" t="s">
        <v>73</v>
      </c>
      <c r="AY267" s="146" t="s">
        <v>232</v>
      </c>
    </row>
    <row r="268" spans="2:51" s="6" customFormat="1" ht="15.75" customHeight="1">
      <c r="B268" s="129"/>
      <c r="D268" s="137" t="s">
        <v>241</v>
      </c>
      <c r="E268" s="135"/>
      <c r="F268" s="131" t="s">
        <v>441</v>
      </c>
      <c r="H268" s="132">
        <v>11.218</v>
      </c>
      <c r="L268" s="129"/>
      <c r="M268" s="133"/>
      <c r="T268" s="134"/>
      <c r="AT268" s="135" t="s">
        <v>241</v>
      </c>
      <c r="AU268" s="135" t="s">
        <v>81</v>
      </c>
      <c r="AV268" s="135" t="s">
        <v>81</v>
      </c>
      <c r="AW268" s="135" t="s">
        <v>186</v>
      </c>
      <c r="AX268" s="135" t="s">
        <v>73</v>
      </c>
      <c r="AY268" s="135" t="s">
        <v>232</v>
      </c>
    </row>
    <row r="269" spans="2:51" s="6" customFormat="1" ht="15.75" customHeight="1">
      <c r="B269" s="129"/>
      <c r="D269" s="137" t="s">
        <v>241</v>
      </c>
      <c r="E269" s="135"/>
      <c r="F269" s="131" t="s">
        <v>442</v>
      </c>
      <c r="H269" s="132">
        <v>64.681</v>
      </c>
      <c r="L269" s="129"/>
      <c r="M269" s="133"/>
      <c r="T269" s="134"/>
      <c r="AT269" s="135" t="s">
        <v>241</v>
      </c>
      <c r="AU269" s="135" t="s">
        <v>81</v>
      </c>
      <c r="AV269" s="135" t="s">
        <v>81</v>
      </c>
      <c r="AW269" s="135" t="s">
        <v>186</v>
      </c>
      <c r="AX269" s="135" t="s">
        <v>73</v>
      </c>
      <c r="AY269" s="135" t="s">
        <v>232</v>
      </c>
    </row>
    <row r="270" spans="2:51" s="6" customFormat="1" ht="15.75" customHeight="1">
      <c r="B270" s="129"/>
      <c r="D270" s="137" t="s">
        <v>241</v>
      </c>
      <c r="E270" s="135"/>
      <c r="F270" s="131" t="s">
        <v>443</v>
      </c>
      <c r="H270" s="132">
        <v>27.946</v>
      </c>
      <c r="L270" s="129"/>
      <c r="M270" s="133"/>
      <c r="T270" s="134"/>
      <c r="AT270" s="135" t="s">
        <v>241</v>
      </c>
      <c r="AU270" s="135" t="s">
        <v>81</v>
      </c>
      <c r="AV270" s="135" t="s">
        <v>81</v>
      </c>
      <c r="AW270" s="135" t="s">
        <v>186</v>
      </c>
      <c r="AX270" s="135" t="s">
        <v>73</v>
      </c>
      <c r="AY270" s="135" t="s">
        <v>232</v>
      </c>
    </row>
    <row r="271" spans="2:51" s="6" customFormat="1" ht="15.75" customHeight="1">
      <c r="B271" s="129"/>
      <c r="D271" s="137" t="s">
        <v>241</v>
      </c>
      <c r="E271" s="135"/>
      <c r="F271" s="131" t="s">
        <v>444</v>
      </c>
      <c r="H271" s="132">
        <v>40.832</v>
      </c>
      <c r="L271" s="129"/>
      <c r="M271" s="133"/>
      <c r="T271" s="134"/>
      <c r="AT271" s="135" t="s">
        <v>241</v>
      </c>
      <c r="AU271" s="135" t="s">
        <v>81</v>
      </c>
      <c r="AV271" s="135" t="s">
        <v>81</v>
      </c>
      <c r="AW271" s="135" t="s">
        <v>186</v>
      </c>
      <c r="AX271" s="135" t="s">
        <v>73</v>
      </c>
      <c r="AY271" s="135" t="s">
        <v>232</v>
      </c>
    </row>
    <row r="272" spans="2:51" s="6" customFormat="1" ht="15.75" customHeight="1">
      <c r="B272" s="160"/>
      <c r="D272" s="137" t="s">
        <v>241</v>
      </c>
      <c r="E272" s="161"/>
      <c r="F272" s="162" t="s">
        <v>439</v>
      </c>
      <c r="H272" s="163">
        <v>144.677</v>
      </c>
      <c r="L272" s="160"/>
      <c r="M272" s="164"/>
      <c r="T272" s="165"/>
      <c r="AT272" s="161" t="s">
        <v>241</v>
      </c>
      <c r="AU272" s="161" t="s">
        <v>81</v>
      </c>
      <c r="AV272" s="161" t="s">
        <v>247</v>
      </c>
      <c r="AW272" s="161" t="s">
        <v>186</v>
      </c>
      <c r="AX272" s="161" t="s">
        <v>73</v>
      </c>
      <c r="AY272" s="161" t="s">
        <v>232</v>
      </c>
    </row>
    <row r="273" spans="2:51" s="6" customFormat="1" ht="15.75" customHeight="1">
      <c r="B273" s="136"/>
      <c r="D273" s="137" t="s">
        <v>241</v>
      </c>
      <c r="E273" s="138"/>
      <c r="F273" s="139" t="s">
        <v>243</v>
      </c>
      <c r="H273" s="140">
        <v>163.334</v>
      </c>
      <c r="L273" s="136"/>
      <c r="M273" s="141"/>
      <c r="T273" s="142"/>
      <c r="AT273" s="138" t="s">
        <v>241</v>
      </c>
      <c r="AU273" s="138" t="s">
        <v>81</v>
      </c>
      <c r="AV273" s="138" t="s">
        <v>239</v>
      </c>
      <c r="AW273" s="138" t="s">
        <v>186</v>
      </c>
      <c r="AX273" s="138" t="s">
        <v>22</v>
      </c>
      <c r="AY273" s="138" t="s">
        <v>232</v>
      </c>
    </row>
    <row r="274" spans="2:65" s="6" customFormat="1" ht="15.75" customHeight="1">
      <c r="B274" s="22"/>
      <c r="C274" s="117" t="s">
        <v>445</v>
      </c>
      <c r="D274" s="117" t="s">
        <v>234</v>
      </c>
      <c r="E274" s="118" t="s">
        <v>446</v>
      </c>
      <c r="F274" s="119" t="s">
        <v>447</v>
      </c>
      <c r="G274" s="120" t="s">
        <v>448</v>
      </c>
      <c r="H274" s="121">
        <v>470.72</v>
      </c>
      <c r="I274" s="122"/>
      <c r="J274" s="123">
        <f>ROUND($I$274*$H$274,2)</f>
        <v>0</v>
      </c>
      <c r="K274" s="119" t="s">
        <v>238</v>
      </c>
      <c r="L274" s="22"/>
      <c r="M274" s="124"/>
      <c r="N274" s="125" t="s">
        <v>44</v>
      </c>
      <c r="P274" s="126">
        <f>$O$274*$H$274</f>
        <v>0</v>
      </c>
      <c r="Q274" s="126">
        <v>0</v>
      </c>
      <c r="R274" s="126">
        <f>$Q$274*$H$274</f>
        <v>0</v>
      </c>
      <c r="S274" s="126">
        <v>0</v>
      </c>
      <c r="T274" s="127">
        <f>$S$274*$H$274</f>
        <v>0</v>
      </c>
      <c r="AR274" s="76" t="s">
        <v>239</v>
      </c>
      <c r="AT274" s="76" t="s">
        <v>234</v>
      </c>
      <c r="AU274" s="76" t="s">
        <v>81</v>
      </c>
      <c r="AY274" s="6" t="s">
        <v>232</v>
      </c>
      <c r="BE274" s="128">
        <f>IF($N$274="základní",$J$274,0)</f>
        <v>0</v>
      </c>
      <c r="BF274" s="128">
        <f>IF($N$274="snížená",$J$274,0)</f>
        <v>0</v>
      </c>
      <c r="BG274" s="128">
        <f>IF($N$274="zákl. přenesená",$J$274,0)</f>
        <v>0</v>
      </c>
      <c r="BH274" s="128">
        <f>IF($N$274="sníž. přenesená",$J$274,0)</f>
        <v>0</v>
      </c>
      <c r="BI274" s="128">
        <f>IF($N$274="nulová",$J$274,0)</f>
        <v>0</v>
      </c>
      <c r="BJ274" s="76" t="s">
        <v>22</v>
      </c>
      <c r="BK274" s="128">
        <f>ROUND($I$274*$H$274,2)</f>
        <v>0</v>
      </c>
      <c r="BL274" s="76" t="s">
        <v>239</v>
      </c>
      <c r="BM274" s="76" t="s">
        <v>449</v>
      </c>
    </row>
    <row r="275" spans="2:47" s="6" customFormat="1" ht="16.5" customHeight="1">
      <c r="B275" s="22"/>
      <c r="D275" s="130" t="s">
        <v>346</v>
      </c>
      <c r="F275" s="159" t="s">
        <v>447</v>
      </c>
      <c r="L275" s="22"/>
      <c r="M275" s="48"/>
      <c r="T275" s="49"/>
      <c r="AT275" s="6" t="s">
        <v>346</v>
      </c>
      <c r="AU275" s="6" t="s">
        <v>81</v>
      </c>
    </row>
    <row r="276" spans="2:51" s="6" customFormat="1" ht="15.75" customHeight="1">
      <c r="B276" s="144"/>
      <c r="D276" s="137" t="s">
        <v>241</v>
      </c>
      <c r="E276" s="146"/>
      <c r="F276" s="145" t="s">
        <v>347</v>
      </c>
      <c r="H276" s="146"/>
      <c r="L276" s="144"/>
      <c r="M276" s="147"/>
      <c r="T276" s="148"/>
      <c r="AT276" s="146" t="s">
        <v>241</v>
      </c>
      <c r="AU276" s="146" t="s">
        <v>81</v>
      </c>
      <c r="AV276" s="146" t="s">
        <v>22</v>
      </c>
      <c r="AW276" s="146" t="s">
        <v>186</v>
      </c>
      <c r="AX276" s="146" t="s">
        <v>73</v>
      </c>
      <c r="AY276" s="146" t="s">
        <v>232</v>
      </c>
    </row>
    <row r="277" spans="2:51" s="6" customFormat="1" ht="15.75" customHeight="1">
      <c r="B277" s="129"/>
      <c r="D277" s="137" t="s">
        <v>241</v>
      </c>
      <c r="E277" s="135"/>
      <c r="F277" s="131" t="s">
        <v>450</v>
      </c>
      <c r="H277" s="132">
        <v>76.5</v>
      </c>
      <c r="L277" s="129"/>
      <c r="M277" s="133"/>
      <c r="T277" s="134"/>
      <c r="AT277" s="135" t="s">
        <v>241</v>
      </c>
      <c r="AU277" s="135" t="s">
        <v>81</v>
      </c>
      <c r="AV277" s="135" t="s">
        <v>81</v>
      </c>
      <c r="AW277" s="135" t="s">
        <v>186</v>
      </c>
      <c r="AX277" s="135" t="s">
        <v>73</v>
      </c>
      <c r="AY277" s="135" t="s">
        <v>232</v>
      </c>
    </row>
    <row r="278" spans="2:51" s="6" customFormat="1" ht="15.75" customHeight="1">
      <c r="B278" s="129"/>
      <c r="D278" s="137" t="s">
        <v>241</v>
      </c>
      <c r="E278" s="135"/>
      <c r="F278" s="131" t="s">
        <v>451</v>
      </c>
      <c r="H278" s="132">
        <v>12.1</v>
      </c>
      <c r="L278" s="129"/>
      <c r="M278" s="133"/>
      <c r="T278" s="134"/>
      <c r="AT278" s="135" t="s">
        <v>241</v>
      </c>
      <c r="AU278" s="135" t="s">
        <v>81</v>
      </c>
      <c r="AV278" s="135" t="s">
        <v>81</v>
      </c>
      <c r="AW278" s="135" t="s">
        <v>186</v>
      </c>
      <c r="AX278" s="135" t="s">
        <v>73</v>
      </c>
      <c r="AY278" s="135" t="s">
        <v>232</v>
      </c>
    </row>
    <row r="279" spans="2:51" s="6" customFormat="1" ht="15.75" customHeight="1">
      <c r="B279" s="129"/>
      <c r="D279" s="137" t="s">
        <v>241</v>
      </c>
      <c r="E279" s="135"/>
      <c r="F279" s="131" t="s">
        <v>452</v>
      </c>
      <c r="H279" s="132">
        <v>7.04</v>
      </c>
      <c r="L279" s="129"/>
      <c r="M279" s="133"/>
      <c r="T279" s="134"/>
      <c r="AT279" s="135" t="s">
        <v>241</v>
      </c>
      <c r="AU279" s="135" t="s">
        <v>81</v>
      </c>
      <c r="AV279" s="135" t="s">
        <v>81</v>
      </c>
      <c r="AW279" s="135" t="s">
        <v>186</v>
      </c>
      <c r="AX279" s="135" t="s">
        <v>73</v>
      </c>
      <c r="AY279" s="135" t="s">
        <v>232</v>
      </c>
    </row>
    <row r="280" spans="2:51" s="6" customFormat="1" ht="15.75" customHeight="1">
      <c r="B280" s="129"/>
      <c r="D280" s="137" t="s">
        <v>241</v>
      </c>
      <c r="E280" s="135"/>
      <c r="F280" s="131" t="s">
        <v>453</v>
      </c>
      <c r="H280" s="132">
        <v>7.2</v>
      </c>
      <c r="L280" s="129"/>
      <c r="M280" s="133"/>
      <c r="T280" s="134"/>
      <c r="AT280" s="135" t="s">
        <v>241</v>
      </c>
      <c r="AU280" s="135" t="s">
        <v>81</v>
      </c>
      <c r="AV280" s="135" t="s">
        <v>81</v>
      </c>
      <c r="AW280" s="135" t="s">
        <v>186</v>
      </c>
      <c r="AX280" s="135" t="s">
        <v>73</v>
      </c>
      <c r="AY280" s="135" t="s">
        <v>232</v>
      </c>
    </row>
    <row r="281" spans="2:51" s="6" customFormat="1" ht="15.75" customHeight="1">
      <c r="B281" s="129"/>
      <c r="D281" s="137" t="s">
        <v>241</v>
      </c>
      <c r="E281" s="135"/>
      <c r="F281" s="131" t="s">
        <v>454</v>
      </c>
      <c r="H281" s="132">
        <v>5.35</v>
      </c>
      <c r="L281" s="129"/>
      <c r="M281" s="133"/>
      <c r="T281" s="134"/>
      <c r="AT281" s="135" t="s">
        <v>241</v>
      </c>
      <c r="AU281" s="135" t="s">
        <v>81</v>
      </c>
      <c r="AV281" s="135" t="s">
        <v>81</v>
      </c>
      <c r="AW281" s="135" t="s">
        <v>186</v>
      </c>
      <c r="AX281" s="135" t="s">
        <v>73</v>
      </c>
      <c r="AY281" s="135" t="s">
        <v>232</v>
      </c>
    </row>
    <row r="282" spans="2:51" s="6" customFormat="1" ht="15.75" customHeight="1">
      <c r="B282" s="129"/>
      <c r="D282" s="137" t="s">
        <v>241</v>
      </c>
      <c r="E282" s="135"/>
      <c r="F282" s="131" t="s">
        <v>455</v>
      </c>
      <c r="H282" s="132">
        <v>5.4</v>
      </c>
      <c r="L282" s="129"/>
      <c r="M282" s="133"/>
      <c r="T282" s="134"/>
      <c r="AT282" s="135" t="s">
        <v>241</v>
      </c>
      <c r="AU282" s="135" t="s">
        <v>81</v>
      </c>
      <c r="AV282" s="135" t="s">
        <v>81</v>
      </c>
      <c r="AW282" s="135" t="s">
        <v>186</v>
      </c>
      <c r="AX282" s="135" t="s">
        <v>73</v>
      </c>
      <c r="AY282" s="135" t="s">
        <v>232</v>
      </c>
    </row>
    <row r="283" spans="2:51" s="6" customFormat="1" ht="15.75" customHeight="1">
      <c r="B283" s="129"/>
      <c r="D283" s="137" t="s">
        <v>241</v>
      </c>
      <c r="E283" s="135"/>
      <c r="F283" s="131" t="s">
        <v>456</v>
      </c>
      <c r="H283" s="132">
        <v>6.7</v>
      </c>
      <c r="L283" s="129"/>
      <c r="M283" s="133"/>
      <c r="T283" s="134"/>
      <c r="AT283" s="135" t="s">
        <v>241</v>
      </c>
      <c r="AU283" s="135" t="s">
        <v>81</v>
      </c>
      <c r="AV283" s="135" t="s">
        <v>81</v>
      </c>
      <c r="AW283" s="135" t="s">
        <v>186</v>
      </c>
      <c r="AX283" s="135" t="s">
        <v>73</v>
      </c>
      <c r="AY283" s="135" t="s">
        <v>232</v>
      </c>
    </row>
    <row r="284" spans="2:51" s="6" customFormat="1" ht="15.75" customHeight="1">
      <c r="B284" s="129"/>
      <c r="D284" s="137" t="s">
        <v>241</v>
      </c>
      <c r="E284" s="135"/>
      <c r="F284" s="131" t="s">
        <v>457</v>
      </c>
      <c r="H284" s="132">
        <v>7.2</v>
      </c>
      <c r="L284" s="129"/>
      <c r="M284" s="133"/>
      <c r="T284" s="134"/>
      <c r="AT284" s="135" t="s">
        <v>241</v>
      </c>
      <c r="AU284" s="135" t="s">
        <v>81</v>
      </c>
      <c r="AV284" s="135" t="s">
        <v>81</v>
      </c>
      <c r="AW284" s="135" t="s">
        <v>186</v>
      </c>
      <c r="AX284" s="135" t="s">
        <v>73</v>
      </c>
      <c r="AY284" s="135" t="s">
        <v>232</v>
      </c>
    </row>
    <row r="285" spans="2:51" s="6" customFormat="1" ht="15.75" customHeight="1">
      <c r="B285" s="129"/>
      <c r="D285" s="137" t="s">
        <v>241</v>
      </c>
      <c r="E285" s="135"/>
      <c r="F285" s="131" t="s">
        <v>458</v>
      </c>
      <c r="H285" s="132">
        <v>25.2</v>
      </c>
      <c r="L285" s="129"/>
      <c r="M285" s="133"/>
      <c r="T285" s="134"/>
      <c r="AT285" s="135" t="s">
        <v>241</v>
      </c>
      <c r="AU285" s="135" t="s">
        <v>81</v>
      </c>
      <c r="AV285" s="135" t="s">
        <v>81</v>
      </c>
      <c r="AW285" s="135" t="s">
        <v>186</v>
      </c>
      <c r="AX285" s="135" t="s">
        <v>73</v>
      </c>
      <c r="AY285" s="135" t="s">
        <v>232</v>
      </c>
    </row>
    <row r="286" spans="2:51" s="6" customFormat="1" ht="15.75" customHeight="1">
      <c r="B286" s="129"/>
      <c r="D286" s="137" t="s">
        <v>241</v>
      </c>
      <c r="E286" s="135"/>
      <c r="F286" s="131" t="s">
        <v>459</v>
      </c>
      <c r="H286" s="132">
        <v>4.9</v>
      </c>
      <c r="L286" s="129"/>
      <c r="M286" s="133"/>
      <c r="T286" s="134"/>
      <c r="AT286" s="135" t="s">
        <v>241</v>
      </c>
      <c r="AU286" s="135" t="s">
        <v>81</v>
      </c>
      <c r="AV286" s="135" t="s">
        <v>81</v>
      </c>
      <c r="AW286" s="135" t="s">
        <v>186</v>
      </c>
      <c r="AX286" s="135" t="s">
        <v>73</v>
      </c>
      <c r="AY286" s="135" t="s">
        <v>232</v>
      </c>
    </row>
    <row r="287" spans="2:51" s="6" customFormat="1" ht="15.75" customHeight="1">
      <c r="B287" s="144"/>
      <c r="D287" s="137" t="s">
        <v>241</v>
      </c>
      <c r="E287" s="146"/>
      <c r="F287" s="145" t="s">
        <v>356</v>
      </c>
      <c r="H287" s="146"/>
      <c r="L287" s="144"/>
      <c r="M287" s="147"/>
      <c r="T287" s="148"/>
      <c r="AT287" s="146" t="s">
        <v>241</v>
      </c>
      <c r="AU287" s="146" t="s">
        <v>81</v>
      </c>
      <c r="AV287" s="146" t="s">
        <v>22</v>
      </c>
      <c r="AW287" s="146" t="s">
        <v>186</v>
      </c>
      <c r="AX287" s="146" t="s">
        <v>73</v>
      </c>
      <c r="AY287" s="146" t="s">
        <v>232</v>
      </c>
    </row>
    <row r="288" spans="2:51" s="6" customFormat="1" ht="15.75" customHeight="1">
      <c r="B288" s="129"/>
      <c r="D288" s="137" t="s">
        <v>241</v>
      </c>
      <c r="E288" s="135"/>
      <c r="F288" s="131" t="s">
        <v>460</v>
      </c>
      <c r="H288" s="132">
        <v>149.8</v>
      </c>
      <c r="L288" s="129"/>
      <c r="M288" s="133"/>
      <c r="T288" s="134"/>
      <c r="AT288" s="135" t="s">
        <v>241</v>
      </c>
      <c r="AU288" s="135" t="s">
        <v>81</v>
      </c>
      <c r="AV288" s="135" t="s">
        <v>81</v>
      </c>
      <c r="AW288" s="135" t="s">
        <v>186</v>
      </c>
      <c r="AX288" s="135" t="s">
        <v>73</v>
      </c>
      <c r="AY288" s="135" t="s">
        <v>232</v>
      </c>
    </row>
    <row r="289" spans="2:51" s="6" customFormat="1" ht="15.75" customHeight="1">
      <c r="B289" s="129"/>
      <c r="D289" s="137" t="s">
        <v>241</v>
      </c>
      <c r="E289" s="135"/>
      <c r="F289" s="131" t="s">
        <v>461</v>
      </c>
      <c r="H289" s="132">
        <v>16.78</v>
      </c>
      <c r="L289" s="129"/>
      <c r="M289" s="133"/>
      <c r="T289" s="134"/>
      <c r="AT289" s="135" t="s">
        <v>241</v>
      </c>
      <c r="AU289" s="135" t="s">
        <v>81</v>
      </c>
      <c r="AV289" s="135" t="s">
        <v>81</v>
      </c>
      <c r="AW289" s="135" t="s">
        <v>186</v>
      </c>
      <c r="AX289" s="135" t="s">
        <v>73</v>
      </c>
      <c r="AY289" s="135" t="s">
        <v>232</v>
      </c>
    </row>
    <row r="290" spans="2:51" s="6" customFormat="1" ht="15.75" customHeight="1">
      <c r="B290" s="129"/>
      <c r="D290" s="137" t="s">
        <v>241</v>
      </c>
      <c r="E290" s="135"/>
      <c r="F290" s="131" t="s">
        <v>462</v>
      </c>
      <c r="H290" s="132">
        <v>10.03</v>
      </c>
      <c r="L290" s="129"/>
      <c r="M290" s="133"/>
      <c r="T290" s="134"/>
      <c r="AT290" s="135" t="s">
        <v>241</v>
      </c>
      <c r="AU290" s="135" t="s">
        <v>81</v>
      </c>
      <c r="AV290" s="135" t="s">
        <v>81</v>
      </c>
      <c r="AW290" s="135" t="s">
        <v>186</v>
      </c>
      <c r="AX290" s="135" t="s">
        <v>73</v>
      </c>
      <c r="AY290" s="135" t="s">
        <v>232</v>
      </c>
    </row>
    <row r="291" spans="2:51" s="6" customFormat="1" ht="15.75" customHeight="1">
      <c r="B291" s="129"/>
      <c r="D291" s="137" t="s">
        <v>241</v>
      </c>
      <c r="E291" s="135"/>
      <c r="F291" s="131" t="s">
        <v>463</v>
      </c>
      <c r="H291" s="132">
        <v>11.6</v>
      </c>
      <c r="L291" s="129"/>
      <c r="M291" s="133"/>
      <c r="T291" s="134"/>
      <c r="AT291" s="135" t="s">
        <v>241</v>
      </c>
      <c r="AU291" s="135" t="s">
        <v>81</v>
      </c>
      <c r="AV291" s="135" t="s">
        <v>81</v>
      </c>
      <c r="AW291" s="135" t="s">
        <v>186</v>
      </c>
      <c r="AX291" s="135" t="s">
        <v>73</v>
      </c>
      <c r="AY291" s="135" t="s">
        <v>232</v>
      </c>
    </row>
    <row r="292" spans="2:51" s="6" customFormat="1" ht="15.75" customHeight="1">
      <c r="B292" s="129"/>
      <c r="D292" s="137" t="s">
        <v>241</v>
      </c>
      <c r="E292" s="135"/>
      <c r="F292" s="131" t="s">
        <v>464</v>
      </c>
      <c r="H292" s="132">
        <v>10.79</v>
      </c>
      <c r="L292" s="129"/>
      <c r="M292" s="133"/>
      <c r="T292" s="134"/>
      <c r="AT292" s="135" t="s">
        <v>241</v>
      </c>
      <c r="AU292" s="135" t="s">
        <v>81</v>
      </c>
      <c r="AV292" s="135" t="s">
        <v>81</v>
      </c>
      <c r="AW292" s="135" t="s">
        <v>186</v>
      </c>
      <c r="AX292" s="135" t="s">
        <v>73</v>
      </c>
      <c r="AY292" s="135" t="s">
        <v>232</v>
      </c>
    </row>
    <row r="293" spans="2:51" s="6" customFormat="1" ht="15.75" customHeight="1">
      <c r="B293" s="160"/>
      <c r="D293" s="137" t="s">
        <v>241</v>
      </c>
      <c r="E293" s="161"/>
      <c r="F293" s="162" t="s">
        <v>439</v>
      </c>
      <c r="H293" s="163">
        <v>356.59</v>
      </c>
      <c r="L293" s="160"/>
      <c r="M293" s="164"/>
      <c r="T293" s="165"/>
      <c r="AT293" s="161" t="s">
        <v>241</v>
      </c>
      <c r="AU293" s="161" t="s">
        <v>81</v>
      </c>
      <c r="AV293" s="161" t="s">
        <v>247</v>
      </c>
      <c r="AW293" s="161" t="s">
        <v>186</v>
      </c>
      <c r="AX293" s="161" t="s">
        <v>73</v>
      </c>
      <c r="AY293" s="161" t="s">
        <v>232</v>
      </c>
    </row>
    <row r="294" spans="2:51" s="6" customFormat="1" ht="15.75" customHeight="1">
      <c r="B294" s="144"/>
      <c r="D294" s="137" t="s">
        <v>241</v>
      </c>
      <c r="E294" s="146"/>
      <c r="F294" s="145" t="s">
        <v>465</v>
      </c>
      <c r="H294" s="146"/>
      <c r="L294" s="144"/>
      <c r="M294" s="147"/>
      <c r="T294" s="148"/>
      <c r="AT294" s="146" t="s">
        <v>241</v>
      </c>
      <c r="AU294" s="146" t="s">
        <v>81</v>
      </c>
      <c r="AV294" s="146" t="s">
        <v>22</v>
      </c>
      <c r="AW294" s="146" t="s">
        <v>186</v>
      </c>
      <c r="AX294" s="146" t="s">
        <v>73</v>
      </c>
      <c r="AY294" s="146" t="s">
        <v>232</v>
      </c>
    </row>
    <row r="295" spans="2:51" s="6" customFormat="1" ht="15.75" customHeight="1">
      <c r="B295" s="129"/>
      <c r="D295" s="137" t="s">
        <v>241</v>
      </c>
      <c r="E295" s="135"/>
      <c r="F295" s="131" t="s">
        <v>466</v>
      </c>
      <c r="H295" s="132">
        <v>72.3</v>
      </c>
      <c r="L295" s="129"/>
      <c r="M295" s="133"/>
      <c r="T295" s="134"/>
      <c r="AT295" s="135" t="s">
        <v>241</v>
      </c>
      <c r="AU295" s="135" t="s">
        <v>81</v>
      </c>
      <c r="AV295" s="135" t="s">
        <v>81</v>
      </c>
      <c r="AW295" s="135" t="s">
        <v>186</v>
      </c>
      <c r="AX295" s="135" t="s">
        <v>73</v>
      </c>
      <c r="AY295" s="135" t="s">
        <v>232</v>
      </c>
    </row>
    <row r="296" spans="2:51" s="6" customFormat="1" ht="15.75" customHeight="1">
      <c r="B296" s="129"/>
      <c r="D296" s="137" t="s">
        <v>241</v>
      </c>
      <c r="E296" s="135"/>
      <c r="F296" s="131" t="s">
        <v>467</v>
      </c>
      <c r="H296" s="132">
        <v>41.83</v>
      </c>
      <c r="L296" s="129"/>
      <c r="M296" s="133"/>
      <c r="T296" s="134"/>
      <c r="AT296" s="135" t="s">
        <v>241</v>
      </c>
      <c r="AU296" s="135" t="s">
        <v>81</v>
      </c>
      <c r="AV296" s="135" t="s">
        <v>81</v>
      </c>
      <c r="AW296" s="135" t="s">
        <v>186</v>
      </c>
      <c r="AX296" s="135" t="s">
        <v>73</v>
      </c>
      <c r="AY296" s="135" t="s">
        <v>232</v>
      </c>
    </row>
    <row r="297" spans="2:51" s="6" customFormat="1" ht="15.75" customHeight="1">
      <c r="B297" s="160"/>
      <c r="D297" s="137" t="s">
        <v>241</v>
      </c>
      <c r="E297" s="161"/>
      <c r="F297" s="162" t="s">
        <v>439</v>
      </c>
      <c r="H297" s="163">
        <v>114.13</v>
      </c>
      <c r="L297" s="160"/>
      <c r="M297" s="164"/>
      <c r="T297" s="165"/>
      <c r="AT297" s="161" t="s">
        <v>241</v>
      </c>
      <c r="AU297" s="161" t="s">
        <v>81</v>
      </c>
      <c r="AV297" s="161" t="s">
        <v>247</v>
      </c>
      <c r="AW297" s="161" t="s">
        <v>186</v>
      </c>
      <c r="AX297" s="161" t="s">
        <v>73</v>
      </c>
      <c r="AY297" s="161" t="s">
        <v>232</v>
      </c>
    </row>
    <row r="298" spans="2:51" s="6" customFormat="1" ht="15.75" customHeight="1">
      <c r="B298" s="136"/>
      <c r="D298" s="137" t="s">
        <v>241</v>
      </c>
      <c r="E298" s="138" t="s">
        <v>142</v>
      </c>
      <c r="F298" s="139" t="s">
        <v>243</v>
      </c>
      <c r="H298" s="140">
        <v>470.72</v>
      </c>
      <c r="L298" s="136"/>
      <c r="M298" s="141"/>
      <c r="T298" s="142"/>
      <c r="AT298" s="138" t="s">
        <v>241</v>
      </c>
      <c r="AU298" s="138" t="s">
        <v>81</v>
      </c>
      <c r="AV298" s="138" t="s">
        <v>239</v>
      </c>
      <c r="AW298" s="138" t="s">
        <v>186</v>
      </c>
      <c r="AX298" s="138" t="s">
        <v>22</v>
      </c>
      <c r="AY298" s="138" t="s">
        <v>232</v>
      </c>
    </row>
    <row r="299" spans="2:65" s="6" customFormat="1" ht="15.75" customHeight="1">
      <c r="B299" s="22"/>
      <c r="C299" s="149" t="s">
        <v>468</v>
      </c>
      <c r="D299" s="149" t="s">
        <v>336</v>
      </c>
      <c r="E299" s="150" t="s">
        <v>469</v>
      </c>
      <c r="F299" s="151" t="s">
        <v>470</v>
      </c>
      <c r="G299" s="152" t="s">
        <v>448</v>
      </c>
      <c r="H299" s="153">
        <v>118.634</v>
      </c>
      <c r="I299" s="154"/>
      <c r="J299" s="155">
        <f>ROUND($I$299*$H$299,2)</f>
        <v>0</v>
      </c>
      <c r="K299" s="151" t="s">
        <v>238</v>
      </c>
      <c r="L299" s="156"/>
      <c r="M299" s="157"/>
      <c r="N299" s="158" t="s">
        <v>44</v>
      </c>
      <c r="P299" s="126">
        <f>$O$299*$H$299</f>
        <v>0</v>
      </c>
      <c r="Q299" s="126">
        <v>0.0004</v>
      </c>
      <c r="R299" s="126">
        <f>$Q$299*$H$299</f>
        <v>0.047453600000000005</v>
      </c>
      <c r="S299" s="126">
        <v>0</v>
      </c>
      <c r="T299" s="127">
        <f>$S$299*$H$299</f>
        <v>0</v>
      </c>
      <c r="AR299" s="76" t="s">
        <v>273</v>
      </c>
      <c r="AT299" s="76" t="s">
        <v>336</v>
      </c>
      <c r="AU299" s="76" t="s">
        <v>81</v>
      </c>
      <c r="AY299" s="6" t="s">
        <v>232</v>
      </c>
      <c r="BE299" s="128">
        <f>IF($N$299="základní",$J$299,0)</f>
        <v>0</v>
      </c>
      <c r="BF299" s="128">
        <f>IF($N$299="snížená",$J$299,0)</f>
        <v>0</v>
      </c>
      <c r="BG299" s="128">
        <f>IF($N$299="zákl. přenesená",$J$299,0)</f>
        <v>0</v>
      </c>
      <c r="BH299" s="128">
        <f>IF($N$299="sníž. přenesená",$J$299,0)</f>
        <v>0</v>
      </c>
      <c r="BI299" s="128">
        <f>IF($N$299="nulová",$J$299,0)</f>
        <v>0</v>
      </c>
      <c r="BJ299" s="76" t="s">
        <v>22</v>
      </c>
      <c r="BK299" s="128">
        <f>ROUND($I$299*$H$299,2)</f>
        <v>0</v>
      </c>
      <c r="BL299" s="76" t="s">
        <v>239</v>
      </c>
      <c r="BM299" s="76" t="s">
        <v>471</v>
      </c>
    </row>
    <row r="300" spans="2:47" s="6" customFormat="1" ht="16.5" customHeight="1">
      <c r="B300" s="22"/>
      <c r="D300" s="130" t="s">
        <v>346</v>
      </c>
      <c r="F300" s="159" t="s">
        <v>470</v>
      </c>
      <c r="L300" s="22"/>
      <c r="M300" s="48"/>
      <c r="T300" s="49"/>
      <c r="AT300" s="6" t="s">
        <v>346</v>
      </c>
      <c r="AU300" s="6" t="s">
        <v>81</v>
      </c>
    </row>
    <row r="301" spans="2:51" s="6" customFormat="1" ht="15.75" customHeight="1">
      <c r="B301" s="144"/>
      <c r="D301" s="137" t="s">
        <v>241</v>
      </c>
      <c r="E301" s="146"/>
      <c r="F301" s="145" t="s">
        <v>347</v>
      </c>
      <c r="H301" s="146"/>
      <c r="L301" s="144"/>
      <c r="M301" s="147"/>
      <c r="T301" s="148"/>
      <c r="AT301" s="146" t="s">
        <v>241</v>
      </c>
      <c r="AU301" s="146" t="s">
        <v>81</v>
      </c>
      <c r="AV301" s="146" t="s">
        <v>22</v>
      </c>
      <c r="AW301" s="146" t="s">
        <v>186</v>
      </c>
      <c r="AX301" s="146" t="s">
        <v>73</v>
      </c>
      <c r="AY301" s="146" t="s">
        <v>232</v>
      </c>
    </row>
    <row r="302" spans="2:51" s="6" customFormat="1" ht="15.75" customHeight="1">
      <c r="B302" s="129"/>
      <c r="D302" s="137" t="s">
        <v>241</v>
      </c>
      <c r="E302" s="135"/>
      <c r="F302" s="131" t="s">
        <v>472</v>
      </c>
      <c r="H302" s="132">
        <v>30.15</v>
      </c>
      <c r="L302" s="129"/>
      <c r="M302" s="133"/>
      <c r="T302" s="134"/>
      <c r="AT302" s="135" t="s">
        <v>241</v>
      </c>
      <c r="AU302" s="135" t="s">
        <v>81</v>
      </c>
      <c r="AV302" s="135" t="s">
        <v>81</v>
      </c>
      <c r="AW302" s="135" t="s">
        <v>186</v>
      </c>
      <c r="AX302" s="135" t="s">
        <v>73</v>
      </c>
      <c r="AY302" s="135" t="s">
        <v>232</v>
      </c>
    </row>
    <row r="303" spans="2:51" s="6" customFormat="1" ht="15.75" customHeight="1">
      <c r="B303" s="129"/>
      <c r="D303" s="137" t="s">
        <v>241</v>
      </c>
      <c r="E303" s="135"/>
      <c r="F303" s="131" t="s">
        <v>473</v>
      </c>
      <c r="H303" s="132">
        <v>3.55</v>
      </c>
      <c r="L303" s="129"/>
      <c r="M303" s="133"/>
      <c r="T303" s="134"/>
      <c r="AT303" s="135" t="s">
        <v>241</v>
      </c>
      <c r="AU303" s="135" t="s">
        <v>81</v>
      </c>
      <c r="AV303" s="135" t="s">
        <v>81</v>
      </c>
      <c r="AW303" s="135" t="s">
        <v>186</v>
      </c>
      <c r="AX303" s="135" t="s">
        <v>73</v>
      </c>
      <c r="AY303" s="135" t="s">
        <v>232</v>
      </c>
    </row>
    <row r="304" spans="2:51" s="6" customFormat="1" ht="15.75" customHeight="1">
      <c r="B304" s="129"/>
      <c r="D304" s="137" t="s">
        <v>241</v>
      </c>
      <c r="E304" s="135"/>
      <c r="F304" s="131" t="s">
        <v>474</v>
      </c>
      <c r="H304" s="132">
        <v>2</v>
      </c>
      <c r="L304" s="129"/>
      <c r="M304" s="133"/>
      <c r="T304" s="134"/>
      <c r="AT304" s="135" t="s">
        <v>241</v>
      </c>
      <c r="AU304" s="135" t="s">
        <v>81</v>
      </c>
      <c r="AV304" s="135" t="s">
        <v>81</v>
      </c>
      <c r="AW304" s="135" t="s">
        <v>186</v>
      </c>
      <c r="AX304" s="135" t="s">
        <v>73</v>
      </c>
      <c r="AY304" s="135" t="s">
        <v>232</v>
      </c>
    </row>
    <row r="305" spans="2:51" s="6" customFormat="1" ht="15.75" customHeight="1">
      <c r="B305" s="129"/>
      <c r="D305" s="137" t="s">
        <v>241</v>
      </c>
      <c r="E305" s="135"/>
      <c r="F305" s="131" t="s">
        <v>475</v>
      </c>
      <c r="H305" s="132">
        <v>2.4</v>
      </c>
      <c r="L305" s="129"/>
      <c r="M305" s="133"/>
      <c r="T305" s="134"/>
      <c r="AT305" s="135" t="s">
        <v>241</v>
      </c>
      <c r="AU305" s="135" t="s">
        <v>81</v>
      </c>
      <c r="AV305" s="135" t="s">
        <v>81</v>
      </c>
      <c r="AW305" s="135" t="s">
        <v>186</v>
      </c>
      <c r="AX305" s="135" t="s">
        <v>73</v>
      </c>
      <c r="AY305" s="135" t="s">
        <v>232</v>
      </c>
    </row>
    <row r="306" spans="2:51" s="6" customFormat="1" ht="15.75" customHeight="1">
      <c r="B306" s="129"/>
      <c r="D306" s="137" t="s">
        <v>241</v>
      </c>
      <c r="E306" s="135"/>
      <c r="F306" s="131" t="s">
        <v>476</v>
      </c>
      <c r="H306" s="132">
        <v>1</v>
      </c>
      <c r="L306" s="129"/>
      <c r="M306" s="133"/>
      <c r="T306" s="134"/>
      <c r="AT306" s="135" t="s">
        <v>241</v>
      </c>
      <c r="AU306" s="135" t="s">
        <v>81</v>
      </c>
      <c r="AV306" s="135" t="s">
        <v>81</v>
      </c>
      <c r="AW306" s="135" t="s">
        <v>186</v>
      </c>
      <c r="AX306" s="135" t="s">
        <v>73</v>
      </c>
      <c r="AY306" s="135" t="s">
        <v>232</v>
      </c>
    </row>
    <row r="307" spans="2:51" s="6" customFormat="1" ht="15.75" customHeight="1">
      <c r="B307" s="129"/>
      <c r="D307" s="137" t="s">
        <v>241</v>
      </c>
      <c r="E307" s="135"/>
      <c r="F307" s="131" t="s">
        <v>477</v>
      </c>
      <c r="H307" s="132">
        <v>1</v>
      </c>
      <c r="L307" s="129"/>
      <c r="M307" s="133"/>
      <c r="T307" s="134"/>
      <c r="AT307" s="135" t="s">
        <v>241</v>
      </c>
      <c r="AU307" s="135" t="s">
        <v>81</v>
      </c>
      <c r="AV307" s="135" t="s">
        <v>81</v>
      </c>
      <c r="AW307" s="135" t="s">
        <v>186</v>
      </c>
      <c r="AX307" s="135" t="s">
        <v>73</v>
      </c>
      <c r="AY307" s="135" t="s">
        <v>232</v>
      </c>
    </row>
    <row r="308" spans="2:51" s="6" customFormat="1" ht="15.75" customHeight="1">
      <c r="B308" s="129"/>
      <c r="D308" s="137" t="s">
        <v>241</v>
      </c>
      <c r="E308" s="135"/>
      <c r="F308" s="131" t="s">
        <v>478</v>
      </c>
      <c r="H308" s="132">
        <v>1</v>
      </c>
      <c r="L308" s="129"/>
      <c r="M308" s="133"/>
      <c r="T308" s="134"/>
      <c r="AT308" s="135" t="s">
        <v>241</v>
      </c>
      <c r="AU308" s="135" t="s">
        <v>81</v>
      </c>
      <c r="AV308" s="135" t="s">
        <v>81</v>
      </c>
      <c r="AW308" s="135" t="s">
        <v>186</v>
      </c>
      <c r="AX308" s="135" t="s">
        <v>73</v>
      </c>
      <c r="AY308" s="135" t="s">
        <v>232</v>
      </c>
    </row>
    <row r="309" spans="2:51" s="6" customFormat="1" ht="15.75" customHeight="1">
      <c r="B309" s="129"/>
      <c r="D309" s="137" t="s">
        <v>241</v>
      </c>
      <c r="E309" s="135"/>
      <c r="F309" s="131" t="s">
        <v>479</v>
      </c>
      <c r="H309" s="132">
        <v>2</v>
      </c>
      <c r="L309" s="129"/>
      <c r="M309" s="133"/>
      <c r="T309" s="134"/>
      <c r="AT309" s="135" t="s">
        <v>241</v>
      </c>
      <c r="AU309" s="135" t="s">
        <v>81</v>
      </c>
      <c r="AV309" s="135" t="s">
        <v>81</v>
      </c>
      <c r="AW309" s="135" t="s">
        <v>186</v>
      </c>
      <c r="AX309" s="135" t="s">
        <v>73</v>
      </c>
      <c r="AY309" s="135" t="s">
        <v>232</v>
      </c>
    </row>
    <row r="310" spans="2:51" s="6" customFormat="1" ht="15.75" customHeight="1">
      <c r="B310" s="129"/>
      <c r="D310" s="137" t="s">
        <v>241</v>
      </c>
      <c r="E310" s="135"/>
      <c r="F310" s="131" t="s">
        <v>480</v>
      </c>
      <c r="H310" s="132">
        <v>6.3</v>
      </c>
      <c r="L310" s="129"/>
      <c r="M310" s="133"/>
      <c r="T310" s="134"/>
      <c r="AT310" s="135" t="s">
        <v>241</v>
      </c>
      <c r="AU310" s="135" t="s">
        <v>81</v>
      </c>
      <c r="AV310" s="135" t="s">
        <v>81</v>
      </c>
      <c r="AW310" s="135" t="s">
        <v>186</v>
      </c>
      <c r="AX310" s="135" t="s">
        <v>73</v>
      </c>
      <c r="AY310" s="135" t="s">
        <v>232</v>
      </c>
    </row>
    <row r="311" spans="2:51" s="6" customFormat="1" ht="15.75" customHeight="1">
      <c r="B311" s="129"/>
      <c r="D311" s="137" t="s">
        <v>241</v>
      </c>
      <c r="E311" s="135"/>
      <c r="F311" s="131" t="s">
        <v>481</v>
      </c>
      <c r="H311" s="132">
        <v>0.9</v>
      </c>
      <c r="L311" s="129"/>
      <c r="M311" s="133"/>
      <c r="T311" s="134"/>
      <c r="AT311" s="135" t="s">
        <v>241</v>
      </c>
      <c r="AU311" s="135" t="s">
        <v>81</v>
      </c>
      <c r="AV311" s="135" t="s">
        <v>81</v>
      </c>
      <c r="AW311" s="135" t="s">
        <v>186</v>
      </c>
      <c r="AX311" s="135" t="s">
        <v>73</v>
      </c>
      <c r="AY311" s="135" t="s">
        <v>232</v>
      </c>
    </row>
    <row r="312" spans="2:51" s="6" customFormat="1" ht="15.75" customHeight="1">
      <c r="B312" s="144"/>
      <c r="D312" s="137" t="s">
        <v>241</v>
      </c>
      <c r="E312" s="146"/>
      <c r="F312" s="145" t="s">
        <v>356</v>
      </c>
      <c r="H312" s="146"/>
      <c r="L312" s="144"/>
      <c r="M312" s="147"/>
      <c r="T312" s="148"/>
      <c r="AT312" s="146" t="s">
        <v>241</v>
      </c>
      <c r="AU312" s="146" t="s">
        <v>81</v>
      </c>
      <c r="AV312" s="146" t="s">
        <v>22</v>
      </c>
      <c r="AW312" s="146" t="s">
        <v>186</v>
      </c>
      <c r="AX312" s="146" t="s">
        <v>73</v>
      </c>
      <c r="AY312" s="146" t="s">
        <v>232</v>
      </c>
    </row>
    <row r="313" spans="2:51" s="6" customFormat="1" ht="15.75" customHeight="1">
      <c r="B313" s="129"/>
      <c r="D313" s="137" t="s">
        <v>241</v>
      </c>
      <c r="E313" s="135"/>
      <c r="F313" s="131" t="s">
        <v>482</v>
      </c>
      <c r="H313" s="132">
        <v>49.7</v>
      </c>
      <c r="L313" s="129"/>
      <c r="M313" s="133"/>
      <c r="T313" s="134"/>
      <c r="AT313" s="135" t="s">
        <v>241</v>
      </c>
      <c r="AU313" s="135" t="s">
        <v>81</v>
      </c>
      <c r="AV313" s="135" t="s">
        <v>81</v>
      </c>
      <c r="AW313" s="135" t="s">
        <v>186</v>
      </c>
      <c r="AX313" s="135" t="s">
        <v>73</v>
      </c>
      <c r="AY313" s="135" t="s">
        <v>232</v>
      </c>
    </row>
    <row r="314" spans="2:51" s="6" customFormat="1" ht="15.75" customHeight="1">
      <c r="B314" s="129"/>
      <c r="D314" s="137" t="s">
        <v>241</v>
      </c>
      <c r="E314" s="135"/>
      <c r="F314" s="131" t="s">
        <v>483</v>
      </c>
      <c r="H314" s="132">
        <v>4.79</v>
      </c>
      <c r="L314" s="129"/>
      <c r="M314" s="133"/>
      <c r="T314" s="134"/>
      <c r="AT314" s="135" t="s">
        <v>241</v>
      </c>
      <c r="AU314" s="135" t="s">
        <v>81</v>
      </c>
      <c r="AV314" s="135" t="s">
        <v>81</v>
      </c>
      <c r="AW314" s="135" t="s">
        <v>186</v>
      </c>
      <c r="AX314" s="135" t="s">
        <v>73</v>
      </c>
      <c r="AY314" s="135" t="s">
        <v>232</v>
      </c>
    </row>
    <row r="315" spans="2:51" s="6" customFormat="1" ht="15.75" customHeight="1">
      <c r="B315" s="129"/>
      <c r="D315" s="137" t="s">
        <v>241</v>
      </c>
      <c r="E315" s="135"/>
      <c r="F315" s="131" t="s">
        <v>484</v>
      </c>
      <c r="H315" s="132">
        <v>2</v>
      </c>
      <c r="L315" s="129"/>
      <c r="M315" s="133"/>
      <c r="T315" s="134"/>
      <c r="AT315" s="135" t="s">
        <v>241</v>
      </c>
      <c r="AU315" s="135" t="s">
        <v>81</v>
      </c>
      <c r="AV315" s="135" t="s">
        <v>81</v>
      </c>
      <c r="AW315" s="135" t="s">
        <v>186</v>
      </c>
      <c r="AX315" s="135" t="s">
        <v>73</v>
      </c>
      <c r="AY315" s="135" t="s">
        <v>232</v>
      </c>
    </row>
    <row r="316" spans="2:51" s="6" customFormat="1" ht="15.75" customHeight="1">
      <c r="B316" s="129"/>
      <c r="D316" s="137" t="s">
        <v>241</v>
      </c>
      <c r="E316" s="135"/>
      <c r="F316" s="131" t="s">
        <v>485</v>
      </c>
      <c r="H316" s="132">
        <v>2.8</v>
      </c>
      <c r="L316" s="129"/>
      <c r="M316" s="133"/>
      <c r="T316" s="134"/>
      <c r="AT316" s="135" t="s">
        <v>241</v>
      </c>
      <c r="AU316" s="135" t="s">
        <v>81</v>
      </c>
      <c r="AV316" s="135" t="s">
        <v>81</v>
      </c>
      <c r="AW316" s="135" t="s">
        <v>186</v>
      </c>
      <c r="AX316" s="135" t="s">
        <v>73</v>
      </c>
      <c r="AY316" s="135" t="s">
        <v>232</v>
      </c>
    </row>
    <row r="317" spans="2:51" s="6" customFormat="1" ht="15.75" customHeight="1">
      <c r="B317" s="129"/>
      <c r="D317" s="137" t="s">
        <v>241</v>
      </c>
      <c r="E317" s="135"/>
      <c r="F317" s="131" t="s">
        <v>486</v>
      </c>
      <c r="H317" s="132">
        <v>3.395</v>
      </c>
      <c r="L317" s="129"/>
      <c r="M317" s="133"/>
      <c r="T317" s="134"/>
      <c r="AT317" s="135" t="s">
        <v>241</v>
      </c>
      <c r="AU317" s="135" t="s">
        <v>81</v>
      </c>
      <c r="AV317" s="135" t="s">
        <v>81</v>
      </c>
      <c r="AW317" s="135" t="s">
        <v>186</v>
      </c>
      <c r="AX317" s="135" t="s">
        <v>73</v>
      </c>
      <c r="AY317" s="135" t="s">
        <v>232</v>
      </c>
    </row>
    <row r="318" spans="2:51" s="6" customFormat="1" ht="15.75" customHeight="1">
      <c r="B318" s="136"/>
      <c r="D318" s="137" t="s">
        <v>241</v>
      </c>
      <c r="E318" s="138" t="s">
        <v>121</v>
      </c>
      <c r="F318" s="139" t="s">
        <v>243</v>
      </c>
      <c r="H318" s="140">
        <v>112.985</v>
      </c>
      <c r="L318" s="136"/>
      <c r="M318" s="141"/>
      <c r="T318" s="142"/>
      <c r="AT318" s="138" t="s">
        <v>241</v>
      </c>
      <c r="AU318" s="138" t="s">
        <v>81</v>
      </c>
      <c r="AV318" s="138" t="s">
        <v>239</v>
      </c>
      <c r="AW318" s="138" t="s">
        <v>186</v>
      </c>
      <c r="AX318" s="138" t="s">
        <v>73</v>
      </c>
      <c r="AY318" s="138" t="s">
        <v>232</v>
      </c>
    </row>
    <row r="319" spans="2:51" s="6" customFormat="1" ht="15.75" customHeight="1">
      <c r="B319" s="129"/>
      <c r="D319" s="137" t="s">
        <v>241</v>
      </c>
      <c r="E319" s="135"/>
      <c r="F319" s="131" t="s">
        <v>487</v>
      </c>
      <c r="H319" s="132">
        <v>118.634</v>
      </c>
      <c r="L319" s="129"/>
      <c r="M319" s="133"/>
      <c r="T319" s="134"/>
      <c r="AT319" s="135" t="s">
        <v>241</v>
      </c>
      <c r="AU319" s="135" t="s">
        <v>81</v>
      </c>
      <c r="AV319" s="135" t="s">
        <v>81</v>
      </c>
      <c r="AW319" s="135" t="s">
        <v>186</v>
      </c>
      <c r="AX319" s="135" t="s">
        <v>22</v>
      </c>
      <c r="AY319" s="135" t="s">
        <v>232</v>
      </c>
    </row>
    <row r="320" spans="2:65" s="6" customFormat="1" ht="15.75" customHeight="1">
      <c r="B320" s="22"/>
      <c r="C320" s="149" t="s">
        <v>488</v>
      </c>
      <c r="D320" s="149" t="s">
        <v>336</v>
      </c>
      <c r="E320" s="150" t="s">
        <v>489</v>
      </c>
      <c r="F320" s="151" t="s">
        <v>490</v>
      </c>
      <c r="G320" s="152" t="s">
        <v>448</v>
      </c>
      <c r="H320" s="153">
        <v>375.622</v>
      </c>
      <c r="I320" s="154"/>
      <c r="J320" s="155">
        <f>ROUND($I$320*$H$320,2)</f>
        <v>0</v>
      </c>
      <c r="K320" s="151" t="s">
        <v>238</v>
      </c>
      <c r="L320" s="156"/>
      <c r="M320" s="157"/>
      <c r="N320" s="158" t="s">
        <v>44</v>
      </c>
      <c r="P320" s="126">
        <f>$O$320*$H$320</f>
        <v>0</v>
      </c>
      <c r="Q320" s="126">
        <v>3E-05</v>
      </c>
      <c r="R320" s="126">
        <f>$Q$320*$H$320</f>
        <v>0.011268660000000002</v>
      </c>
      <c r="S320" s="126">
        <v>0</v>
      </c>
      <c r="T320" s="127">
        <f>$S$320*$H$320</f>
        <v>0</v>
      </c>
      <c r="AR320" s="76" t="s">
        <v>273</v>
      </c>
      <c r="AT320" s="76" t="s">
        <v>336</v>
      </c>
      <c r="AU320" s="76" t="s">
        <v>81</v>
      </c>
      <c r="AY320" s="6" t="s">
        <v>232</v>
      </c>
      <c r="BE320" s="128">
        <f>IF($N$320="základní",$J$320,0)</f>
        <v>0</v>
      </c>
      <c r="BF320" s="128">
        <f>IF($N$320="snížená",$J$320,0)</f>
        <v>0</v>
      </c>
      <c r="BG320" s="128">
        <f>IF($N$320="zákl. přenesená",$J$320,0)</f>
        <v>0</v>
      </c>
      <c r="BH320" s="128">
        <f>IF($N$320="sníž. přenesená",$J$320,0)</f>
        <v>0</v>
      </c>
      <c r="BI320" s="128">
        <f>IF($N$320="nulová",$J$320,0)</f>
        <v>0</v>
      </c>
      <c r="BJ320" s="76" t="s">
        <v>22</v>
      </c>
      <c r="BK320" s="128">
        <f>ROUND($I$320*$H$320,2)</f>
        <v>0</v>
      </c>
      <c r="BL320" s="76" t="s">
        <v>239</v>
      </c>
      <c r="BM320" s="76" t="s">
        <v>491</v>
      </c>
    </row>
    <row r="321" spans="2:47" s="6" customFormat="1" ht="16.5" customHeight="1">
      <c r="B321" s="22"/>
      <c r="D321" s="130" t="s">
        <v>346</v>
      </c>
      <c r="F321" s="159" t="s">
        <v>490</v>
      </c>
      <c r="L321" s="22"/>
      <c r="M321" s="48"/>
      <c r="T321" s="49"/>
      <c r="AT321" s="6" t="s">
        <v>346</v>
      </c>
      <c r="AU321" s="6" t="s">
        <v>81</v>
      </c>
    </row>
    <row r="322" spans="2:51" s="6" customFormat="1" ht="15.75" customHeight="1">
      <c r="B322" s="129"/>
      <c r="D322" s="137" t="s">
        <v>241</v>
      </c>
      <c r="E322" s="135"/>
      <c r="F322" s="131" t="s">
        <v>492</v>
      </c>
      <c r="H322" s="132">
        <v>375.622</v>
      </c>
      <c r="L322" s="129"/>
      <c r="M322" s="133"/>
      <c r="T322" s="134"/>
      <c r="AT322" s="135" t="s">
        <v>241</v>
      </c>
      <c r="AU322" s="135" t="s">
        <v>81</v>
      </c>
      <c r="AV322" s="135" t="s">
        <v>81</v>
      </c>
      <c r="AW322" s="135" t="s">
        <v>186</v>
      </c>
      <c r="AX322" s="135" t="s">
        <v>73</v>
      </c>
      <c r="AY322" s="135" t="s">
        <v>232</v>
      </c>
    </row>
    <row r="323" spans="2:51" s="6" customFormat="1" ht="15.75" customHeight="1">
      <c r="B323" s="136"/>
      <c r="D323" s="137" t="s">
        <v>241</v>
      </c>
      <c r="E323" s="138"/>
      <c r="F323" s="139" t="s">
        <v>243</v>
      </c>
      <c r="H323" s="140">
        <v>375.622</v>
      </c>
      <c r="L323" s="136"/>
      <c r="M323" s="141"/>
      <c r="T323" s="142"/>
      <c r="AT323" s="138" t="s">
        <v>241</v>
      </c>
      <c r="AU323" s="138" t="s">
        <v>81</v>
      </c>
      <c r="AV323" s="138" t="s">
        <v>239</v>
      </c>
      <c r="AW323" s="138" t="s">
        <v>186</v>
      </c>
      <c r="AX323" s="138" t="s">
        <v>22</v>
      </c>
      <c r="AY323" s="138" t="s">
        <v>232</v>
      </c>
    </row>
    <row r="324" spans="2:65" s="6" customFormat="1" ht="15.75" customHeight="1">
      <c r="B324" s="22"/>
      <c r="C324" s="117" t="s">
        <v>493</v>
      </c>
      <c r="D324" s="117" t="s">
        <v>234</v>
      </c>
      <c r="E324" s="118" t="s">
        <v>494</v>
      </c>
      <c r="F324" s="119" t="s">
        <v>495</v>
      </c>
      <c r="G324" s="120" t="s">
        <v>448</v>
      </c>
      <c r="H324" s="121">
        <v>247.435</v>
      </c>
      <c r="I324" s="122"/>
      <c r="J324" s="123">
        <f>ROUND($I$324*$H$324,2)</f>
        <v>0</v>
      </c>
      <c r="K324" s="119" t="s">
        <v>238</v>
      </c>
      <c r="L324" s="22"/>
      <c r="M324" s="124"/>
      <c r="N324" s="125" t="s">
        <v>44</v>
      </c>
      <c r="P324" s="126">
        <f>$O$324*$H$324</f>
        <v>0</v>
      </c>
      <c r="Q324" s="126">
        <v>0</v>
      </c>
      <c r="R324" s="126">
        <f>$Q$324*$H$324</f>
        <v>0</v>
      </c>
      <c r="S324" s="126">
        <v>0</v>
      </c>
      <c r="T324" s="127">
        <f>$S$324*$H$324</f>
        <v>0</v>
      </c>
      <c r="AR324" s="76" t="s">
        <v>239</v>
      </c>
      <c r="AT324" s="76" t="s">
        <v>234</v>
      </c>
      <c r="AU324" s="76" t="s">
        <v>81</v>
      </c>
      <c r="AY324" s="6" t="s">
        <v>232</v>
      </c>
      <c r="BE324" s="128">
        <f>IF($N$324="základní",$J$324,0)</f>
        <v>0</v>
      </c>
      <c r="BF324" s="128">
        <f>IF($N$324="snížená",$J$324,0)</f>
        <v>0</v>
      </c>
      <c r="BG324" s="128">
        <f>IF($N$324="zákl. přenesená",$J$324,0)</f>
        <v>0</v>
      </c>
      <c r="BH324" s="128">
        <f>IF($N$324="sníž. přenesená",$J$324,0)</f>
        <v>0</v>
      </c>
      <c r="BI324" s="128">
        <f>IF($N$324="nulová",$J$324,0)</f>
        <v>0</v>
      </c>
      <c r="BJ324" s="76" t="s">
        <v>22</v>
      </c>
      <c r="BK324" s="128">
        <f>ROUND($I$324*$H$324,2)</f>
        <v>0</v>
      </c>
      <c r="BL324" s="76" t="s">
        <v>239</v>
      </c>
      <c r="BM324" s="76" t="s">
        <v>496</v>
      </c>
    </row>
    <row r="325" spans="2:47" s="6" customFormat="1" ht="16.5" customHeight="1">
      <c r="B325" s="22"/>
      <c r="D325" s="130" t="s">
        <v>346</v>
      </c>
      <c r="F325" s="159" t="s">
        <v>495</v>
      </c>
      <c r="L325" s="22"/>
      <c r="M325" s="48"/>
      <c r="T325" s="49"/>
      <c r="AT325" s="6" t="s">
        <v>346</v>
      </c>
      <c r="AU325" s="6" t="s">
        <v>81</v>
      </c>
    </row>
    <row r="326" spans="2:51" s="6" customFormat="1" ht="15.75" customHeight="1">
      <c r="B326" s="144"/>
      <c r="D326" s="137" t="s">
        <v>241</v>
      </c>
      <c r="E326" s="146"/>
      <c r="F326" s="145" t="s">
        <v>347</v>
      </c>
      <c r="H326" s="146"/>
      <c r="L326" s="144"/>
      <c r="M326" s="147"/>
      <c r="T326" s="148"/>
      <c r="AT326" s="146" t="s">
        <v>241</v>
      </c>
      <c r="AU326" s="146" t="s">
        <v>81</v>
      </c>
      <c r="AV326" s="146" t="s">
        <v>22</v>
      </c>
      <c r="AW326" s="146" t="s">
        <v>186</v>
      </c>
      <c r="AX326" s="146" t="s">
        <v>73</v>
      </c>
      <c r="AY326" s="146" t="s">
        <v>232</v>
      </c>
    </row>
    <row r="327" spans="2:51" s="6" customFormat="1" ht="15.75" customHeight="1">
      <c r="B327" s="129"/>
      <c r="D327" s="137" t="s">
        <v>241</v>
      </c>
      <c r="E327" s="135"/>
      <c r="F327" s="131" t="s">
        <v>497</v>
      </c>
      <c r="H327" s="132">
        <v>46.35</v>
      </c>
      <c r="L327" s="129"/>
      <c r="M327" s="133"/>
      <c r="T327" s="134"/>
      <c r="AT327" s="135" t="s">
        <v>241</v>
      </c>
      <c r="AU327" s="135" t="s">
        <v>81</v>
      </c>
      <c r="AV327" s="135" t="s">
        <v>81</v>
      </c>
      <c r="AW327" s="135" t="s">
        <v>186</v>
      </c>
      <c r="AX327" s="135" t="s">
        <v>73</v>
      </c>
      <c r="AY327" s="135" t="s">
        <v>232</v>
      </c>
    </row>
    <row r="328" spans="2:51" s="6" customFormat="1" ht="15.75" customHeight="1">
      <c r="B328" s="129"/>
      <c r="D328" s="137" t="s">
        <v>241</v>
      </c>
      <c r="E328" s="135"/>
      <c r="F328" s="131" t="s">
        <v>498</v>
      </c>
      <c r="H328" s="132">
        <v>8.55</v>
      </c>
      <c r="L328" s="129"/>
      <c r="M328" s="133"/>
      <c r="T328" s="134"/>
      <c r="AT328" s="135" t="s">
        <v>241</v>
      </c>
      <c r="AU328" s="135" t="s">
        <v>81</v>
      </c>
      <c r="AV328" s="135" t="s">
        <v>81</v>
      </c>
      <c r="AW328" s="135" t="s">
        <v>186</v>
      </c>
      <c r="AX328" s="135" t="s">
        <v>73</v>
      </c>
      <c r="AY328" s="135" t="s">
        <v>232</v>
      </c>
    </row>
    <row r="329" spans="2:51" s="6" customFormat="1" ht="15.75" customHeight="1">
      <c r="B329" s="129"/>
      <c r="D329" s="137" t="s">
        <v>241</v>
      </c>
      <c r="E329" s="135"/>
      <c r="F329" s="131" t="s">
        <v>499</v>
      </c>
      <c r="H329" s="132">
        <v>4.72</v>
      </c>
      <c r="L329" s="129"/>
      <c r="M329" s="133"/>
      <c r="T329" s="134"/>
      <c r="AT329" s="135" t="s">
        <v>241</v>
      </c>
      <c r="AU329" s="135" t="s">
        <v>81</v>
      </c>
      <c r="AV329" s="135" t="s">
        <v>81</v>
      </c>
      <c r="AW329" s="135" t="s">
        <v>186</v>
      </c>
      <c r="AX329" s="135" t="s">
        <v>73</v>
      </c>
      <c r="AY329" s="135" t="s">
        <v>232</v>
      </c>
    </row>
    <row r="330" spans="2:51" s="6" customFormat="1" ht="15.75" customHeight="1">
      <c r="B330" s="129"/>
      <c r="D330" s="137" t="s">
        <v>241</v>
      </c>
      <c r="E330" s="135"/>
      <c r="F330" s="131" t="s">
        <v>500</v>
      </c>
      <c r="H330" s="132">
        <v>4.8</v>
      </c>
      <c r="L330" s="129"/>
      <c r="M330" s="133"/>
      <c r="T330" s="134"/>
      <c r="AT330" s="135" t="s">
        <v>241</v>
      </c>
      <c r="AU330" s="135" t="s">
        <v>81</v>
      </c>
      <c r="AV330" s="135" t="s">
        <v>81</v>
      </c>
      <c r="AW330" s="135" t="s">
        <v>186</v>
      </c>
      <c r="AX330" s="135" t="s">
        <v>73</v>
      </c>
      <c r="AY330" s="135" t="s">
        <v>232</v>
      </c>
    </row>
    <row r="331" spans="2:51" s="6" customFormat="1" ht="15.75" customHeight="1">
      <c r="B331" s="129"/>
      <c r="D331" s="137" t="s">
        <v>241</v>
      </c>
      <c r="E331" s="135"/>
      <c r="F331" s="131" t="s">
        <v>454</v>
      </c>
      <c r="H331" s="132">
        <v>5.35</v>
      </c>
      <c r="L331" s="129"/>
      <c r="M331" s="133"/>
      <c r="T331" s="134"/>
      <c r="AT331" s="135" t="s">
        <v>241</v>
      </c>
      <c r="AU331" s="135" t="s">
        <v>81</v>
      </c>
      <c r="AV331" s="135" t="s">
        <v>81</v>
      </c>
      <c r="AW331" s="135" t="s">
        <v>186</v>
      </c>
      <c r="AX331" s="135" t="s">
        <v>73</v>
      </c>
      <c r="AY331" s="135" t="s">
        <v>232</v>
      </c>
    </row>
    <row r="332" spans="2:51" s="6" customFormat="1" ht="15.75" customHeight="1">
      <c r="B332" s="129"/>
      <c r="D332" s="137" t="s">
        <v>241</v>
      </c>
      <c r="E332" s="135"/>
      <c r="F332" s="131" t="s">
        <v>501</v>
      </c>
      <c r="H332" s="132">
        <v>5.4</v>
      </c>
      <c r="L332" s="129"/>
      <c r="M332" s="133"/>
      <c r="T332" s="134"/>
      <c r="AT332" s="135" t="s">
        <v>241</v>
      </c>
      <c r="AU332" s="135" t="s">
        <v>81</v>
      </c>
      <c r="AV332" s="135" t="s">
        <v>81</v>
      </c>
      <c r="AW332" s="135" t="s">
        <v>186</v>
      </c>
      <c r="AX332" s="135" t="s">
        <v>73</v>
      </c>
      <c r="AY332" s="135" t="s">
        <v>232</v>
      </c>
    </row>
    <row r="333" spans="2:51" s="6" customFormat="1" ht="15.75" customHeight="1">
      <c r="B333" s="129"/>
      <c r="D333" s="137" t="s">
        <v>241</v>
      </c>
      <c r="E333" s="135"/>
      <c r="F333" s="131" t="s">
        <v>502</v>
      </c>
      <c r="H333" s="132">
        <v>5.35</v>
      </c>
      <c r="L333" s="129"/>
      <c r="M333" s="133"/>
      <c r="T333" s="134"/>
      <c r="AT333" s="135" t="s">
        <v>241</v>
      </c>
      <c r="AU333" s="135" t="s">
        <v>81</v>
      </c>
      <c r="AV333" s="135" t="s">
        <v>81</v>
      </c>
      <c r="AW333" s="135" t="s">
        <v>186</v>
      </c>
      <c r="AX333" s="135" t="s">
        <v>73</v>
      </c>
      <c r="AY333" s="135" t="s">
        <v>232</v>
      </c>
    </row>
    <row r="334" spans="2:51" s="6" customFormat="1" ht="15.75" customHeight="1">
      <c r="B334" s="129"/>
      <c r="D334" s="137" t="s">
        <v>241</v>
      </c>
      <c r="E334" s="135"/>
      <c r="F334" s="131" t="s">
        <v>503</v>
      </c>
      <c r="H334" s="132">
        <v>4.8</v>
      </c>
      <c r="L334" s="129"/>
      <c r="M334" s="133"/>
      <c r="T334" s="134"/>
      <c r="AT334" s="135" t="s">
        <v>241</v>
      </c>
      <c r="AU334" s="135" t="s">
        <v>81</v>
      </c>
      <c r="AV334" s="135" t="s">
        <v>81</v>
      </c>
      <c r="AW334" s="135" t="s">
        <v>186</v>
      </c>
      <c r="AX334" s="135" t="s">
        <v>73</v>
      </c>
      <c r="AY334" s="135" t="s">
        <v>232</v>
      </c>
    </row>
    <row r="335" spans="2:51" s="6" customFormat="1" ht="15.75" customHeight="1">
      <c r="B335" s="129"/>
      <c r="D335" s="137" t="s">
        <v>241</v>
      </c>
      <c r="E335" s="135"/>
      <c r="F335" s="131" t="s">
        <v>504</v>
      </c>
      <c r="H335" s="132">
        <v>18.9</v>
      </c>
      <c r="L335" s="129"/>
      <c r="M335" s="133"/>
      <c r="T335" s="134"/>
      <c r="AT335" s="135" t="s">
        <v>241</v>
      </c>
      <c r="AU335" s="135" t="s">
        <v>81</v>
      </c>
      <c r="AV335" s="135" t="s">
        <v>81</v>
      </c>
      <c r="AW335" s="135" t="s">
        <v>186</v>
      </c>
      <c r="AX335" s="135" t="s">
        <v>73</v>
      </c>
      <c r="AY335" s="135" t="s">
        <v>232</v>
      </c>
    </row>
    <row r="336" spans="2:51" s="6" customFormat="1" ht="15.75" customHeight="1">
      <c r="B336" s="129"/>
      <c r="D336" s="137" t="s">
        <v>241</v>
      </c>
      <c r="E336" s="135"/>
      <c r="F336" s="131" t="s">
        <v>459</v>
      </c>
      <c r="H336" s="132">
        <v>4.9</v>
      </c>
      <c r="L336" s="129"/>
      <c r="M336" s="133"/>
      <c r="T336" s="134"/>
      <c r="AT336" s="135" t="s">
        <v>241</v>
      </c>
      <c r="AU336" s="135" t="s">
        <v>81</v>
      </c>
      <c r="AV336" s="135" t="s">
        <v>81</v>
      </c>
      <c r="AW336" s="135" t="s">
        <v>186</v>
      </c>
      <c r="AX336" s="135" t="s">
        <v>73</v>
      </c>
      <c r="AY336" s="135" t="s">
        <v>232</v>
      </c>
    </row>
    <row r="337" spans="2:51" s="6" customFormat="1" ht="15.75" customHeight="1">
      <c r="B337" s="144"/>
      <c r="D337" s="137" t="s">
        <v>241</v>
      </c>
      <c r="E337" s="146"/>
      <c r="F337" s="145" t="s">
        <v>356</v>
      </c>
      <c r="H337" s="146"/>
      <c r="L337" s="144"/>
      <c r="M337" s="147"/>
      <c r="T337" s="148"/>
      <c r="AT337" s="146" t="s">
        <v>241</v>
      </c>
      <c r="AU337" s="146" t="s">
        <v>81</v>
      </c>
      <c r="AV337" s="146" t="s">
        <v>22</v>
      </c>
      <c r="AW337" s="146" t="s">
        <v>186</v>
      </c>
      <c r="AX337" s="146" t="s">
        <v>73</v>
      </c>
      <c r="AY337" s="146" t="s">
        <v>232</v>
      </c>
    </row>
    <row r="338" spans="2:51" s="6" customFormat="1" ht="15.75" customHeight="1">
      <c r="B338" s="129"/>
      <c r="D338" s="137" t="s">
        <v>241</v>
      </c>
      <c r="E338" s="135"/>
      <c r="F338" s="131" t="s">
        <v>505</v>
      </c>
      <c r="H338" s="132">
        <v>100.1</v>
      </c>
      <c r="L338" s="129"/>
      <c r="M338" s="133"/>
      <c r="T338" s="134"/>
      <c r="AT338" s="135" t="s">
        <v>241</v>
      </c>
      <c r="AU338" s="135" t="s">
        <v>81</v>
      </c>
      <c r="AV338" s="135" t="s">
        <v>81</v>
      </c>
      <c r="AW338" s="135" t="s">
        <v>186</v>
      </c>
      <c r="AX338" s="135" t="s">
        <v>73</v>
      </c>
      <c r="AY338" s="135" t="s">
        <v>232</v>
      </c>
    </row>
    <row r="339" spans="2:51" s="6" customFormat="1" ht="15.75" customHeight="1">
      <c r="B339" s="129"/>
      <c r="D339" s="137" t="s">
        <v>241</v>
      </c>
      <c r="E339" s="135"/>
      <c r="F339" s="131" t="s">
        <v>506</v>
      </c>
      <c r="H339" s="132">
        <v>11.99</v>
      </c>
      <c r="L339" s="129"/>
      <c r="M339" s="133"/>
      <c r="T339" s="134"/>
      <c r="AT339" s="135" t="s">
        <v>241</v>
      </c>
      <c r="AU339" s="135" t="s">
        <v>81</v>
      </c>
      <c r="AV339" s="135" t="s">
        <v>81</v>
      </c>
      <c r="AW339" s="135" t="s">
        <v>186</v>
      </c>
      <c r="AX339" s="135" t="s">
        <v>73</v>
      </c>
      <c r="AY339" s="135" t="s">
        <v>232</v>
      </c>
    </row>
    <row r="340" spans="2:51" s="6" customFormat="1" ht="15.75" customHeight="1">
      <c r="B340" s="129"/>
      <c r="D340" s="137" t="s">
        <v>241</v>
      </c>
      <c r="E340" s="135"/>
      <c r="F340" s="131" t="s">
        <v>462</v>
      </c>
      <c r="H340" s="132">
        <v>10.03</v>
      </c>
      <c r="L340" s="129"/>
      <c r="M340" s="133"/>
      <c r="T340" s="134"/>
      <c r="AT340" s="135" t="s">
        <v>241</v>
      </c>
      <c r="AU340" s="135" t="s">
        <v>81</v>
      </c>
      <c r="AV340" s="135" t="s">
        <v>81</v>
      </c>
      <c r="AW340" s="135" t="s">
        <v>186</v>
      </c>
      <c r="AX340" s="135" t="s">
        <v>73</v>
      </c>
      <c r="AY340" s="135" t="s">
        <v>232</v>
      </c>
    </row>
    <row r="341" spans="2:51" s="6" customFormat="1" ht="15.75" customHeight="1">
      <c r="B341" s="129"/>
      <c r="D341" s="137" t="s">
        <v>241</v>
      </c>
      <c r="E341" s="135"/>
      <c r="F341" s="131" t="s">
        <v>507</v>
      </c>
      <c r="H341" s="132">
        <v>8.8</v>
      </c>
      <c r="L341" s="129"/>
      <c r="M341" s="133"/>
      <c r="T341" s="134"/>
      <c r="AT341" s="135" t="s">
        <v>241</v>
      </c>
      <c r="AU341" s="135" t="s">
        <v>81</v>
      </c>
      <c r="AV341" s="135" t="s">
        <v>81</v>
      </c>
      <c r="AW341" s="135" t="s">
        <v>186</v>
      </c>
      <c r="AX341" s="135" t="s">
        <v>73</v>
      </c>
      <c r="AY341" s="135" t="s">
        <v>232</v>
      </c>
    </row>
    <row r="342" spans="2:51" s="6" customFormat="1" ht="15.75" customHeight="1">
      <c r="B342" s="129"/>
      <c r="D342" s="137" t="s">
        <v>241</v>
      </c>
      <c r="E342" s="135"/>
      <c r="F342" s="131" t="s">
        <v>508</v>
      </c>
      <c r="H342" s="132">
        <v>7.395</v>
      </c>
      <c r="L342" s="129"/>
      <c r="M342" s="133"/>
      <c r="T342" s="134"/>
      <c r="AT342" s="135" t="s">
        <v>241</v>
      </c>
      <c r="AU342" s="135" t="s">
        <v>81</v>
      </c>
      <c r="AV342" s="135" t="s">
        <v>81</v>
      </c>
      <c r="AW342" s="135" t="s">
        <v>186</v>
      </c>
      <c r="AX342" s="135" t="s">
        <v>73</v>
      </c>
      <c r="AY342" s="135" t="s">
        <v>232</v>
      </c>
    </row>
    <row r="343" spans="2:51" s="6" customFormat="1" ht="15.75" customHeight="1">
      <c r="B343" s="136"/>
      <c r="D343" s="137" t="s">
        <v>241</v>
      </c>
      <c r="E343" s="138" t="s">
        <v>140</v>
      </c>
      <c r="F343" s="139" t="s">
        <v>243</v>
      </c>
      <c r="H343" s="140">
        <v>247.435</v>
      </c>
      <c r="L343" s="136"/>
      <c r="M343" s="141"/>
      <c r="T343" s="142"/>
      <c r="AT343" s="138" t="s">
        <v>241</v>
      </c>
      <c r="AU343" s="138" t="s">
        <v>81</v>
      </c>
      <c r="AV343" s="138" t="s">
        <v>239</v>
      </c>
      <c r="AW343" s="138" t="s">
        <v>186</v>
      </c>
      <c r="AX343" s="138" t="s">
        <v>22</v>
      </c>
      <c r="AY343" s="138" t="s">
        <v>232</v>
      </c>
    </row>
    <row r="344" spans="2:65" s="6" customFormat="1" ht="15.75" customHeight="1">
      <c r="B344" s="22"/>
      <c r="C344" s="149" t="s">
        <v>509</v>
      </c>
      <c r="D344" s="149" t="s">
        <v>336</v>
      </c>
      <c r="E344" s="150" t="s">
        <v>510</v>
      </c>
      <c r="F344" s="151" t="s">
        <v>511</v>
      </c>
      <c r="G344" s="152" t="s">
        <v>448</v>
      </c>
      <c r="H344" s="153">
        <v>272.179</v>
      </c>
      <c r="I344" s="154"/>
      <c r="J344" s="155">
        <f>ROUND($I$344*$H$344,2)</f>
        <v>0</v>
      </c>
      <c r="K344" s="151" t="s">
        <v>238</v>
      </c>
      <c r="L344" s="156"/>
      <c r="M344" s="157"/>
      <c r="N344" s="158" t="s">
        <v>44</v>
      </c>
      <c r="P344" s="126">
        <f>$O$344*$H$344</f>
        <v>0</v>
      </c>
      <c r="Q344" s="126">
        <v>4E-05</v>
      </c>
      <c r="R344" s="126">
        <f>$Q$344*$H$344</f>
        <v>0.01088716</v>
      </c>
      <c r="S344" s="126">
        <v>0</v>
      </c>
      <c r="T344" s="127">
        <f>$S$344*$H$344</f>
        <v>0</v>
      </c>
      <c r="AR344" s="76" t="s">
        <v>273</v>
      </c>
      <c r="AT344" s="76" t="s">
        <v>336</v>
      </c>
      <c r="AU344" s="76" t="s">
        <v>81</v>
      </c>
      <c r="AY344" s="6" t="s">
        <v>232</v>
      </c>
      <c r="BE344" s="128">
        <f>IF($N$344="základní",$J$344,0)</f>
        <v>0</v>
      </c>
      <c r="BF344" s="128">
        <f>IF($N$344="snížená",$J$344,0)</f>
        <v>0</v>
      </c>
      <c r="BG344" s="128">
        <f>IF($N$344="zákl. přenesená",$J$344,0)</f>
        <v>0</v>
      </c>
      <c r="BH344" s="128">
        <f>IF($N$344="sníž. přenesená",$J$344,0)</f>
        <v>0</v>
      </c>
      <c r="BI344" s="128">
        <f>IF($N$344="nulová",$J$344,0)</f>
        <v>0</v>
      </c>
      <c r="BJ344" s="76" t="s">
        <v>22</v>
      </c>
      <c r="BK344" s="128">
        <f>ROUND($I$344*$H$344,2)</f>
        <v>0</v>
      </c>
      <c r="BL344" s="76" t="s">
        <v>239</v>
      </c>
      <c r="BM344" s="76" t="s">
        <v>512</v>
      </c>
    </row>
    <row r="345" spans="2:47" s="6" customFormat="1" ht="16.5" customHeight="1">
      <c r="B345" s="22"/>
      <c r="D345" s="130" t="s">
        <v>346</v>
      </c>
      <c r="F345" s="159" t="s">
        <v>511</v>
      </c>
      <c r="L345" s="22"/>
      <c r="M345" s="48"/>
      <c r="T345" s="49"/>
      <c r="AT345" s="6" t="s">
        <v>346</v>
      </c>
      <c r="AU345" s="6" t="s">
        <v>81</v>
      </c>
    </row>
    <row r="346" spans="2:47" s="6" customFormat="1" ht="30.75" customHeight="1">
      <c r="B346" s="22"/>
      <c r="D346" s="137" t="s">
        <v>260</v>
      </c>
      <c r="F346" s="143" t="s">
        <v>513</v>
      </c>
      <c r="L346" s="22"/>
      <c r="M346" s="48"/>
      <c r="T346" s="49"/>
      <c r="AT346" s="6" t="s">
        <v>260</v>
      </c>
      <c r="AU346" s="6" t="s">
        <v>81</v>
      </c>
    </row>
    <row r="347" spans="2:51" s="6" customFormat="1" ht="15.75" customHeight="1">
      <c r="B347" s="129"/>
      <c r="D347" s="137" t="s">
        <v>241</v>
      </c>
      <c r="E347" s="135"/>
      <c r="F347" s="131" t="s">
        <v>514</v>
      </c>
      <c r="H347" s="132">
        <v>272.179</v>
      </c>
      <c r="L347" s="129"/>
      <c r="M347" s="133"/>
      <c r="T347" s="134"/>
      <c r="AT347" s="135" t="s">
        <v>241</v>
      </c>
      <c r="AU347" s="135" t="s">
        <v>81</v>
      </c>
      <c r="AV347" s="135" t="s">
        <v>81</v>
      </c>
      <c r="AW347" s="135" t="s">
        <v>186</v>
      </c>
      <c r="AX347" s="135" t="s">
        <v>73</v>
      </c>
      <c r="AY347" s="135" t="s">
        <v>232</v>
      </c>
    </row>
    <row r="348" spans="2:51" s="6" customFormat="1" ht="15.75" customHeight="1">
      <c r="B348" s="136"/>
      <c r="D348" s="137" t="s">
        <v>241</v>
      </c>
      <c r="E348" s="138"/>
      <c r="F348" s="139" t="s">
        <v>243</v>
      </c>
      <c r="H348" s="140">
        <v>272.179</v>
      </c>
      <c r="L348" s="136"/>
      <c r="M348" s="141"/>
      <c r="T348" s="142"/>
      <c r="AT348" s="138" t="s">
        <v>241</v>
      </c>
      <c r="AU348" s="138" t="s">
        <v>81</v>
      </c>
      <c r="AV348" s="138" t="s">
        <v>239</v>
      </c>
      <c r="AW348" s="138" t="s">
        <v>186</v>
      </c>
      <c r="AX348" s="138" t="s">
        <v>22</v>
      </c>
      <c r="AY348" s="138" t="s">
        <v>232</v>
      </c>
    </row>
    <row r="349" spans="2:65" s="6" customFormat="1" ht="15.75" customHeight="1">
      <c r="B349" s="22"/>
      <c r="C349" s="117" t="s">
        <v>515</v>
      </c>
      <c r="D349" s="117" t="s">
        <v>234</v>
      </c>
      <c r="E349" s="118" t="s">
        <v>516</v>
      </c>
      <c r="F349" s="119" t="s">
        <v>517</v>
      </c>
      <c r="G349" s="120" t="s">
        <v>448</v>
      </c>
      <c r="H349" s="121">
        <v>69.09</v>
      </c>
      <c r="I349" s="122"/>
      <c r="J349" s="123">
        <f>ROUND($I$349*$H$349,2)</f>
        <v>0</v>
      </c>
      <c r="K349" s="119" t="s">
        <v>238</v>
      </c>
      <c r="L349" s="22"/>
      <c r="M349" s="124"/>
      <c r="N349" s="125" t="s">
        <v>44</v>
      </c>
      <c r="P349" s="126">
        <f>$O$349*$H$349</f>
        <v>0</v>
      </c>
      <c r="Q349" s="126">
        <v>0</v>
      </c>
      <c r="R349" s="126">
        <f>$Q$349*$H$349</f>
        <v>0</v>
      </c>
      <c r="S349" s="126">
        <v>0</v>
      </c>
      <c r="T349" s="127">
        <f>$S$349*$H$349</f>
        <v>0</v>
      </c>
      <c r="AR349" s="76" t="s">
        <v>239</v>
      </c>
      <c r="AT349" s="76" t="s">
        <v>234</v>
      </c>
      <c r="AU349" s="76" t="s">
        <v>81</v>
      </c>
      <c r="AY349" s="6" t="s">
        <v>232</v>
      </c>
      <c r="BE349" s="128">
        <f>IF($N$349="základní",$J$349,0)</f>
        <v>0</v>
      </c>
      <c r="BF349" s="128">
        <f>IF($N$349="snížená",$J$349,0)</f>
        <v>0</v>
      </c>
      <c r="BG349" s="128">
        <f>IF($N$349="zákl. přenesená",$J$349,0)</f>
        <v>0</v>
      </c>
      <c r="BH349" s="128">
        <f>IF($N$349="sníž. přenesená",$J$349,0)</f>
        <v>0</v>
      </c>
      <c r="BI349" s="128">
        <f>IF($N$349="nulová",$J$349,0)</f>
        <v>0</v>
      </c>
      <c r="BJ349" s="76" t="s">
        <v>22</v>
      </c>
      <c r="BK349" s="128">
        <f>ROUND($I$349*$H$349,2)</f>
        <v>0</v>
      </c>
      <c r="BL349" s="76" t="s">
        <v>239</v>
      </c>
      <c r="BM349" s="76" t="s">
        <v>518</v>
      </c>
    </row>
    <row r="350" spans="2:47" s="6" customFormat="1" ht="16.5" customHeight="1">
      <c r="B350" s="22"/>
      <c r="D350" s="130" t="s">
        <v>346</v>
      </c>
      <c r="F350" s="159" t="s">
        <v>517</v>
      </c>
      <c r="L350" s="22"/>
      <c r="M350" s="48"/>
      <c r="T350" s="49"/>
      <c r="AT350" s="6" t="s">
        <v>346</v>
      </c>
      <c r="AU350" s="6" t="s">
        <v>81</v>
      </c>
    </row>
    <row r="351" spans="2:47" s="6" customFormat="1" ht="30.75" customHeight="1">
      <c r="B351" s="22"/>
      <c r="D351" s="137" t="s">
        <v>260</v>
      </c>
      <c r="F351" s="143" t="s">
        <v>519</v>
      </c>
      <c r="L351" s="22"/>
      <c r="M351" s="48"/>
      <c r="T351" s="49"/>
      <c r="AT351" s="6" t="s">
        <v>260</v>
      </c>
      <c r="AU351" s="6" t="s">
        <v>81</v>
      </c>
    </row>
    <row r="352" spans="2:51" s="6" customFormat="1" ht="15.75" customHeight="1">
      <c r="B352" s="129"/>
      <c r="D352" s="137" t="s">
        <v>241</v>
      </c>
      <c r="E352" s="135"/>
      <c r="F352" s="131" t="s">
        <v>520</v>
      </c>
      <c r="H352" s="132">
        <v>69.09</v>
      </c>
      <c r="L352" s="129"/>
      <c r="M352" s="133"/>
      <c r="T352" s="134"/>
      <c r="AT352" s="135" t="s">
        <v>241</v>
      </c>
      <c r="AU352" s="135" t="s">
        <v>81</v>
      </c>
      <c r="AV352" s="135" t="s">
        <v>81</v>
      </c>
      <c r="AW352" s="135" t="s">
        <v>186</v>
      </c>
      <c r="AX352" s="135" t="s">
        <v>73</v>
      </c>
      <c r="AY352" s="135" t="s">
        <v>232</v>
      </c>
    </row>
    <row r="353" spans="2:51" s="6" customFormat="1" ht="15.75" customHeight="1">
      <c r="B353" s="136"/>
      <c r="D353" s="137" t="s">
        <v>241</v>
      </c>
      <c r="E353" s="138" t="s">
        <v>133</v>
      </c>
      <c r="F353" s="139" t="s">
        <v>243</v>
      </c>
      <c r="H353" s="140">
        <v>69.09</v>
      </c>
      <c r="L353" s="136"/>
      <c r="M353" s="141"/>
      <c r="T353" s="142"/>
      <c r="AT353" s="138" t="s">
        <v>241</v>
      </c>
      <c r="AU353" s="138" t="s">
        <v>81</v>
      </c>
      <c r="AV353" s="138" t="s">
        <v>239</v>
      </c>
      <c r="AW353" s="138" t="s">
        <v>186</v>
      </c>
      <c r="AX353" s="138" t="s">
        <v>22</v>
      </c>
      <c r="AY353" s="138" t="s">
        <v>232</v>
      </c>
    </row>
    <row r="354" spans="2:65" s="6" customFormat="1" ht="15.75" customHeight="1">
      <c r="B354" s="22"/>
      <c r="C354" s="149" t="s">
        <v>521</v>
      </c>
      <c r="D354" s="149" t="s">
        <v>336</v>
      </c>
      <c r="E354" s="150" t="s">
        <v>522</v>
      </c>
      <c r="F354" s="151" t="s">
        <v>523</v>
      </c>
      <c r="G354" s="152" t="s">
        <v>448</v>
      </c>
      <c r="H354" s="153">
        <v>72.545</v>
      </c>
      <c r="I354" s="154"/>
      <c r="J354" s="155">
        <f>ROUND($I$354*$H$354,2)</f>
        <v>0</v>
      </c>
      <c r="K354" s="151" t="s">
        <v>238</v>
      </c>
      <c r="L354" s="156"/>
      <c r="M354" s="157"/>
      <c r="N354" s="158" t="s">
        <v>44</v>
      </c>
      <c r="P354" s="126">
        <f>$O$354*$H$354</f>
        <v>0</v>
      </c>
      <c r="Q354" s="126">
        <v>5E-05</v>
      </c>
      <c r="R354" s="126">
        <f>$Q$354*$H$354</f>
        <v>0.0036272500000000003</v>
      </c>
      <c r="S354" s="126">
        <v>0</v>
      </c>
      <c r="T354" s="127">
        <f>$S$354*$H$354</f>
        <v>0</v>
      </c>
      <c r="AR354" s="76" t="s">
        <v>273</v>
      </c>
      <c r="AT354" s="76" t="s">
        <v>336</v>
      </c>
      <c r="AU354" s="76" t="s">
        <v>81</v>
      </c>
      <c r="AY354" s="6" t="s">
        <v>232</v>
      </c>
      <c r="BE354" s="128">
        <f>IF($N$354="základní",$J$354,0)</f>
        <v>0</v>
      </c>
      <c r="BF354" s="128">
        <f>IF($N$354="snížená",$J$354,0)</f>
        <v>0</v>
      </c>
      <c r="BG354" s="128">
        <f>IF($N$354="zákl. přenesená",$J$354,0)</f>
        <v>0</v>
      </c>
      <c r="BH354" s="128">
        <f>IF($N$354="sníž. přenesená",$J$354,0)</f>
        <v>0</v>
      </c>
      <c r="BI354" s="128">
        <f>IF($N$354="nulová",$J$354,0)</f>
        <v>0</v>
      </c>
      <c r="BJ354" s="76" t="s">
        <v>22</v>
      </c>
      <c r="BK354" s="128">
        <f>ROUND($I$354*$H$354,2)</f>
        <v>0</v>
      </c>
      <c r="BL354" s="76" t="s">
        <v>239</v>
      </c>
      <c r="BM354" s="76" t="s">
        <v>524</v>
      </c>
    </row>
    <row r="355" spans="2:47" s="6" customFormat="1" ht="16.5" customHeight="1">
      <c r="B355" s="22"/>
      <c r="D355" s="130" t="s">
        <v>346</v>
      </c>
      <c r="F355" s="159" t="s">
        <v>525</v>
      </c>
      <c r="L355" s="22"/>
      <c r="M355" s="48"/>
      <c r="T355" s="49"/>
      <c r="AT355" s="6" t="s">
        <v>346</v>
      </c>
      <c r="AU355" s="6" t="s">
        <v>81</v>
      </c>
    </row>
    <row r="356" spans="2:51" s="6" customFormat="1" ht="15.75" customHeight="1">
      <c r="B356" s="129"/>
      <c r="D356" s="137" t="s">
        <v>241</v>
      </c>
      <c r="E356" s="135"/>
      <c r="F356" s="131" t="s">
        <v>526</v>
      </c>
      <c r="H356" s="132">
        <v>72.545</v>
      </c>
      <c r="L356" s="129"/>
      <c r="M356" s="133"/>
      <c r="T356" s="134"/>
      <c r="AT356" s="135" t="s">
        <v>241</v>
      </c>
      <c r="AU356" s="135" t="s">
        <v>81</v>
      </c>
      <c r="AV356" s="135" t="s">
        <v>81</v>
      </c>
      <c r="AW356" s="135" t="s">
        <v>186</v>
      </c>
      <c r="AX356" s="135" t="s">
        <v>73</v>
      </c>
      <c r="AY356" s="135" t="s">
        <v>232</v>
      </c>
    </row>
    <row r="357" spans="2:51" s="6" customFormat="1" ht="15.75" customHeight="1">
      <c r="B357" s="136"/>
      <c r="D357" s="137" t="s">
        <v>241</v>
      </c>
      <c r="E357" s="138"/>
      <c r="F357" s="139" t="s">
        <v>243</v>
      </c>
      <c r="H357" s="140">
        <v>72.545</v>
      </c>
      <c r="L357" s="136"/>
      <c r="M357" s="141"/>
      <c r="T357" s="142"/>
      <c r="AT357" s="138" t="s">
        <v>241</v>
      </c>
      <c r="AU357" s="138" t="s">
        <v>81</v>
      </c>
      <c r="AV357" s="138" t="s">
        <v>239</v>
      </c>
      <c r="AW357" s="138" t="s">
        <v>186</v>
      </c>
      <c r="AX357" s="138" t="s">
        <v>22</v>
      </c>
      <c r="AY357" s="138" t="s">
        <v>232</v>
      </c>
    </row>
    <row r="358" spans="2:65" s="6" customFormat="1" ht="15.75" customHeight="1">
      <c r="B358" s="22"/>
      <c r="C358" s="117" t="s">
        <v>527</v>
      </c>
      <c r="D358" s="117" t="s">
        <v>234</v>
      </c>
      <c r="E358" s="118" t="s">
        <v>528</v>
      </c>
      <c r="F358" s="119" t="s">
        <v>529</v>
      </c>
      <c r="G358" s="120" t="s">
        <v>237</v>
      </c>
      <c r="H358" s="121">
        <v>33.264</v>
      </c>
      <c r="I358" s="122"/>
      <c r="J358" s="123">
        <f>ROUND($I$358*$H$358,2)</f>
        <v>0</v>
      </c>
      <c r="K358" s="119" t="s">
        <v>238</v>
      </c>
      <c r="L358" s="22"/>
      <c r="M358" s="124"/>
      <c r="N358" s="125" t="s">
        <v>44</v>
      </c>
      <c r="P358" s="126">
        <f>$O$358*$H$358</f>
        <v>0</v>
      </c>
      <c r="Q358" s="126">
        <v>0.0085</v>
      </c>
      <c r="R358" s="126">
        <f>$Q$358*$H$358</f>
        <v>0.28274400000000005</v>
      </c>
      <c r="S358" s="126">
        <v>0</v>
      </c>
      <c r="T358" s="127">
        <f>$S$358*$H$358</f>
        <v>0</v>
      </c>
      <c r="AR358" s="76" t="s">
        <v>239</v>
      </c>
      <c r="AT358" s="76" t="s">
        <v>234</v>
      </c>
      <c r="AU358" s="76" t="s">
        <v>81</v>
      </c>
      <c r="AY358" s="6" t="s">
        <v>232</v>
      </c>
      <c r="BE358" s="128">
        <f>IF($N$358="základní",$J$358,0)</f>
        <v>0</v>
      </c>
      <c r="BF358" s="128">
        <f>IF($N$358="snížená",$J$358,0)</f>
        <v>0</v>
      </c>
      <c r="BG358" s="128">
        <f>IF($N$358="zákl. přenesená",$J$358,0)</f>
        <v>0</v>
      </c>
      <c r="BH358" s="128">
        <f>IF($N$358="sníž. přenesená",$J$358,0)</f>
        <v>0</v>
      </c>
      <c r="BI358" s="128">
        <f>IF($N$358="nulová",$J$358,0)</f>
        <v>0</v>
      </c>
      <c r="BJ358" s="76" t="s">
        <v>22</v>
      </c>
      <c r="BK358" s="128">
        <f>ROUND($I$358*$H$358,2)</f>
        <v>0</v>
      </c>
      <c r="BL358" s="76" t="s">
        <v>239</v>
      </c>
      <c r="BM358" s="76" t="s">
        <v>530</v>
      </c>
    </row>
    <row r="359" spans="2:47" s="6" customFormat="1" ht="30.75" customHeight="1">
      <c r="B359" s="22"/>
      <c r="D359" s="130" t="s">
        <v>260</v>
      </c>
      <c r="F359" s="143" t="s">
        <v>531</v>
      </c>
      <c r="L359" s="22"/>
      <c r="M359" s="48"/>
      <c r="T359" s="49"/>
      <c r="AT359" s="6" t="s">
        <v>260</v>
      </c>
      <c r="AU359" s="6" t="s">
        <v>81</v>
      </c>
    </row>
    <row r="360" spans="2:51" s="6" customFormat="1" ht="15.75" customHeight="1">
      <c r="B360" s="129"/>
      <c r="D360" s="137" t="s">
        <v>241</v>
      </c>
      <c r="E360" s="135"/>
      <c r="F360" s="131" t="s">
        <v>532</v>
      </c>
      <c r="H360" s="132">
        <v>33.264</v>
      </c>
      <c r="L360" s="129"/>
      <c r="M360" s="133"/>
      <c r="T360" s="134"/>
      <c r="AT360" s="135" t="s">
        <v>241</v>
      </c>
      <c r="AU360" s="135" t="s">
        <v>81</v>
      </c>
      <c r="AV360" s="135" t="s">
        <v>81</v>
      </c>
      <c r="AW360" s="135" t="s">
        <v>186</v>
      </c>
      <c r="AX360" s="135" t="s">
        <v>73</v>
      </c>
      <c r="AY360" s="135" t="s">
        <v>232</v>
      </c>
    </row>
    <row r="361" spans="2:51" s="6" customFormat="1" ht="15.75" customHeight="1">
      <c r="B361" s="136"/>
      <c r="D361" s="137" t="s">
        <v>241</v>
      </c>
      <c r="E361" s="138" t="s">
        <v>174</v>
      </c>
      <c r="F361" s="139" t="s">
        <v>243</v>
      </c>
      <c r="H361" s="140">
        <v>33.264</v>
      </c>
      <c r="L361" s="136"/>
      <c r="M361" s="141"/>
      <c r="T361" s="142"/>
      <c r="AT361" s="138" t="s">
        <v>241</v>
      </c>
      <c r="AU361" s="138" t="s">
        <v>81</v>
      </c>
      <c r="AV361" s="138" t="s">
        <v>239</v>
      </c>
      <c r="AW361" s="138" t="s">
        <v>186</v>
      </c>
      <c r="AX361" s="138" t="s">
        <v>22</v>
      </c>
      <c r="AY361" s="138" t="s">
        <v>232</v>
      </c>
    </row>
    <row r="362" spans="2:65" s="6" customFormat="1" ht="15.75" customHeight="1">
      <c r="B362" s="22"/>
      <c r="C362" s="149" t="s">
        <v>533</v>
      </c>
      <c r="D362" s="149" t="s">
        <v>336</v>
      </c>
      <c r="E362" s="150" t="s">
        <v>534</v>
      </c>
      <c r="F362" s="151" t="s">
        <v>535</v>
      </c>
      <c r="G362" s="152" t="s">
        <v>237</v>
      </c>
      <c r="H362" s="153">
        <v>35.626</v>
      </c>
      <c r="I362" s="154"/>
      <c r="J362" s="155">
        <f>ROUND($I$362*$H$362,2)</f>
        <v>0</v>
      </c>
      <c r="K362" s="151" t="s">
        <v>238</v>
      </c>
      <c r="L362" s="156"/>
      <c r="M362" s="157"/>
      <c r="N362" s="158" t="s">
        <v>44</v>
      </c>
      <c r="P362" s="126">
        <f>$O$362*$H$362</f>
        <v>0</v>
      </c>
      <c r="Q362" s="126">
        <v>0.0041</v>
      </c>
      <c r="R362" s="126">
        <f>$Q$362*$H$362</f>
        <v>0.1460666</v>
      </c>
      <c r="S362" s="126">
        <v>0</v>
      </c>
      <c r="T362" s="127">
        <f>$S$362*$H$362</f>
        <v>0</v>
      </c>
      <c r="AR362" s="76" t="s">
        <v>273</v>
      </c>
      <c r="AT362" s="76" t="s">
        <v>336</v>
      </c>
      <c r="AU362" s="76" t="s">
        <v>81</v>
      </c>
      <c r="AY362" s="6" t="s">
        <v>232</v>
      </c>
      <c r="BE362" s="128">
        <f>IF($N$362="základní",$J$362,0)</f>
        <v>0</v>
      </c>
      <c r="BF362" s="128">
        <f>IF($N$362="snížená",$J$362,0)</f>
        <v>0</v>
      </c>
      <c r="BG362" s="128">
        <f>IF($N$362="zákl. přenesená",$J$362,0)</f>
        <v>0</v>
      </c>
      <c r="BH362" s="128">
        <f>IF($N$362="sníž. přenesená",$J$362,0)</f>
        <v>0</v>
      </c>
      <c r="BI362" s="128">
        <f>IF($N$362="nulová",$J$362,0)</f>
        <v>0</v>
      </c>
      <c r="BJ362" s="76" t="s">
        <v>22</v>
      </c>
      <c r="BK362" s="128">
        <f>ROUND($I$362*$H$362,2)</f>
        <v>0</v>
      </c>
      <c r="BL362" s="76" t="s">
        <v>239</v>
      </c>
      <c r="BM362" s="76" t="s">
        <v>536</v>
      </c>
    </row>
    <row r="363" spans="2:51" s="6" customFormat="1" ht="15.75" customHeight="1">
      <c r="B363" s="129"/>
      <c r="D363" s="130" t="s">
        <v>241</v>
      </c>
      <c r="E363" s="131"/>
      <c r="F363" s="131" t="s">
        <v>537</v>
      </c>
      <c r="H363" s="132">
        <v>34.927</v>
      </c>
      <c r="L363" s="129"/>
      <c r="M363" s="133"/>
      <c r="T363" s="134"/>
      <c r="AT363" s="135" t="s">
        <v>241</v>
      </c>
      <c r="AU363" s="135" t="s">
        <v>81</v>
      </c>
      <c r="AV363" s="135" t="s">
        <v>81</v>
      </c>
      <c r="AW363" s="135" t="s">
        <v>186</v>
      </c>
      <c r="AX363" s="135" t="s">
        <v>73</v>
      </c>
      <c r="AY363" s="135" t="s">
        <v>232</v>
      </c>
    </row>
    <row r="364" spans="2:51" s="6" customFormat="1" ht="15.75" customHeight="1">
      <c r="B364" s="136"/>
      <c r="D364" s="137" t="s">
        <v>241</v>
      </c>
      <c r="E364" s="138"/>
      <c r="F364" s="139" t="s">
        <v>243</v>
      </c>
      <c r="H364" s="140">
        <v>34.927</v>
      </c>
      <c r="L364" s="136"/>
      <c r="M364" s="141"/>
      <c r="T364" s="142"/>
      <c r="AT364" s="138" t="s">
        <v>241</v>
      </c>
      <c r="AU364" s="138" t="s">
        <v>81</v>
      </c>
      <c r="AV364" s="138" t="s">
        <v>239</v>
      </c>
      <c r="AW364" s="138" t="s">
        <v>186</v>
      </c>
      <c r="AX364" s="138" t="s">
        <v>22</v>
      </c>
      <c r="AY364" s="138" t="s">
        <v>232</v>
      </c>
    </row>
    <row r="365" spans="2:51" s="6" customFormat="1" ht="15.75" customHeight="1">
      <c r="B365" s="129"/>
      <c r="D365" s="137" t="s">
        <v>241</v>
      </c>
      <c r="F365" s="131" t="s">
        <v>538</v>
      </c>
      <c r="H365" s="132">
        <v>35.626</v>
      </c>
      <c r="L365" s="129"/>
      <c r="M365" s="133"/>
      <c r="T365" s="134"/>
      <c r="AT365" s="135" t="s">
        <v>241</v>
      </c>
      <c r="AU365" s="135" t="s">
        <v>81</v>
      </c>
      <c r="AV365" s="135" t="s">
        <v>81</v>
      </c>
      <c r="AW365" s="135" t="s">
        <v>73</v>
      </c>
      <c r="AX365" s="135" t="s">
        <v>22</v>
      </c>
      <c r="AY365" s="135" t="s">
        <v>232</v>
      </c>
    </row>
    <row r="366" spans="2:65" s="6" customFormat="1" ht="15.75" customHeight="1">
      <c r="B366" s="22"/>
      <c r="C366" s="117" t="s">
        <v>539</v>
      </c>
      <c r="D366" s="117" t="s">
        <v>234</v>
      </c>
      <c r="E366" s="118" t="s">
        <v>528</v>
      </c>
      <c r="F366" s="119" t="s">
        <v>529</v>
      </c>
      <c r="G366" s="120" t="s">
        <v>237</v>
      </c>
      <c r="H366" s="121">
        <v>262.772</v>
      </c>
      <c r="I366" s="122"/>
      <c r="J366" s="123">
        <f>ROUND($I$366*$H$366,2)</f>
        <v>0</v>
      </c>
      <c r="K366" s="119" t="s">
        <v>238</v>
      </c>
      <c r="L366" s="22"/>
      <c r="M366" s="124"/>
      <c r="N366" s="125" t="s">
        <v>44</v>
      </c>
      <c r="P366" s="126">
        <f>$O$366*$H$366</f>
        <v>0</v>
      </c>
      <c r="Q366" s="126">
        <v>0.0085</v>
      </c>
      <c r="R366" s="126">
        <f>$Q$366*$H$366</f>
        <v>2.233562</v>
      </c>
      <c r="S366" s="126">
        <v>0</v>
      </c>
      <c r="T366" s="127">
        <f>$S$366*$H$366</f>
        <v>0</v>
      </c>
      <c r="AR366" s="76" t="s">
        <v>239</v>
      </c>
      <c r="AT366" s="76" t="s">
        <v>234</v>
      </c>
      <c r="AU366" s="76" t="s">
        <v>81</v>
      </c>
      <c r="AY366" s="6" t="s">
        <v>232</v>
      </c>
      <c r="BE366" s="128">
        <f>IF($N$366="základní",$J$366,0)</f>
        <v>0</v>
      </c>
      <c r="BF366" s="128">
        <f>IF($N$366="snížená",$J$366,0)</f>
        <v>0</v>
      </c>
      <c r="BG366" s="128">
        <f>IF($N$366="zákl. přenesená",$J$366,0)</f>
        <v>0</v>
      </c>
      <c r="BH366" s="128">
        <f>IF($N$366="sníž. přenesená",$J$366,0)</f>
        <v>0</v>
      </c>
      <c r="BI366" s="128">
        <f>IF($N$366="nulová",$J$366,0)</f>
        <v>0</v>
      </c>
      <c r="BJ366" s="76" t="s">
        <v>22</v>
      </c>
      <c r="BK366" s="128">
        <f>ROUND($I$366*$H$366,2)</f>
        <v>0</v>
      </c>
      <c r="BL366" s="76" t="s">
        <v>239</v>
      </c>
      <c r="BM366" s="76" t="s">
        <v>540</v>
      </c>
    </row>
    <row r="367" spans="2:51" s="6" customFormat="1" ht="15.75" customHeight="1">
      <c r="B367" s="129"/>
      <c r="D367" s="130" t="s">
        <v>241</v>
      </c>
      <c r="E367" s="131"/>
      <c r="F367" s="131" t="s">
        <v>541</v>
      </c>
      <c r="H367" s="132">
        <v>173.71</v>
      </c>
      <c r="L367" s="129"/>
      <c r="M367" s="133"/>
      <c r="T367" s="134"/>
      <c r="AT367" s="135" t="s">
        <v>241</v>
      </c>
      <c r="AU367" s="135" t="s">
        <v>81</v>
      </c>
      <c r="AV367" s="135" t="s">
        <v>81</v>
      </c>
      <c r="AW367" s="135" t="s">
        <v>186</v>
      </c>
      <c r="AX367" s="135" t="s">
        <v>73</v>
      </c>
      <c r="AY367" s="135" t="s">
        <v>232</v>
      </c>
    </row>
    <row r="368" spans="2:51" s="6" customFormat="1" ht="15.75" customHeight="1">
      <c r="B368" s="129"/>
      <c r="D368" s="137" t="s">
        <v>241</v>
      </c>
      <c r="E368" s="135"/>
      <c r="F368" s="131" t="s">
        <v>542</v>
      </c>
      <c r="H368" s="132">
        <v>29.918</v>
      </c>
      <c r="L368" s="129"/>
      <c r="M368" s="133"/>
      <c r="T368" s="134"/>
      <c r="AT368" s="135" t="s">
        <v>241</v>
      </c>
      <c r="AU368" s="135" t="s">
        <v>81</v>
      </c>
      <c r="AV368" s="135" t="s">
        <v>81</v>
      </c>
      <c r="AW368" s="135" t="s">
        <v>186</v>
      </c>
      <c r="AX368" s="135" t="s">
        <v>73</v>
      </c>
      <c r="AY368" s="135" t="s">
        <v>232</v>
      </c>
    </row>
    <row r="369" spans="2:51" s="6" customFormat="1" ht="15.75" customHeight="1">
      <c r="B369" s="129"/>
      <c r="D369" s="137" t="s">
        <v>241</v>
      </c>
      <c r="E369" s="135"/>
      <c r="F369" s="131" t="s">
        <v>543</v>
      </c>
      <c r="H369" s="132">
        <v>59.144</v>
      </c>
      <c r="L369" s="129"/>
      <c r="M369" s="133"/>
      <c r="T369" s="134"/>
      <c r="AT369" s="135" t="s">
        <v>241</v>
      </c>
      <c r="AU369" s="135" t="s">
        <v>81</v>
      </c>
      <c r="AV369" s="135" t="s">
        <v>81</v>
      </c>
      <c r="AW369" s="135" t="s">
        <v>186</v>
      </c>
      <c r="AX369" s="135" t="s">
        <v>73</v>
      </c>
      <c r="AY369" s="135" t="s">
        <v>232</v>
      </c>
    </row>
    <row r="370" spans="2:51" s="6" customFormat="1" ht="15.75" customHeight="1">
      <c r="B370" s="136"/>
      <c r="D370" s="137" t="s">
        <v>241</v>
      </c>
      <c r="E370" s="138" t="s">
        <v>112</v>
      </c>
      <c r="F370" s="139" t="s">
        <v>243</v>
      </c>
      <c r="H370" s="140">
        <v>262.772</v>
      </c>
      <c r="L370" s="136"/>
      <c r="M370" s="141"/>
      <c r="T370" s="142"/>
      <c r="AT370" s="138" t="s">
        <v>241</v>
      </c>
      <c r="AU370" s="138" t="s">
        <v>81</v>
      </c>
      <c r="AV370" s="138" t="s">
        <v>239</v>
      </c>
      <c r="AW370" s="138" t="s">
        <v>186</v>
      </c>
      <c r="AX370" s="138" t="s">
        <v>22</v>
      </c>
      <c r="AY370" s="138" t="s">
        <v>232</v>
      </c>
    </row>
    <row r="371" spans="2:65" s="6" customFormat="1" ht="15.75" customHeight="1">
      <c r="B371" s="22"/>
      <c r="C371" s="149" t="s">
        <v>544</v>
      </c>
      <c r="D371" s="149" t="s">
        <v>336</v>
      </c>
      <c r="E371" s="150" t="s">
        <v>397</v>
      </c>
      <c r="F371" s="151" t="s">
        <v>398</v>
      </c>
      <c r="G371" s="152" t="s">
        <v>237</v>
      </c>
      <c r="H371" s="153">
        <v>281.429</v>
      </c>
      <c r="I371" s="154"/>
      <c r="J371" s="155">
        <f>ROUND($I$371*$H$371,2)</f>
        <v>0</v>
      </c>
      <c r="K371" s="151" t="s">
        <v>238</v>
      </c>
      <c r="L371" s="156"/>
      <c r="M371" s="157"/>
      <c r="N371" s="158" t="s">
        <v>44</v>
      </c>
      <c r="P371" s="126">
        <f>$O$371*$H$371</f>
        <v>0</v>
      </c>
      <c r="Q371" s="126">
        <v>0.00322</v>
      </c>
      <c r="R371" s="126">
        <f>$Q$371*$H$371</f>
        <v>0.90620138</v>
      </c>
      <c r="S371" s="126">
        <v>0</v>
      </c>
      <c r="T371" s="127">
        <f>$S$371*$H$371</f>
        <v>0</v>
      </c>
      <c r="AR371" s="76" t="s">
        <v>273</v>
      </c>
      <c r="AT371" s="76" t="s">
        <v>336</v>
      </c>
      <c r="AU371" s="76" t="s">
        <v>81</v>
      </c>
      <c r="AY371" s="6" t="s">
        <v>232</v>
      </c>
      <c r="BE371" s="128">
        <f>IF($N$371="základní",$J$371,0)</f>
        <v>0</v>
      </c>
      <c r="BF371" s="128">
        <f>IF($N$371="snížená",$J$371,0)</f>
        <v>0</v>
      </c>
      <c r="BG371" s="128">
        <f>IF($N$371="zákl. přenesená",$J$371,0)</f>
        <v>0</v>
      </c>
      <c r="BH371" s="128">
        <f>IF($N$371="sníž. přenesená",$J$371,0)</f>
        <v>0</v>
      </c>
      <c r="BI371" s="128">
        <f>IF($N$371="nulová",$J$371,0)</f>
        <v>0</v>
      </c>
      <c r="BJ371" s="76" t="s">
        <v>22</v>
      </c>
      <c r="BK371" s="128">
        <f>ROUND($I$371*$H$371,2)</f>
        <v>0</v>
      </c>
      <c r="BL371" s="76" t="s">
        <v>239</v>
      </c>
      <c r="BM371" s="76" t="s">
        <v>545</v>
      </c>
    </row>
    <row r="372" spans="2:51" s="6" customFormat="1" ht="15.75" customHeight="1">
      <c r="B372" s="129"/>
      <c r="D372" s="130" t="s">
        <v>241</v>
      </c>
      <c r="E372" s="131"/>
      <c r="F372" s="131" t="s">
        <v>546</v>
      </c>
      <c r="H372" s="132">
        <v>275.911</v>
      </c>
      <c r="L372" s="129"/>
      <c r="M372" s="133"/>
      <c r="T372" s="134"/>
      <c r="AT372" s="135" t="s">
        <v>241</v>
      </c>
      <c r="AU372" s="135" t="s">
        <v>81</v>
      </c>
      <c r="AV372" s="135" t="s">
        <v>81</v>
      </c>
      <c r="AW372" s="135" t="s">
        <v>186</v>
      </c>
      <c r="AX372" s="135" t="s">
        <v>73</v>
      </c>
      <c r="AY372" s="135" t="s">
        <v>232</v>
      </c>
    </row>
    <row r="373" spans="2:51" s="6" customFormat="1" ht="15.75" customHeight="1">
      <c r="B373" s="136"/>
      <c r="D373" s="137" t="s">
        <v>241</v>
      </c>
      <c r="E373" s="138"/>
      <c r="F373" s="139" t="s">
        <v>243</v>
      </c>
      <c r="H373" s="140">
        <v>275.911</v>
      </c>
      <c r="L373" s="136"/>
      <c r="M373" s="141"/>
      <c r="T373" s="142"/>
      <c r="AT373" s="138" t="s">
        <v>241</v>
      </c>
      <c r="AU373" s="138" t="s">
        <v>81</v>
      </c>
      <c r="AV373" s="138" t="s">
        <v>239</v>
      </c>
      <c r="AW373" s="138" t="s">
        <v>186</v>
      </c>
      <c r="AX373" s="138" t="s">
        <v>22</v>
      </c>
      <c r="AY373" s="138" t="s">
        <v>232</v>
      </c>
    </row>
    <row r="374" spans="2:51" s="6" customFormat="1" ht="15.75" customHeight="1">
      <c r="B374" s="129"/>
      <c r="D374" s="137" t="s">
        <v>241</v>
      </c>
      <c r="F374" s="131" t="s">
        <v>547</v>
      </c>
      <c r="H374" s="132">
        <v>281.429</v>
      </c>
      <c r="L374" s="129"/>
      <c r="M374" s="133"/>
      <c r="T374" s="134"/>
      <c r="AT374" s="135" t="s">
        <v>241</v>
      </c>
      <c r="AU374" s="135" t="s">
        <v>81</v>
      </c>
      <c r="AV374" s="135" t="s">
        <v>81</v>
      </c>
      <c r="AW374" s="135" t="s">
        <v>73</v>
      </c>
      <c r="AX374" s="135" t="s">
        <v>22</v>
      </c>
      <c r="AY374" s="135" t="s">
        <v>232</v>
      </c>
    </row>
    <row r="375" spans="2:65" s="6" customFormat="1" ht="15.75" customHeight="1">
      <c r="B375" s="22"/>
      <c r="C375" s="117" t="s">
        <v>548</v>
      </c>
      <c r="D375" s="117" t="s">
        <v>234</v>
      </c>
      <c r="E375" s="118" t="s">
        <v>549</v>
      </c>
      <c r="F375" s="119" t="s">
        <v>550</v>
      </c>
      <c r="G375" s="120" t="s">
        <v>237</v>
      </c>
      <c r="H375" s="121">
        <v>168.496</v>
      </c>
      <c r="I375" s="122"/>
      <c r="J375" s="123">
        <f>ROUND($I$375*$H$375,2)</f>
        <v>0</v>
      </c>
      <c r="K375" s="119" t="s">
        <v>238</v>
      </c>
      <c r="L375" s="22"/>
      <c r="M375" s="124"/>
      <c r="N375" s="125" t="s">
        <v>44</v>
      </c>
      <c r="P375" s="126">
        <f>$O$375*$H$375</f>
        <v>0</v>
      </c>
      <c r="Q375" s="126">
        <v>0.00944</v>
      </c>
      <c r="R375" s="126">
        <f>$Q$375*$H$375</f>
        <v>1.5906022400000002</v>
      </c>
      <c r="S375" s="126">
        <v>0</v>
      </c>
      <c r="T375" s="127">
        <f>$S$375*$H$375</f>
        <v>0</v>
      </c>
      <c r="AR375" s="76" t="s">
        <v>239</v>
      </c>
      <c r="AT375" s="76" t="s">
        <v>234</v>
      </c>
      <c r="AU375" s="76" t="s">
        <v>81</v>
      </c>
      <c r="AY375" s="6" t="s">
        <v>232</v>
      </c>
      <c r="BE375" s="128">
        <f>IF($N$375="základní",$J$375,0)</f>
        <v>0</v>
      </c>
      <c r="BF375" s="128">
        <f>IF($N$375="snížená",$J$375,0)</f>
        <v>0</v>
      </c>
      <c r="BG375" s="128">
        <f>IF($N$375="zákl. přenesená",$J$375,0)</f>
        <v>0</v>
      </c>
      <c r="BH375" s="128">
        <f>IF($N$375="sníž. přenesená",$J$375,0)</f>
        <v>0</v>
      </c>
      <c r="BI375" s="128">
        <f>IF($N$375="nulová",$J$375,0)</f>
        <v>0</v>
      </c>
      <c r="BJ375" s="76" t="s">
        <v>22</v>
      </c>
      <c r="BK375" s="128">
        <f>ROUND($I$375*$H$375,2)</f>
        <v>0</v>
      </c>
      <c r="BL375" s="76" t="s">
        <v>239</v>
      </c>
      <c r="BM375" s="76" t="s">
        <v>551</v>
      </c>
    </row>
    <row r="376" spans="2:51" s="6" customFormat="1" ht="15.75" customHeight="1">
      <c r="B376" s="129"/>
      <c r="D376" s="130" t="s">
        <v>241</v>
      </c>
      <c r="E376" s="131"/>
      <c r="F376" s="131" t="s">
        <v>552</v>
      </c>
      <c r="H376" s="132">
        <v>136.333</v>
      </c>
      <c r="L376" s="129"/>
      <c r="M376" s="133"/>
      <c r="T376" s="134"/>
      <c r="AT376" s="135" t="s">
        <v>241</v>
      </c>
      <c r="AU376" s="135" t="s">
        <v>81</v>
      </c>
      <c r="AV376" s="135" t="s">
        <v>81</v>
      </c>
      <c r="AW376" s="135" t="s">
        <v>186</v>
      </c>
      <c r="AX376" s="135" t="s">
        <v>73</v>
      </c>
      <c r="AY376" s="135" t="s">
        <v>232</v>
      </c>
    </row>
    <row r="377" spans="2:51" s="6" customFormat="1" ht="15.75" customHeight="1">
      <c r="B377" s="129"/>
      <c r="D377" s="137" t="s">
        <v>241</v>
      </c>
      <c r="E377" s="135"/>
      <c r="F377" s="131" t="s">
        <v>553</v>
      </c>
      <c r="H377" s="132">
        <v>32.163</v>
      </c>
      <c r="L377" s="129"/>
      <c r="M377" s="133"/>
      <c r="T377" s="134"/>
      <c r="AT377" s="135" t="s">
        <v>241</v>
      </c>
      <c r="AU377" s="135" t="s">
        <v>81</v>
      </c>
      <c r="AV377" s="135" t="s">
        <v>81</v>
      </c>
      <c r="AW377" s="135" t="s">
        <v>186</v>
      </c>
      <c r="AX377" s="135" t="s">
        <v>73</v>
      </c>
      <c r="AY377" s="135" t="s">
        <v>232</v>
      </c>
    </row>
    <row r="378" spans="2:51" s="6" customFormat="1" ht="15.75" customHeight="1">
      <c r="B378" s="136"/>
      <c r="D378" s="137" t="s">
        <v>241</v>
      </c>
      <c r="E378" s="138" t="s">
        <v>118</v>
      </c>
      <c r="F378" s="139" t="s">
        <v>243</v>
      </c>
      <c r="H378" s="140">
        <v>168.496</v>
      </c>
      <c r="L378" s="136"/>
      <c r="M378" s="141"/>
      <c r="T378" s="142"/>
      <c r="AT378" s="138" t="s">
        <v>241</v>
      </c>
      <c r="AU378" s="138" t="s">
        <v>81</v>
      </c>
      <c r="AV378" s="138" t="s">
        <v>239</v>
      </c>
      <c r="AW378" s="138" t="s">
        <v>186</v>
      </c>
      <c r="AX378" s="138" t="s">
        <v>22</v>
      </c>
      <c r="AY378" s="138" t="s">
        <v>232</v>
      </c>
    </row>
    <row r="379" spans="2:65" s="6" customFormat="1" ht="15.75" customHeight="1">
      <c r="B379" s="22"/>
      <c r="C379" s="149" t="s">
        <v>554</v>
      </c>
      <c r="D379" s="149" t="s">
        <v>336</v>
      </c>
      <c r="E379" s="150" t="s">
        <v>555</v>
      </c>
      <c r="F379" s="151" t="s">
        <v>556</v>
      </c>
      <c r="G379" s="152" t="s">
        <v>237</v>
      </c>
      <c r="H379" s="153">
        <v>180.459</v>
      </c>
      <c r="I379" s="154"/>
      <c r="J379" s="155">
        <f>ROUND($I$379*$H$379,2)</f>
        <v>0</v>
      </c>
      <c r="K379" s="151" t="s">
        <v>238</v>
      </c>
      <c r="L379" s="156"/>
      <c r="M379" s="157"/>
      <c r="N379" s="158" t="s">
        <v>44</v>
      </c>
      <c r="P379" s="126">
        <f>$O$379*$H$379</f>
        <v>0</v>
      </c>
      <c r="Q379" s="126">
        <v>0.019</v>
      </c>
      <c r="R379" s="126">
        <f>$Q$379*$H$379</f>
        <v>3.428721</v>
      </c>
      <c r="S379" s="126">
        <v>0</v>
      </c>
      <c r="T379" s="127">
        <f>$S$379*$H$379</f>
        <v>0</v>
      </c>
      <c r="AR379" s="76" t="s">
        <v>273</v>
      </c>
      <c r="AT379" s="76" t="s">
        <v>336</v>
      </c>
      <c r="AU379" s="76" t="s">
        <v>81</v>
      </c>
      <c r="AY379" s="6" t="s">
        <v>232</v>
      </c>
      <c r="BE379" s="128">
        <f>IF($N$379="základní",$J$379,0)</f>
        <v>0</v>
      </c>
      <c r="BF379" s="128">
        <f>IF($N$379="snížená",$J$379,0)</f>
        <v>0</v>
      </c>
      <c r="BG379" s="128">
        <f>IF($N$379="zákl. přenesená",$J$379,0)</f>
        <v>0</v>
      </c>
      <c r="BH379" s="128">
        <f>IF($N$379="sníž. přenesená",$J$379,0)</f>
        <v>0</v>
      </c>
      <c r="BI379" s="128">
        <f>IF($N$379="nulová",$J$379,0)</f>
        <v>0</v>
      </c>
      <c r="BJ379" s="76" t="s">
        <v>22</v>
      </c>
      <c r="BK379" s="128">
        <f>ROUND($I$379*$H$379,2)</f>
        <v>0</v>
      </c>
      <c r="BL379" s="76" t="s">
        <v>239</v>
      </c>
      <c r="BM379" s="76" t="s">
        <v>557</v>
      </c>
    </row>
    <row r="380" spans="2:51" s="6" customFormat="1" ht="15.75" customHeight="1">
      <c r="B380" s="129"/>
      <c r="D380" s="130" t="s">
        <v>241</v>
      </c>
      <c r="E380" s="131"/>
      <c r="F380" s="131" t="s">
        <v>558</v>
      </c>
      <c r="H380" s="132">
        <v>176.921</v>
      </c>
      <c r="L380" s="129"/>
      <c r="M380" s="133"/>
      <c r="T380" s="134"/>
      <c r="AT380" s="135" t="s">
        <v>241</v>
      </c>
      <c r="AU380" s="135" t="s">
        <v>81</v>
      </c>
      <c r="AV380" s="135" t="s">
        <v>81</v>
      </c>
      <c r="AW380" s="135" t="s">
        <v>186</v>
      </c>
      <c r="AX380" s="135" t="s">
        <v>73</v>
      </c>
      <c r="AY380" s="135" t="s">
        <v>232</v>
      </c>
    </row>
    <row r="381" spans="2:51" s="6" customFormat="1" ht="15.75" customHeight="1">
      <c r="B381" s="136"/>
      <c r="D381" s="137" t="s">
        <v>241</v>
      </c>
      <c r="E381" s="138"/>
      <c r="F381" s="139" t="s">
        <v>243</v>
      </c>
      <c r="H381" s="140">
        <v>176.921</v>
      </c>
      <c r="L381" s="136"/>
      <c r="M381" s="141"/>
      <c r="T381" s="142"/>
      <c r="AT381" s="138" t="s">
        <v>241</v>
      </c>
      <c r="AU381" s="138" t="s">
        <v>81</v>
      </c>
      <c r="AV381" s="138" t="s">
        <v>239</v>
      </c>
      <c r="AW381" s="138" t="s">
        <v>186</v>
      </c>
      <c r="AX381" s="138" t="s">
        <v>22</v>
      </c>
      <c r="AY381" s="138" t="s">
        <v>232</v>
      </c>
    </row>
    <row r="382" spans="2:51" s="6" customFormat="1" ht="15.75" customHeight="1">
      <c r="B382" s="129"/>
      <c r="D382" s="137" t="s">
        <v>241</v>
      </c>
      <c r="F382" s="131" t="s">
        <v>559</v>
      </c>
      <c r="H382" s="132">
        <v>180.459</v>
      </c>
      <c r="L382" s="129"/>
      <c r="M382" s="133"/>
      <c r="T382" s="134"/>
      <c r="AT382" s="135" t="s">
        <v>241</v>
      </c>
      <c r="AU382" s="135" t="s">
        <v>81</v>
      </c>
      <c r="AV382" s="135" t="s">
        <v>81</v>
      </c>
      <c r="AW382" s="135" t="s">
        <v>73</v>
      </c>
      <c r="AX382" s="135" t="s">
        <v>22</v>
      </c>
      <c r="AY382" s="135" t="s">
        <v>232</v>
      </c>
    </row>
    <row r="383" spans="2:65" s="6" customFormat="1" ht="15.75" customHeight="1">
      <c r="B383" s="22"/>
      <c r="C383" s="117" t="s">
        <v>560</v>
      </c>
      <c r="D383" s="117" t="s">
        <v>234</v>
      </c>
      <c r="E383" s="118" t="s">
        <v>561</v>
      </c>
      <c r="F383" s="119" t="s">
        <v>562</v>
      </c>
      <c r="G383" s="120" t="s">
        <v>237</v>
      </c>
      <c r="H383" s="121">
        <v>40.833</v>
      </c>
      <c r="I383" s="122"/>
      <c r="J383" s="123">
        <f>ROUND($I$383*$H$383,2)</f>
        <v>0</v>
      </c>
      <c r="K383" s="119" t="s">
        <v>238</v>
      </c>
      <c r="L383" s="22"/>
      <c r="M383" s="124"/>
      <c r="N383" s="125" t="s">
        <v>44</v>
      </c>
      <c r="P383" s="126">
        <f>$O$383*$H$383</f>
        <v>0</v>
      </c>
      <c r="Q383" s="126">
        <v>0.00628</v>
      </c>
      <c r="R383" s="126">
        <f>$Q$383*$H$383</f>
        <v>0.25643124</v>
      </c>
      <c r="S383" s="126">
        <v>0</v>
      </c>
      <c r="T383" s="127">
        <f>$S$383*$H$383</f>
        <v>0</v>
      </c>
      <c r="AR383" s="76" t="s">
        <v>239</v>
      </c>
      <c r="AT383" s="76" t="s">
        <v>234</v>
      </c>
      <c r="AU383" s="76" t="s">
        <v>81</v>
      </c>
      <c r="AY383" s="6" t="s">
        <v>232</v>
      </c>
      <c r="BE383" s="128">
        <f>IF($N$383="základní",$J$383,0)</f>
        <v>0</v>
      </c>
      <c r="BF383" s="128">
        <f>IF($N$383="snížená",$J$383,0)</f>
        <v>0</v>
      </c>
      <c r="BG383" s="128">
        <f>IF($N$383="zákl. přenesená",$J$383,0)</f>
        <v>0</v>
      </c>
      <c r="BH383" s="128">
        <f>IF($N$383="sníž. přenesená",$J$383,0)</f>
        <v>0</v>
      </c>
      <c r="BI383" s="128">
        <f>IF($N$383="nulová",$J$383,0)</f>
        <v>0</v>
      </c>
      <c r="BJ383" s="76" t="s">
        <v>22</v>
      </c>
      <c r="BK383" s="128">
        <f>ROUND($I$383*$H$383,2)</f>
        <v>0</v>
      </c>
      <c r="BL383" s="76" t="s">
        <v>239</v>
      </c>
      <c r="BM383" s="76" t="s">
        <v>563</v>
      </c>
    </row>
    <row r="384" spans="2:51" s="6" customFormat="1" ht="15.75" customHeight="1">
      <c r="B384" s="129"/>
      <c r="D384" s="130" t="s">
        <v>241</v>
      </c>
      <c r="E384" s="131"/>
      <c r="F384" s="131" t="s">
        <v>174</v>
      </c>
      <c r="H384" s="132">
        <v>33.264</v>
      </c>
      <c r="L384" s="129"/>
      <c r="M384" s="133"/>
      <c r="T384" s="134"/>
      <c r="AT384" s="135" t="s">
        <v>241</v>
      </c>
      <c r="AU384" s="135" t="s">
        <v>81</v>
      </c>
      <c r="AV384" s="135" t="s">
        <v>81</v>
      </c>
      <c r="AW384" s="135" t="s">
        <v>186</v>
      </c>
      <c r="AX384" s="135" t="s">
        <v>73</v>
      </c>
      <c r="AY384" s="135" t="s">
        <v>232</v>
      </c>
    </row>
    <row r="385" spans="2:51" s="6" customFormat="1" ht="15.75" customHeight="1">
      <c r="B385" s="129"/>
      <c r="D385" s="137" t="s">
        <v>241</v>
      </c>
      <c r="E385" s="135"/>
      <c r="F385" s="131" t="s">
        <v>564</v>
      </c>
      <c r="H385" s="132">
        <v>-11.088</v>
      </c>
      <c r="L385" s="129"/>
      <c r="M385" s="133"/>
      <c r="T385" s="134"/>
      <c r="AT385" s="135" t="s">
        <v>241</v>
      </c>
      <c r="AU385" s="135" t="s">
        <v>81</v>
      </c>
      <c r="AV385" s="135" t="s">
        <v>81</v>
      </c>
      <c r="AW385" s="135" t="s">
        <v>186</v>
      </c>
      <c r="AX385" s="135" t="s">
        <v>73</v>
      </c>
      <c r="AY385" s="135" t="s">
        <v>232</v>
      </c>
    </row>
    <row r="386" spans="2:51" s="6" customFormat="1" ht="15.75" customHeight="1">
      <c r="B386" s="160"/>
      <c r="D386" s="137" t="s">
        <v>241</v>
      </c>
      <c r="E386" s="161"/>
      <c r="F386" s="162" t="s">
        <v>439</v>
      </c>
      <c r="H386" s="163">
        <v>22.176</v>
      </c>
      <c r="L386" s="160"/>
      <c r="M386" s="164"/>
      <c r="T386" s="165"/>
      <c r="AT386" s="161" t="s">
        <v>241</v>
      </c>
      <c r="AU386" s="161" t="s">
        <v>81</v>
      </c>
      <c r="AV386" s="161" t="s">
        <v>247</v>
      </c>
      <c r="AW386" s="161" t="s">
        <v>186</v>
      </c>
      <c r="AX386" s="161" t="s">
        <v>73</v>
      </c>
      <c r="AY386" s="161" t="s">
        <v>232</v>
      </c>
    </row>
    <row r="387" spans="2:51" s="6" customFormat="1" ht="15.75" customHeight="1">
      <c r="B387" s="144"/>
      <c r="D387" s="137" t="s">
        <v>241</v>
      </c>
      <c r="E387" s="146"/>
      <c r="F387" s="145" t="s">
        <v>434</v>
      </c>
      <c r="H387" s="146"/>
      <c r="L387" s="144"/>
      <c r="M387" s="147"/>
      <c r="T387" s="148"/>
      <c r="AT387" s="146" t="s">
        <v>241</v>
      </c>
      <c r="AU387" s="146" t="s">
        <v>81</v>
      </c>
      <c r="AV387" s="146" t="s">
        <v>22</v>
      </c>
      <c r="AW387" s="146" t="s">
        <v>186</v>
      </c>
      <c r="AX387" s="146" t="s">
        <v>73</v>
      </c>
      <c r="AY387" s="146" t="s">
        <v>232</v>
      </c>
    </row>
    <row r="388" spans="2:51" s="6" customFormat="1" ht="15.75" customHeight="1">
      <c r="B388" s="129"/>
      <c r="D388" s="137" t="s">
        <v>241</v>
      </c>
      <c r="E388" s="135"/>
      <c r="F388" s="131" t="s">
        <v>435</v>
      </c>
      <c r="H388" s="132">
        <v>1.665</v>
      </c>
      <c r="L388" s="129"/>
      <c r="M388" s="133"/>
      <c r="T388" s="134"/>
      <c r="AT388" s="135" t="s">
        <v>241</v>
      </c>
      <c r="AU388" s="135" t="s">
        <v>81</v>
      </c>
      <c r="AV388" s="135" t="s">
        <v>81</v>
      </c>
      <c r="AW388" s="135" t="s">
        <v>186</v>
      </c>
      <c r="AX388" s="135" t="s">
        <v>73</v>
      </c>
      <c r="AY388" s="135" t="s">
        <v>232</v>
      </c>
    </row>
    <row r="389" spans="2:51" s="6" customFormat="1" ht="15.75" customHeight="1">
      <c r="B389" s="129"/>
      <c r="D389" s="137" t="s">
        <v>241</v>
      </c>
      <c r="E389" s="135"/>
      <c r="F389" s="131" t="s">
        <v>436</v>
      </c>
      <c r="H389" s="132">
        <v>7.884</v>
      </c>
      <c r="L389" s="129"/>
      <c r="M389" s="133"/>
      <c r="T389" s="134"/>
      <c r="AT389" s="135" t="s">
        <v>241</v>
      </c>
      <c r="AU389" s="135" t="s">
        <v>81</v>
      </c>
      <c r="AV389" s="135" t="s">
        <v>81</v>
      </c>
      <c r="AW389" s="135" t="s">
        <v>186</v>
      </c>
      <c r="AX389" s="135" t="s">
        <v>73</v>
      </c>
      <c r="AY389" s="135" t="s">
        <v>232</v>
      </c>
    </row>
    <row r="390" spans="2:51" s="6" customFormat="1" ht="15.75" customHeight="1">
      <c r="B390" s="129"/>
      <c r="D390" s="137" t="s">
        <v>241</v>
      </c>
      <c r="E390" s="135"/>
      <c r="F390" s="131" t="s">
        <v>437</v>
      </c>
      <c r="H390" s="132">
        <v>4.702</v>
      </c>
      <c r="L390" s="129"/>
      <c r="M390" s="133"/>
      <c r="T390" s="134"/>
      <c r="AT390" s="135" t="s">
        <v>241</v>
      </c>
      <c r="AU390" s="135" t="s">
        <v>81</v>
      </c>
      <c r="AV390" s="135" t="s">
        <v>81</v>
      </c>
      <c r="AW390" s="135" t="s">
        <v>186</v>
      </c>
      <c r="AX390" s="135" t="s">
        <v>73</v>
      </c>
      <c r="AY390" s="135" t="s">
        <v>232</v>
      </c>
    </row>
    <row r="391" spans="2:51" s="6" customFormat="1" ht="15.75" customHeight="1">
      <c r="B391" s="129"/>
      <c r="D391" s="137" t="s">
        <v>241</v>
      </c>
      <c r="E391" s="135"/>
      <c r="F391" s="131" t="s">
        <v>438</v>
      </c>
      <c r="H391" s="132">
        <v>4.406</v>
      </c>
      <c r="L391" s="129"/>
      <c r="M391" s="133"/>
      <c r="T391" s="134"/>
      <c r="AT391" s="135" t="s">
        <v>241</v>
      </c>
      <c r="AU391" s="135" t="s">
        <v>81</v>
      </c>
      <c r="AV391" s="135" t="s">
        <v>81</v>
      </c>
      <c r="AW391" s="135" t="s">
        <v>186</v>
      </c>
      <c r="AX391" s="135" t="s">
        <v>73</v>
      </c>
      <c r="AY391" s="135" t="s">
        <v>232</v>
      </c>
    </row>
    <row r="392" spans="2:51" s="6" customFormat="1" ht="15.75" customHeight="1">
      <c r="B392" s="160"/>
      <c r="D392" s="137" t="s">
        <v>241</v>
      </c>
      <c r="E392" s="161"/>
      <c r="F392" s="162" t="s">
        <v>439</v>
      </c>
      <c r="H392" s="163">
        <v>18.657</v>
      </c>
      <c r="L392" s="160"/>
      <c r="M392" s="164"/>
      <c r="T392" s="165"/>
      <c r="AT392" s="161" t="s">
        <v>241</v>
      </c>
      <c r="AU392" s="161" t="s">
        <v>81</v>
      </c>
      <c r="AV392" s="161" t="s">
        <v>247</v>
      </c>
      <c r="AW392" s="161" t="s">
        <v>186</v>
      </c>
      <c r="AX392" s="161" t="s">
        <v>73</v>
      </c>
      <c r="AY392" s="161" t="s">
        <v>232</v>
      </c>
    </row>
    <row r="393" spans="2:51" s="6" customFormat="1" ht="15.75" customHeight="1">
      <c r="B393" s="136"/>
      <c r="D393" s="137" t="s">
        <v>241</v>
      </c>
      <c r="E393" s="138"/>
      <c r="F393" s="139" t="s">
        <v>243</v>
      </c>
      <c r="H393" s="140">
        <v>40.833</v>
      </c>
      <c r="L393" s="136"/>
      <c r="M393" s="141"/>
      <c r="T393" s="142"/>
      <c r="AT393" s="138" t="s">
        <v>241</v>
      </c>
      <c r="AU393" s="138" t="s">
        <v>81</v>
      </c>
      <c r="AV393" s="138" t="s">
        <v>239</v>
      </c>
      <c r="AW393" s="138" t="s">
        <v>186</v>
      </c>
      <c r="AX393" s="138" t="s">
        <v>22</v>
      </c>
      <c r="AY393" s="138" t="s">
        <v>232</v>
      </c>
    </row>
    <row r="394" spans="2:65" s="6" customFormat="1" ht="15.75" customHeight="1">
      <c r="B394" s="22"/>
      <c r="C394" s="117" t="s">
        <v>565</v>
      </c>
      <c r="D394" s="117" t="s">
        <v>234</v>
      </c>
      <c r="E394" s="118" t="s">
        <v>566</v>
      </c>
      <c r="F394" s="119" t="s">
        <v>567</v>
      </c>
      <c r="G394" s="120" t="s">
        <v>237</v>
      </c>
      <c r="H394" s="121">
        <v>575.945</v>
      </c>
      <c r="I394" s="122"/>
      <c r="J394" s="123">
        <f>ROUND($I$394*$H$394,2)</f>
        <v>0</v>
      </c>
      <c r="K394" s="119" t="s">
        <v>238</v>
      </c>
      <c r="L394" s="22"/>
      <c r="M394" s="124"/>
      <c r="N394" s="125" t="s">
        <v>44</v>
      </c>
      <c r="P394" s="126">
        <f>$O$394*$H$394</f>
        <v>0</v>
      </c>
      <c r="Q394" s="126">
        <v>0.00478</v>
      </c>
      <c r="R394" s="126">
        <f>$Q$394*$H$394</f>
        <v>2.7530171000000005</v>
      </c>
      <c r="S394" s="126">
        <v>0</v>
      </c>
      <c r="T394" s="127">
        <f>$S$394*$H$394</f>
        <v>0</v>
      </c>
      <c r="AR394" s="76" t="s">
        <v>239</v>
      </c>
      <c r="AT394" s="76" t="s">
        <v>234</v>
      </c>
      <c r="AU394" s="76" t="s">
        <v>81</v>
      </c>
      <c r="AY394" s="6" t="s">
        <v>232</v>
      </c>
      <c r="BE394" s="128">
        <f>IF($N$394="základní",$J$394,0)</f>
        <v>0</v>
      </c>
      <c r="BF394" s="128">
        <f>IF($N$394="snížená",$J$394,0)</f>
        <v>0</v>
      </c>
      <c r="BG394" s="128">
        <f>IF($N$394="zákl. přenesená",$J$394,0)</f>
        <v>0</v>
      </c>
      <c r="BH394" s="128">
        <f>IF($N$394="sníž. přenesená",$J$394,0)</f>
        <v>0</v>
      </c>
      <c r="BI394" s="128">
        <f>IF($N$394="nulová",$J$394,0)</f>
        <v>0</v>
      </c>
      <c r="BJ394" s="76" t="s">
        <v>22</v>
      </c>
      <c r="BK394" s="128">
        <f>ROUND($I$394*$H$394,2)</f>
        <v>0</v>
      </c>
      <c r="BL394" s="76" t="s">
        <v>239</v>
      </c>
      <c r="BM394" s="76" t="s">
        <v>568</v>
      </c>
    </row>
    <row r="395" spans="2:51" s="6" customFormat="1" ht="15.75" customHeight="1">
      <c r="B395" s="129"/>
      <c r="D395" s="130" t="s">
        <v>241</v>
      </c>
      <c r="E395" s="131"/>
      <c r="F395" s="131" t="s">
        <v>112</v>
      </c>
      <c r="H395" s="132">
        <v>262.772</v>
      </c>
      <c r="L395" s="129"/>
      <c r="M395" s="133"/>
      <c r="T395" s="134"/>
      <c r="AT395" s="135" t="s">
        <v>241</v>
      </c>
      <c r="AU395" s="135" t="s">
        <v>81</v>
      </c>
      <c r="AV395" s="135" t="s">
        <v>81</v>
      </c>
      <c r="AW395" s="135" t="s">
        <v>186</v>
      </c>
      <c r="AX395" s="135" t="s">
        <v>73</v>
      </c>
      <c r="AY395" s="135" t="s">
        <v>232</v>
      </c>
    </row>
    <row r="396" spans="2:51" s="6" customFormat="1" ht="15.75" customHeight="1">
      <c r="B396" s="129"/>
      <c r="D396" s="137" t="s">
        <v>241</v>
      </c>
      <c r="E396" s="135"/>
      <c r="F396" s="131" t="s">
        <v>118</v>
      </c>
      <c r="H396" s="132">
        <v>168.496</v>
      </c>
      <c r="L396" s="129"/>
      <c r="M396" s="133"/>
      <c r="T396" s="134"/>
      <c r="AT396" s="135" t="s">
        <v>241</v>
      </c>
      <c r="AU396" s="135" t="s">
        <v>81</v>
      </c>
      <c r="AV396" s="135" t="s">
        <v>81</v>
      </c>
      <c r="AW396" s="135" t="s">
        <v>186</v>
      </c>
      <c r="AX396" s="135" t="s">
        <v>73</v>
      </c>
      <c r="AY396" s="135" t="s">
        <v>232</v>
      </c>
    </row>
    <row r="397" spans="2:51" s="6" customFormat="1" ht="15.75" customHeight="1">
      <c r="B397" s="160"/>
      <c r="D397" s="137" t="s">
        <v>241</v>
      </c>
      <c r="E397" s="161"/>
      <c r="F397" s="162" t="s">
        <v>439</v>
      </c>
      <c r="H397" s="163">
        <v>431.268</v>
      </c>
      <c r="L397" s="160"/>
      <c r="M397" s="164"/>
      <c r="T397" s="165"/>
      <c r="AT397" s="161" t="s">
        <v>241</v>
      </c>
      <c r="AU397" s="161" t="s">
        <v>81</v>
      </c>
      <c r="AV397" s="161" t="s">
        <v>247</v>
      </c>
      <c r="AW397" s="161" t="s">
        <v>186</v>
      </c>
      <c r="AX397" s="161" t="s">
        <v>73</v>
      </c>
      <c r="AY397" s="161" t="s">
        <v>232</v>
      </c>
    </row>
    <row r="398" spans="2:51" s="6" customFormat="1" ht="15.75" customHeight="1">
      <c r="B398" s="144"/>
      <c r="D398" s="137" t="s">
        <v>241</v>
      </c>
      <c r="E398" s="146"/>
      <c r="F398" s="145" t="s">
        <v>440</v>
      </c>
      <c r="H398" s="146"/>
      <c r="L398" s="144"/>
      <c r="M398" s="147"/>
      <c r="T398" s="148"/>
      <c r="AT398" s="146" t="s">
        <v>241</v>
      </c>
      <c r="AU398" s="146" t="s">
        <v>81</v>
      </c>
      <c r="AV398" s="146" t="s">
        <v>22</v>
      </c>
      <c r="AW398" s="146" t="s">
        <v>186</v>
      </c>
      <c r="AX398" s="146" t="s">
        <v>73</v>
      </c>
      <c r="AY398" s="146" t="s">
        <v>232</v>
      </c>
    </row>
    <row r="399" spans="2:51" s="6" customFormat="1" ht="15.75" customHeight="1">
      <c r="B399" s="129"/>
      <c r="D399" s="137" t="s">
        <v>241</v>
      </c>
      <c r="E399" s="135"/>
      <c r="F399" s="131" t="s">
        <v>441</v>
      </c>
      <c r="H399" s="132">
        <v>11.218</v>
      </c>
      <c r="L399" s="129"/>
      <c r="M399" s="133"/>
      <c r="T399" s="134"/>
      <c r="AT399" s="135" t="s">
        <v>241</v>
      </c>
      <c r="AU399" s="135" t="s">
        <v>81</v>
      </c>
      <c r="AV399" s="135" t="s">
        <v>81</v>
      </c>
      <c r="AW399" s="135" t="s">
        <v>186</v>
      </c>
      <c r="AX399" s="135" t="s">
        <v>73</v>
      </c>
      <c r="AY399" s="135" t="s">
        <v>232</v>
      </c>
    </row>
    <row r="400" spans="2:51" s="6" customFormat="1" ht="15.75" customHeight="1">
      <c r="B400" s="129"/>
      <c r="D400" s="137" t="s">
        <v>241</v>
      </c>
      <c r="E400" s="135"/>
      <c r="F400" s="131" t="s">
        <v>442</v>
      </c>
      <c r="H400" s="132">
        <v>64.681</v>
      </c>
      <c r="L400" s="129"/>
      <c r="M400" s="133"/>
      <c r="T400" s="134"/>
      <c r="AT400" s="135" t="s">
        <v>241</v>
      </c>
      <c r="AU400" s="135" t="s">
        <v>81</v>
      </c>
      <c r="AV400" s="135" t="s">
        <v>81</v>
      </c>
      <c r="AW400" s="135" t="s">
        <v>186</v>
      </c>
      <c r="AX400" s="135" t="s">
        <v>73</v>
      </c>
      <c r="AY400" s="135" t="s">
        <v>232</v>
      </c>
    </row>
    <row r="401" spans="2:51" s="6" customFormat="1" ht="15.75" customHeight="1">
      <c r="B401" s="129"/>
      <c r="D401" s="137" t="s">
        <v>241</v>
      </c>
      <c r="E401" s="135"/>
      <c r="F401" s="131" t="s">
        <v>443</v>
      </c>
      <c r="H401" s="132">
        <v>27.946</v>
      </c>
      <c r="L401" s="129"/>
      <c r="M401" s="133"/>
      <c r="T401" s="134"/>
      <c r="AT401" s="135" t="s">
        <v>241</v>
      </c>
      <c r="AU401" s="135" t="s">
        <v>81</v>
      </c>
      <c r="AV401" s="135" t="s">
        <v>81</v>
      </c>
      <c r="AW401" s="135" t="s">
        <v>186</v>
      </c>
      <c r="AX401" s="135" t="s">
        <v>73</v>
      </c>
      <c r="AY401" s="135" t="s">
        <v>232</v>
      </c>
    </row>
    <row r="402" spans="2:51" s="6" customFormat="1" ht="15.75" customHeight="1">
      <c r="B402" s="129"/>
      <c r="D402" s="137" t="s">
        <v>241</v>
      </c>
      <c r="E402" s="135"/>
      <c r="F402" s="131" t="s">
        <v>444</v>
      </c>
      <c r="H402" s="132">
        <v>40.832</v>
      </c>
      <c r="L402" s="129"/>
      <c r="M402" s="133"/>
      <c r="T402" s="134"/>
      <c r="AT402" s="135" t="s">
        <v>241</v>
      </c>
      <c r="AU402" s="135" t="s">
        <v>81</v>
      </c>
      <c r="AV402" s="135" t="s">
        <v>81</v>
      </c>
      <c r="AW402" s="135" t="s">
        <v>186</v>
      </c>
      <c r="AX402" s="135" t="s">
        <v>73</v>
      </c>
      <c r="AY402" s="135" t="s">
        <v>232</v>
      </c>
    </row>
    <row r="403" spans="2:51" s="6" customFormat="1" ht="15.75" customHeight="1">
      <c r="B403" s="160"/>
      <c r="D403" s="137" t="s">
        <v>241</v>
      </c>
      <c r="E403" s="161" t="s">
        <v>145</v>
      </c>
      <c r="F403" s="162" t="s">
        <v>439</v>
      </c>
      <c r="H403" s="163">
        <v>144.677</v>
      </c>
      <c r="L403" s="160"/>
      <c r="M403" s="164"/>
      <c r="T403" s="165"/>
      <c r="AT403" s="161" t="s">
        <v>241</v>
      </c>
      <c r="AU403" s="161" t="s">
        <v>81</v>
      </c>
      <c r="AV403" s="161" t="s">
        <v>247</v>
      </c>
      <c r="AW403" s="161" t="s">
        <v>186</v>
      </c>
      <c r="AX403" s="161" t="s">
        <v>73</v>
      </c>
      <c r="AY403" s="161" t="s">
        <v>232</v>
      </c>
    </row>
    <row r="404" spans="2:51" s="6" customFormat="1" ht="15.75" customHeight="1">
      <c r="B404" s="136"/>
      <c r="D404" s="137" t="s">
        <v>241</v>
      </c>
      <c r="E404" s="138"/>
      <c r="F404" s="139" t="s">
        <v>243</v>
      </c>
      <c r="H404" s="140">
        <v>575.945</v>
      </c>
      <c r="L404" s="136"/>
      <c r="M404" s="141"/>
      <c r="T404" s="142"/>
      <c r="AT404" s="138" t="s">
        <v>241</v>
      </c>
      <c r="AU404" s="138" t="s">
        <v>81</v>
      </c>
      <c r="AV404" s="138" t="s">
        <v>239</v>
      </c>
      <c r="AW404" s="138" t="s">
        <v>186</v>
      </c>
      <c r="AX404" s="138" t="s">
        <v>22</v>
      </c>
      <c r="AY404" s="138" t="s">
        <v>232</v>
      </c>
    </row>
    <row r="405" spans="2:65" s="6" customFormat="1" ht="15.75" customHeight="1">
      <c r="B405" s="22"/>
      <c r="C405" s="117" t="s">
        <v>569</v>
      </c>
      <c r="D405" s="117" t="s">
        <v>234</v>
      </c>
      <c r="E405" s="118" t="s">
        <v>570</v>
      </c>
      <c r="F405" s="119" t="s">
        <v>571</v>
      </c>
      <c r="G405" s="120" t="s">
        <v>237</v>
      </c>
      <c r="H405" s="121">
        <v>170.524</v>
      </c>
      <c r="I405" s="122"/>
      <c r="J405" s="123">
        <f>ROUND($I$405*$H$405,2)</f>
        <v>0</v>
      </c>
      <c r="K405" s="119" t="s">
        <v>238</v>
      </c>
      <c r="L405" s="22"/>
      <c r="M405" s="124"/>
      <c r="N405" s="125" t="s">
        <v>44</v>
      </c>
      <c r="P405" s="126">
        <f>$O$405*$H$405</f>
        <v>0</v>
      </c>
      <c r="Q405" s="126">
        <v>0.00012</v>
      </c>
      <c r="R405" s="126">
        <f>$Q$405*$H$405</f>
        <v>0.02046288</v>
      </c>
      <c r="S405" s="126">
        <v>0</v>
      </c>
      <c r="T405" s="127">
        <f>$S$405*$H$405</f>
        <v>0</v>
      </c>
      <c r="AR405" s="76" t="s">
        <v>239</v>
      </c>
      <c r="AT405" s="76" t="s">
        <v>234</v>
      </c>
      <c r="AU405" s="76" t="s">
        <v>81</v>
      </c>
      <c r="AY405" s="6" t="s">
        <v>232</v>
      </c>
      <c r="BE405" s="128">
        <f>IF($N$405="základní",$J$405,0)</f>
        <v>0</v>
      </c>
      <c r="BF405" s="128">
        <f>IF($N$405="snížená",$J$405,0)</f>
        <v>0</v>
      </c>
      <c r="BG405" s="128">
        <f>IF($N$405="zákl. přenesená",$J$405,0)</f>
        <v>0</v>
      </c>
      <c r="BH405" s="128">
        <f>IF($N$405="sníž. přenesená",$J$405,0)</f>
        <v>0</v>
      </c>
      <c r="BI405" s="128">
        <f>IF($N$405="nulová",$J$405,0)</f>
        <v>0</v>
      </c>
      <c r="BJ405" s="76" t="s">
        <v>22</v>
      </c>
      <c r="BK405" s="128">
        <f>ROUND($I$405*$H$405,2)</f>
        <v>0</v>
      </c>
      <c r="BL405" s="76" t="s">
        <v>239</v>
      </c>
      <c r="BM405" s="76" t="s">
        <v>572</v>
      </c>
    </row>
    <row r="406" spans="2:47" s="6" customFormat="1" ht="16.5" customHeight="1">
      <c r="B406" s="22"/>
      <c r="D406" s="130" t="s">
        <v>346</v>
      </c>
      <c r="F406" s="159" t="s">
        <v>571</v>
      </c>
      <c r="L406" s="22"/>
      <c r="M406" s="48"/>
      <c r="T406" s="49"/>
      <c r="AT406" s="6" t="s">
        <v>346</v>
      </c>
      <c r="AU406" s="6" t="s">
        <v>81</v>
      </c>
    </row>
    <row r="407" spans="2:51" s="6" customFormat="1" ht="15.75" customHeight="1">
      <c r="B407" s="144"/>
      <c r="D407" s="137" t="s">
        <v>241</v>
      </c>
      <c r="E407" s="146"/>
      <c r="F407" s="145" t="s">
        <v>347</v>
      </c>
      <c r="H407" s="146"/>
      <c r="L407" s="144"/>
      <c r="M407" s="147"/>
      <c r="T407" s="148"/>
      <c r="AT407" s="146" t="s">
        <v>241</v>
      </c>
      <c r="AU407" s="146" t="s">
        <v>81</v>
      </c>
      <c r="AV407" s="146" t="s">
        <v>22</v>
      </c>
      <c r="AW407" s="146" t="s">
        <v>186</v>
      </c>
      <c r="AX407" s="146" t="s">
        <v>73</v>
      </c>
      <c r="AY407" s="146" t="s">
        <v>232</v>
      </c>
    </row>
    <row r="408" spans="2:51" s="6" customFormat="1" ht="15.75" customHeight="1">
      <c r="B408" s="129"/>
      <c r="D408" s="137" t="s">
        <v>241</v>
      </c>
      <c r="E408" s="135"/>
      <c r="F408" s="131" t="s">
        <v>573</v>
      </c>
      <c r="H408" s="132">
        <v>27.135</v>
      </c>
      <c r="L408" s="129"/>
      <c r="M408" s="133"/>
      <c r="T408" s="134"/>
      <c r="AT408" s="135" t="s">
        <v>241</v>
      </c>
      <c r="AU408" s="135" t="s">
        <v>81</v>
      </c>
      <c r="AV408" s="135" t="s">
        <v>81</v>
      </c>
      <c r="AW408" s="135" t="s">
        <v>186</v>
      </c>
      <c r="AX408" s="135" t="s">
        <v>73</v>
      </c>
      <c r="AY408" s="135" t="s">
        <v>232</v>
      </c>
    </row>
    <row r="409" spans="2:51" s="6" customFormat="1" ht="15.75" customHeight="1">
      <c r="B409" s="129"/>
      <c r="D409" s="137" t="s">
        <v>241</v>
      </c>
      <c r="E409" s="135"/>
      <c r="F409" s="131" t="s">
        <v>574</v>
      </c>
      <c r="H409" s="132">
        <v>8.875</v>
      </c>
      <c r="L409" s="129"/>
      <c r="M409" s="133"/>
      <c r="T409" s="134"/>
      <c r="AT409" s="135" t="s">
        <v>241</v>
      </c>
      <c r="AU409" s="135" t="s">
        <v>81</v>
      </c>
      <c r="AV409" s="135" t="s">
        <v>81</v>
      </c>
      <c r="AW409" s="135" t="s">
        <v>186</v>
      </c>
      <c r="AX409" s="135" t="s">
        <v>73</v>
      </c>
      <c r="AY409" s="135" t="s">
        <v>232</v>
      </c>
    </row>
    <row r="410" spans="2:51" s="6" customFormat="1" ht="15.75" customHeight="1">
      <c r="B410" s="129"/>
      <c r="D410" s="137" t="s">
        <v>241</v>
      </c>
      <c r="E410" s="135"/>
      <c r="F410" s="131" t="s">
        <v>575</v>
      </c>
      <c r="H410" s="132">
        <v>1.392</v>
      </c>
      <c r="L410" s="129"/>
      <c r="M410" s="133"/>
      <c r="T410" s="134"/>
      <c r="AT410" s="135" t="s">
        <v>241</v>
      </c>
      <c r="AU410" s="135" t="s">
        <v>81</v>
      </c>
      <c r="AV410" s="135" t="s">
        <v>81</v>
      </c>
      <c r="AW410" s="135" t="s">
        <v>186</v>
      </c>
      <c r="AX410" s="135" t="s">
        <v>73</v>
      </c>
      <c r="AY410" s="135" t="s">
        <v>232</v>
      </c>
    </row>
    <row r="411" spans="2:51" s="6" customFormat="1" ht="15.75" customHeight="1">
      <c r="B411" s="129"/>
      <c r="D411" s="137" t="s">
        <v>241</v>
      </c>
      <c r="E411" s="135"/>
      <c r="F411" s="131" t="s">
        <v>576</v>
      </c>
      <c r="H411" s="132">
        <v>2.88</v>
      </c>
      <c r="L411" s="129"/>
      <c r="M411" s="133"/>
      <c r="T411" s="134"/>
      <c r="AT411" s="135" t="s">
        <v>241</v>
      </c>
      <c r="AU411" s="135" t="s">
        <v>81</v>
      </c>
      <c r="AV411" s="135" t="s">
        <v>81</v>
      </c>
      <c r="AW411" s="135" t="s">
        <v>186</v>
      </c>
      <c r="AX411" s="135" t="s">
        <v>73</v>
      </c>
      <c r="AY411" s="135" t="s">
        <v>232</v>
      </c>
    </row>
    <row r="412" spans="2:51" s="6" customFormat="1" ht="15.75" customHeight="1">
      <c r="B412" s="129"/>
      <c r="D412" s="137" t="s">
        <v>241</v>
      </c>
      <c r="E412" s="135"/>
      <c r="F412" s="131" t="s">
        <v>577</v>
      </c>
      <c r="H412" s="132">
        <v>2.7</v>
      </c>
      <c r="L412" s="129"/>
      <c r="M412" s="133"/>
      <c r="T412" s="134"/>
      <c r="AT412" s="135" t="s">
        <v>241</v>
      </c>
      <c r="AU412" s="135" t="s">
        <v>81</v>
      </c>
      <c r="AV412" s="135" t="s">
        <v>81</v>
      </c>
      <c r="AW412" s="135" t="s">
        <v>186</v>
      </c>
      <c r="AX412" s="135" t="s">
        <v>73</v>
      </c>
      <c r="AY412" s="135" t="s">
        <v>232</v>
      </c>
    </row>
    <row r="413" spans="2:51" s="6" customFormat="1" ht="15.75" customHeight="1">
      <c r="B413" s="129"/>
      <c r="D413" s="137" t="s">
        <v>241</v>
      </c>
      <c r="E413" s="135"/>
      <c r="F413" s="131" t="s">
        <v>578</v>
      </c>
      <c r="H413" s="132">
        <v>2.8</v>
      </c>
      <c r="L413" s="129"/>
      <c r="M413" s="133"/>
      <c r="T413" s="134"/>
      <c r="AT413" s="135" t="s">
        <v>241</v>
      </c>
      <c r="AU413" s="135" t="s">
        <v>81</v>
      </c>
      <c r="AV413" s="135" t="s">
        <v>81</v>
      </c>
      <c r="AW413" s="135" t="s">
        <v>186</v>
      </c>
      <c r="AX413" s="135" t="s">
        <v>73</v>
      </c>
      <c r="AY413" s="135" t="s">
        <v>232</v>
      </c>
    </row>
    <row r="414" spans="2:51" s="6" customFormat="1" ht="15.75" customHeight="1">
      <c r="B414" s="129"/>
      <c r="D414" s="137" t="s">
        <v>241</v>
      </c>
      <c r="E414" s="135"/>
      <c r="F414" s="131" t="s">
        <v>579</v>
      </c>
      <c r="H414" s="132">
        <v>2.7</v>
      </c>
      <c r="L414" s="129"/>
      <c r="M414" s="133"/>
      <c r="T414" s="134"/>
      <c r="AT414" s="135" t="s">
        <v>241</v>
      </c>
      <c r="AU414" s="135" t="s">
        <v>81</v>
      </c>
      <c r="AV414" s="135" t="s">
        <v>81</v>
      </c>
      <c r="AW414" s="135" t="s">
        <v>186</v>
      </c>
      <c r="AX414" s="135" t="s">
        <v>73</v>
      </c>
      <c r="AY414" s="135" t="s">
        <v>232</v>
      </c>
    </row>
    <row r="415" spans="2:51" s="6" customFormat="1" ht="15.75" customHeight="1">
      <c r="B415" s="129"/>
      <c r="D415" s="137" t="s">
        <v>241</v>
      </c>
      <c r="E415" s="135"/>
      <c r="F415" s="131" t="s">
        <v>580</v>
      </c>
      <c r="H415" s="132">
        <v>1.44</v>
      </c>
      <c r="L415" s="129"/>
      <c r="M415" s="133"/>
      <c r="T415" s="134"/>
      <c r="AT415" s="135" t="s">
        <v>241</v>
      </c>
      <c r="AU415" s="135" t="s">
        <v>81</v>
      </c>
      <c r="AV415" s="135" t="s">
        <v>81</v>
      </c>
      <c r="AW415" s="135" t="s">
        <v>186</v>
      </c>
      <c r="AX415" s="135" t="s">
        <v>73</v>
      </c>
      <c r="AY415" s="135" t="s">
        <v>232</v>
      </c>
    </row>
    <row r="416" spans="2:51" s="6" customFormat="1" ht="15.75" customHeight="1">
      <c r="B416" s="129"/>
      <c r="D416" s="137" t="s">
        <v>241</v>
      </c>
      <c r="E416" s="135"/>
      <c r="F416" s="131" t="s">
        <v>581</v>
      </c>
      <c r="H416" s="132">
        <v>5.67</v>
      </c>
      <c r="L416" s="129"/>
      <c r="M416" s="133"/>
      <c r="T416" s="134"/>
      <c r="AT416" s="135" t="s">
        <v>241</v>
      </c>
      <c r="AU416" s="135" t="s">
        <v>81</v>
      </c>
      <c r="AV416" s="135" t="s">
        <v>81</v>
      </c>
      <c r="AW416" s="135" t="s">
        <v>186</v>
      </c>
      <c r="AX416" s="135" t="s">
        <v>73</v>
      </c>
      <c r="AY416" s="135" t="s">
        <v>232</v>
      </c>
    </row>
    <row r="417" spans="2:51" s="6" customFormat="1" ht="15.75" customHeight="1">
      <c r="B417" s="129"/>
      <c r="D417" s="137" t="s">
        <v>241</v>
      </c>
      <c r="E417" s="135"/>
      <c r="F417" s="131" t="s">
        <v>582</v>
      </c>
      <c r="H417" s="132">
        <v>1.8</v>
      </c>
      <c r="L417" s="129"/>
      <c r="M417" s="133"/>
      <c r="T417" s="134"/>
      <c r="AT417" s="135" t="s">
        <v>241</v>
      </c>
      <c r="AU417" s="135" t="s">
        <v>81</v>
      </c>
      <c r="AV417" s="135" t="s">
        <v>81</v>
      </c>
      <c r="AW417" s="135" t="s">
        <v>186</v>
      </c>
      <c r="AX417" s="135" t="s">
        <v>73</v>
      </c>
      <c r="AY417" s="135" t="s">
        <v>232</v>
      </c>
    </row>
    <row r="418" spans="2:51" s="6" customFormat="1" ht="15.75" customHeight="1">
      <c r="B418" s="144"/>
      <c r="D418" s="137" t="s">
        <v>241</v>
      </c>
      <c r="E418" s="146"/>
      <c r="F418" s="145" t="s">
        <v>356</v>
      </c>
      <c r="H418" s="146"/>
      <c r="L418" s="144"/>
      <c r="M418" s="147"/>
      <c r="T418" s="148"/>
      <c r="AT418" s="146" t="s">
        <v>241</v>
      </c>
      <c r="AU418" s="146" t="s">
        <v>81</v>
      </c>
      <c r="AV418" s="146" t="s">
        <v>22</v>
      </c>
      <c r="AW418" s="146" t="s">
        <v>186</v>
      </c>
      <c r="AX418" s="146" t="s">
        <v>73</v>
      </c>
      <c r="AY418" s="146" t="s">
        <v>232</v>
      </c>
    </row>
    <row r="419" spans="2:51" s="6" customFormat="1" ht="15.75" customHeight="1">
      <c r="B419" s="129"/>
      <c r="D419" s="137" t="s">
        <v>241</v>
      </c>
      <c r="E419" s="135"/>
      <c r="F419" s="131" t="s">
        <v>583</v>
      </c>
      <c r="H419" s="132">
        <v>89.46</v>
      </c>
      <c r="L419" s="129"/>
      <c r="M419" s="133"/>
      <c r="T419" s="134"/>
      <c r="AT419" s="135" t="s">
        <v>241</v>
      </c>
      <c r="AU419" s="135" t="s">
        <v>81</v>
      </c>
      <c r="AV419" s="135" t="s">
        <v>81</v>
      </c>
      <c r="AW419" s="135" t="s">
        <v>186</v>
      </c>
      <c r="AX419" s="135" t="s">
        <v>73</v>
      </c>
      <c r="AY419" s="135" t="s">
        <v>232</v>
      </c>
    </row>
    <row r="420" spans="2:51" s="6" customFormat="1" ht="15.75" customHeight="1">
      <c r="B420" s="129"/>
      <c r="D420" s="137" t="s">
        <v>241</v>
      </c>
      <c r="E420" s="135"/>
      <c r="F420" s="131" t="s">
        <v>584</v>
      </c>
      <c r="H420" s="132">
        <v>8.622</v>
      </c>
      <c r="L420" s="129"/>
      <c r="M420" s="133"/>
      <c r="T420" s="134"/>
      <c r="AT420" s="135" t="s">
        <v>241</v>
      </c>
      <c r="AU420" s="135" t="s">
        <v>81</v>
      </c>
      <c r="AV420" s="135" t="s">
        <v>81</v>
      </c>
      <c r="AW420" s="135" t="s">
        <v>186</v>
      </c>
      <c r="AX420" s="135" t="s">
        <v>73</v>
      </c>
      <c r="AY420" s="135" t="s">
        <v>232</v>
      </c>
    </row>
    <row r="421" spans="2:51" s="6" customFormat="1" ht="15.75" customHeight="1">
      <c r="B421" s="129"/>
      <c r="D421" s="137" t="s">
        <v>241</v>
      </c>
      <c r="E421" s="135"/>
      <c r="F421" s="131" t="s">
        <v>585</v>
      </c>
      <c r="H421" s="132">
        <v>4.06</v>
      </c>
      <c r="L421" s="129"/>
      <c r="M421" s="133"/>
      <c r="T421" s="134"/>
      <c r="AT421" s="135" t="s">
        <v>241</v>
      </c>
      <c r="AU421" s="135" t="s">
        <v>81</v>
      </c>
      <c r="AV421" s="135" t="s">
        <v>81</v>
      </c>
      <c r="AW421" s="135" t="s">
        <v>186</v>
      </c>
      <c r="AX421" s="135" t="s">
        <v>73</v>
      </c>
      <c r="AY421" s="135" t="s">
        <v>232</v>
      </c>
    </row>
    <row r="422" spans="2:51" s="6" customFormat="1" ht="15.75" customHeight="1">
      <c r="B422" s="129"/>
      <c r="D422" s="137" t="s">
        <v>241</v>
      </c>
      <c r="E422" s="135"/>
      <c r="F422" s="131" t="s">
        <v>586</v>
      </c>
      <c r="H422" s="132">
        <v>4.2</v>
      </c>
      <c r="L422" s="129"/>
      <c r="M422" s="133"/>
      <c r="T422" s="134"/>
      <c r="AT422" s="135" t="s">
        <v>241</v>
      </c>
      <c r="AU422" s="135" t="s">
        <v>81</v>
      </c>
      <c r="AV422" s="135" t="s">
        <v>81</v>
      </c>
      <c r="AW422" s="135" t="s">
        <v>186</v>
      </c>
      <c r="AX422" s="135" t="s">
        <v>73</v>
      </c>
      <c r="AY422" s="135" t="s">
        <v>232</v>
      </c>
    </row>
    <row r="423" spans="2:51" s="6" customFormat="1" ht="15.75" customHeight="1">
      <c r="B423" s="129"/>
      <c r="D423" s="137" t="s">
        <v>241</v>
      </c>
      <c r="E423" s="135"/>
      <c r="F423" s="131" t="s">
        <v>587</v>
      </c>
      <c r="H423" s="132">
        <v>6.79</v>
      </c>
      <c r="L423" s="129"/>
      <c r="M423" s="133"/>
      <c r="T423" s="134"/>
      <c r="AT423" s="135" t="s">
        <v>241</v>
      </c>
      <c r="AU423" s="135" t="s">
        <v>81</v>
      </c>
      <c r="AV423" s="135" t="s">
        <v>81</v>
      </c>
      <c r="AW423" s="135" t="s">
        <v>186</v>
      </c>
      <c r="AX423" s="135" t="s">
        <v>73</v>
      </c>
      <c r="AY423" s="135" t="s">
        <v>232</v>
      </c>
    </row>
    <row r="424" spans="2:51" s="6" customFormat="1" ht="15.75" customHeight="1">
      <c r="B424" s="136"/>
      <c r="D424" s="137" t="s">
        <v>241</v>
      </c>
      <c r="E424" s="138" t="s">
        <v>588</v>
      </c>
      <c r="F424" s="139" t="s">
        <v>243</v>
      </c>
      <c r="H424" s="140">
        <v>170.524</v>
      </c>
      <c r="L424" s="136"/>
      <c r="M424" s="141"/>
      <c r="T424" s="142"/>
      <c r="AT424" s="138" t="s">
        <v>241</v>
      </c>
      <c r="AU424" s="138" t="s">
        <v>81</v>
      </c>
      <c r="AV424" s="138" t="s">
        <v>239</v>
      </c>
      <c r="AW424" s="138" t="s">
        <v>186</v>
      </c>
      <c r="AX424" s="138" t="s">
        <v>22</v>
      </c>
      <c r="AY424" s="138" t="s">
        <v>232</v>
      </c>
    </row>
    <row r="425" spans="2:65" s="6" customFormat="1" ht="15.75" customHeight="1">
      <c r="B425" s="22"/>
      <c r="C425" s="117" t="s">
        <v>589</v>
      </c>
      <c r="D425" s="117" t="s">
        <v>234</v>
      </c>
      <c r="E425" s="118" t="s">
        <v>590</v>
      </c>
      <c r="F425" s="119" t="s">
        <v>591</v>
      </c>
      <c r="G425" s="120" t="s">
        <v>237</v>
      </c>
      <c r="H425" s="121">
        <v>690.901</v>
      </c>
      <c r="I425" s="122"/>
      <c r="J425" s="123">
        <f>ROUND($I$425*$H$425,2)</f>
        <v>0</v>
      </c>
      <c r="K425" s="119" t="s">
        <v>238</v>
      </c>
      <c r="L425" s="22"/>
      <c r="M425" s="124"/>
      <c r="N425" s="125" t="s">
        <v>44</v>
      </c>
      <c r="P425" s="126">
        <f>$O$425*$H$425</f>
        <v>0</v>
      </c>
      <c r="Q425" s="126">
        <v>0</v>
      </c>
      <c r="R425" s="126">
        <f>$Q$425*$H$425</f>
        <v>0</v>
      </c>
      <c r="S425" s="126">
        <v>0</v>
      </c>
      <c r="T425" s="127">
        <f>$S$425*$H$425</f>
        <v>0</v>
      </c>
      <c r="AR425" s="76" t="s">
        <v>239</v>
      </c>
      <c r="AT425" s="76" t="s">
        <v>234</v>
      </c>
      <c r="AU425" s="76" t="s">
        <v>81</v>
      </c>
      <c r="AY425" s="6" t="s">
        <v>232</v>
      </c>
      <c r="BE425" s="128">
        <f>IF($N$425="základní",$J$425,0)</f>
        <v>0</v>
      </c>
      <c r="BF425" s="128">
        <f>IF($N$425="snížená",$J$425,0)</f>
        <v>0</v>
      </c>
      <c r="BG425" s="128">
        <f>IF($N$425="zákl. přenesená",$J$425,0)</f>
        <v>0</v>
      </c>
      <c r="BH425" s="128">
        <f>IF($N$425="sníž. přenesená",$J$425,0)</f>
        <v>0</v>
      </c>
      <c r="BI425" s="128">
        <f>IF($N$425="nulová",$J$425,0)</f>
        <v>0</v>
      </c>
      <c r="BJ425" s="76" t="s">
        <v>22</v>
      </c>
      <c r="BK425" s="128">
        <f>ROUND($I$425*$H$425,2)</f>
        <v>0</v>
      </c>
      <c r="BL425" s="76" t="s">
        <v>239</v>
      </c>
      <c r="BM425" s="76" t="s">
        <v>592</v>
      </c>
    </row>
    <row r="426" spans="2:47" s="6" customFormat="1" ht="16.5" customHeight="1">
      <c r="B426" s="22"/>
      <c r="D426" s="130" t="s">
        <v>346</v>
      </c>
      <c r="F426" s="159" t="s">
        <v>591</v>
      </c>
      <c r="L426" s="22"/>
      <c r="M426" s="48"/>
      <c r="T426" s="49"/>
      <c r="AT426" s="6" t="s">
        <v>346</v>
      </c>
      <c r="AU426" s="6" t="s">
        <v>81</v>
      </c>
    </row>
    <row r="427" spans="2:51" s="6" customFormat="1" ht="15.75" customHeight="1">
      <c r="B427" s="129"/>
      <c r="D427" s="137" t="s">
        <v>241</v>
      </c>
      <c r="E427" s="135"/>
      <c r="F427" s="131" t="s">
        <v>114</v>
      </c>
      <c r="H427" s="132">
        <v>690.901</v>
      </c>
      <c r="L427" s="129"/>
      <c r="M427" s="133"/>
      <c r="T427" s="134"/>
      <c r="AT427" s="135" t="s">
        <v>241</v>
      </c>
      <c r="AU427" s="135" t="s">
        <v>81</v>
      </c>
      <c r="AV427" s="135" t="s">
        <v>81</v>
      </c>
      <c r="AW427" s="135" t="s">
        <v>186</v>
      </c>
      <c r="AX427" s="135" t="s">
        <v>73</v>
      </c>
      <c r="AY427" s="135" t="s">
        <v>232</v>
      </c>
    </row>
    <row r="428" spans="2:51" s="6" customFormat="1" ht="15.75" customHeight="1">
      <c r="B428" s="136"/>
      <c r="D428" s="137" t="s">
        <v>241</v>
      </c>
      <c r="E428" s="138"/>
      <c r="F428" s="139" t="s">
        <v>243</v>
      </c>
      <c r="H428" s="140">
        <v>690.901</v>
      </c>
      <c r="L428" s="136"/>
      <c r="M428" s="141"/>
      <c r="T428" s="142"/>
      <c r="AT428" s="138" t="s">
        <v>241</v>
      </c>
      <c r="AU428" s="138" t="s">
        <v>81</v>
      </c>
      <c r="AV428" s="138" t="s">
        <v>239</v>
      </c>
      <c r="AW428" s="138" t="s">
        <v>186</v>
      </c>
      <c r="AX428" s="138" t="s">
        <v>22</v>
      </c>
      <c r="AY428" s="138" t="s">
        <v>232</v>
      </c>
    </row>
    <row r="429" spans="2:63" s="106" customFormat="1" ht="30.75" customHeight="1">
      <c r="B429" s="107"/>
      <c r="D429" s="108" t="s">
        <v>72</v>
      </c>
      <c r="E429" s="115" t="s">
        <v>277</v>
      </c>
      <c r="F429" s="115" t="s">
        <v>593</v>
      </c>
      <c r="J429" s="116">
        <f>$BK$429</f>
        <v>0</v>
      </c>
      <c r="L429" s="107"/>
      <c r="M429" s="111"/>
      <c r="P429" s="112">
        <f>$P$430+SUM($P$431:$P$513)</f>
        <v>0</v>
      </c>
      <c r="R429" s="112">
        <f>$R$430+SUM($R$431:$R$513)</f>
        <v>9.298852</v>
      </c>
      <c r="T429" s="113">
        <f>$T$430+SUM($T$431:$T$513)</f>
        <v>16.800738</v>
      </c>
      <c r="AR429" s="108" t="s">
        <v>22</v>
      </c>
      <c r="AT429" s="108" t="s">
        <v>72</v>
      </c>
      <c r="AU429" s="108" t="s">
        <v>22</v>
      </c>
      <c r="AY429" s="108" t="s">
        <v>232</v>
      </c>
      <c r="BK429" s="114">
        <f>$BK$430+SUM($BK$431:$BK$513)</f>
        <v>0</v>
      </c>
    </row>
    <row r="430" spans="2:65" s="6" customFormat="1" ht="15.75" customHeight="1">
      <c r="B430" s="22"/>
      <c r="C430" s="117" t="s">
        <v>594</v>
      </c>
      <c r="D430" s="117" t="s">
        <v>234</v>
      </c>
      <c r="E430" s="118" t="s">
        <v>595</v>
      </c>
      <c r="F430" s="119" t="s">
        <v>596</v>
      </c>
      <c r="G430" s="120" t="s">
        <v>448</v>
      </c>
      <c r="H430" s="121">
        <v>60.36</v>
      </c>
      <c r="I430" s="122"/>
      <c r="J430" s="123">
        <f>ROUND($I$430*$H$430,2)</f>
        <v>0</v>
      </c>
      <c r="K430" s="119" t="s">
        <v>238</v>
      </c>
      <c r="L430" s="22"/>
      <c r="M430" s="124"/>
      <c r="N430" s="125" t="s">
        <v>44</v>
      </c>
      <c r="P430" s="126">
        <f>$O$430*$H$430</f>
        <v>0</v>
      </c>
      <c r="Q430" s="126">
        <v>0.1295</v>
      </c>
      <c r="R430" s="126">
        <f>$Q$430*$H$430</f>
        <v>7.81662</v>
      </c>
      <c r="S430" s="126">
        <v>0</v>
      </c>
      <c r="T430" s="127">
        <f>$S$430*$H$430</f>
        <v>0</v>
      </c>
      <c r="AR430" s="76" t="s">
        <v>239</v>
      </c>
      <c r="AT430" s="76" t="s">
        <v>234</v>
      </c>
      <c r="AU430" s="76" t="s">
        <v>81</v>
      </c>
      <c r="AY430" s="6" t="s">
        <v>232</v>
      </c>
      <c r="BE430" s="128">
        <f>IF($N$430="základní",$J$430,0)</f>
        <v>0</v>
      </c>
      <c r="BF430" s="128">
        <f>IF($N$430="snížená",$J$430,0)</f>
        <v>0</v>
      </c>
      <c r="BG430" s="128">
        <f>IF($N$430="zákl. přenesená",$J$430,0)</f>
        <v>0</v>
      </c>
      <c r="BH430" s="128">
        <f>IF($N$430="sníž. přenesená",$J$430,0)</f>
        <v>0</v>
      </c>
      <c r="BI430" s="128">
        <f>IF($N$430="nulová",$J$430,0)</f>
        <v>0</v>
      </c>
      <c r="BJ430" s="76" t="s">
        <v>22</v>
      </c>
      <c r="BK430" s="128">
        <f>ROUND($I$430*$H$430,2)</f>
        <v>0</v>
      </c>
      <c r="BL430" s="76" t="s">
        <v>239</v>
      </c>
      <c r="BM430" s="76" t="s">
        <v>597</v>
      </c>
    </row>
    <row r="431" spans="2:51" s="6" customFormat="1" ht="15.75" customHeight="1">
      <c r="B431" s="129"/>
      <c r="D431" s="130" t="s">
        <v>241</v>
      </c>
      <c r="E431" s="131"/>
      <c r="F431" s="131" t="s">
        <v>598</v>
      </c>
      <c r="H431" s="132">
        <v>60.36</v>
      </c>
      <c r="L431" s="129"/>
      <c r="M431" s="133"/>
      <c r="T431" s="134"/>
      <c r="AT431" s="135" t="s">
        <v>241</v>
      </c>
      <c r="AU431" s="135" t="s">
        <v>81</v>
      </c>
      <c r="AV431" s="135" t="s">
        <v>81</v>
      </c>
      <c r="AW431" s="135" t="s">
        <v>186</v>
      </c>
      <c r="AX431" s="135" t="s">
        <v>73</v>
      </c>
      <c r="AY431" s="135" t="s">
        <v>232</v>
      </c>
    </row>
    <row r="432" spans="2:51" s="6" customFormat="1" ht="15.75" customHeight="1">
      <c r="B432" s="136"/>
      <c r="D432" s="137" t="s">
        <v>241</v>
      </c>
      <c r="E432" s="138" t="s">
        <v>129</v>
      </c>
      <c r="F432" s="139" t="s">
        <v>243</v>
      </c>
      <c r="H432" s="140">
        <v>60.36</v>
      </c>
      <c r="L432" s="136"/>
      <c r="M432" s="141"/>
      <c r="T432" s="142"/>
      <c r="AT432" s="138" t="s">
        <v>241</v>
      </c>
      <c r="AU432" s="138" t="s">
        <v>81</v>
      </c>
      <c r="AV432" s="138" t="s">
        <v>239</v>
      </c>
      <c r="AW432" s="138" t="s">
        <v>186</v>
      </c>
      <c r="AX432" s="138" t="s">
        <v>22</v>
      </c>
      <c r="AY432" s="138" t="s">
        <v>232</v>
      </c>
    </row>
    <row r="433" spans="2:65" s="6" customFormat="1" ht="15.75" customHeight="1">
      <c r="B433" s="22"/>
      <c r="C433" s="149" t="s">
        <v>599</v>
      </c>
      <c r="D433" s="149" t="s">
        <v>336</v>
      </c>
      <c r="E433" s="150" t="s">
        <v>600</v>
      </c>
      <c r="F433" s="151" t="s">
        <v>601</v>
      </c>
      <c r="G433" s="152" t="s">
        <v>602</v>
      </c>
      <c r="H433" s="153">
        <v>132.792</v>
      </c>
      <c r="I433" s="154"/>
      <c r="J433" s="155">
        <f>ROUND($I$433*$H$433,2)</f>
        <v>0</v>
      </c>
      <c r="K433" s="151" t="s">
        <v>238</v>
      </c>
      <c r="L433" s="156"/>
      <c r="M433" s="157"/>
      <c r="N433" s="158" t="s">
        <v>44</v>
      </c>
      <c r="P433" s="126">
        <f>$O$433*$H$433</f>
        <v>0</v>
      </c>
      <c r="Q433" s="126">
        <v>0.011</v>
      </c>
      <c r="R433" s="126">
        <f>$Q$433*$H$433</f>
        <v>1.460712</v>
      </c>
      <c r="S433" s="126">
        <v>0</v>
      </c>
      <c r="T433" s="127">
        <f>$S$433*$H$433</f>
        <v>0</v>
      </c>
      <c r="AR433" s="76" t="s">
        <v>273</v>
      </c>
      <c r="AT433" s="76" t="s">
        <v>336</v>
      </c>
      <c r="AU433" s="76" t="s">
        <v>81</v>
      </c>
      <c r="AY433" s="6" t="s">
        <v>232</v>
      </c>
      <c r="BE433" s="128">
        <f>IF($N$433="základní",$J$433,0)</f>
        <v>0</v>
      </c>
      <c r="BF433" s="128">
        <f>IF($N$433="snížená",$J$433,0)</f>
        <v>0</v>
      </c>
      <c r="BG433" s="128">
        <f>IF($N$433="zákl. přenesená",$J$433,0)</f>
        <v>0</v>
      </c>
      <c r="BH433" s="128">
        <f>IF($N$433="sníž. přenesená",$J$433,0)</f>
        <v>0</v>
      </c>
      <c r="BI433" s="128">
        <f>IF($N$433="nulová",$J$433,0)</f>
        <v>0</v>
      </c>
      <c r="BJ433" s="76" t="s">
        <v>22</v>
      </c>
      <c r="BK433" s="128">
        <f>ROUND($I$433*$H$433,2)</f>
        <v>0</v>
      </c>
      <c r="BL433" s="76" t="s">
        <v>239</v>
      </c>
      <c r="BM433" s="76" t="s">
        <v>603</v>
      </c>
    </row>
    <row r="434" spans="2:47" s="6" customFormat="1" ht="30.75" customHeight="1">
      <c r="B434" s="22"/>
      <c r="D434" s="130" t="s">
        <v>260</v>
      </c>
      <c r="F434" s="143" t="s">
        <v>604</v>
      </c>
      <c r="L434" s="22"/>
      <c r="M434" s="48"/>
      <c r="T434" s="49"/>
      <c r="AT434" s="6" t="s">
        <v>260</v>
      </c>
      <c r="AU434" s="6" t="s">
        <v>81</v>
      </c>
    </row>
    <row r="435" spans="2:51" s="6" customFormat="1" ht="15.75" customHeight="1">
      <c r="B435" s="129"/>
      <c r="D435" s="137" t="s">
        <v>241</v>
      </c>
      <c r="E435" s="135"/>
      <c r="F435" s="131" t="s">
        <v>605</v>
      </c>
      <c r="H435" s="132">
        <v>132.792</v>
      </c>
      <c r="L435" s="129"/>
      <c r="M435" s="133"/>
      <c r="T435" s="134"/>
      <c r="AT435" s="135" t="s">
        <v>241</v>
      </c>
      <c r="AU435" s="135" t="s">
        <v>81</v>
      </c>
      <c r="AV435" s="135" t="s">
        <v>81</v>
      </c>
      <c r="AW435" s="135" t="s">
        <v>186</v>
      </c>
      <c r="AX435" s="135" t="s">
        <v>73</v>
      </c>
      <c r="AY435" s="135" t="s">
        <v>232</v>
      </c>
    </row>
    <row r="436" spans="2:51" s="6" customFormat="1" ht="15.75" customHeight="1">
      <c r="B436" s="136"/>
      <c r="D436" s="137" t="s">
        <v>241</v>
      </c>
      <c r="E436" s="138"/>
      <c r="F436" s="139" t="s">
        <v>243</v>
      </c>
      <c r="H436" s="140">
        <v>132.792</v>
      </c>
      <c r="L436" s="136"/>
      <c r="M436" s="141"/>
      <c r="T436" s="142"/>
      <c r="AT436" s="138" t="s">
        <v>241</v>
      </c>
      <c r="AU436" s="138" t="s">
        <v>81</v>
      </c>
      <c r="AV436" s="138" t="s">
        <v>239</v>
      </c>
      <c r="AW436" s="138" t="s">
        <v>186</v>
      </c>
      <c r="AX436" s="138" t="s">
        <v>22</v>
      </c>
      <c r="AY436" s="138" t="s">
        <v>232</v>
      </c>
    </row>
    <row r="437" spans="2:65" s="6" customFormat="1" ht="15.75" customHeight="1">
      <c r="B437" s="22"/>
      <c r="C437" s="117" t="s">
        <v>606</v>
      </c>
      <c r="D437" s="117" t="s">
        <v>234</v>
      </c>
      <c r="E437" s="118" t="s">
        <v>607</v>
      </c>
      <c r="F437" s="119" t="s">
        <v>608</v>
      </c>
      <c r="G437" s="120" t="s">
        <v>237</v>
      </c>
      <c r="H437" s="121">
        <v>883.476</v>
      </c>
      <c r="I437" s="122"/>
      <c r="J437" s="123">
        <f>ROUND($I$437*$H$437,2)</f>
        <v>0</v>
      </c>
      <c r="K437" s="119" t="s">
        <v>238</v>
      </c>
      <c r="L437" s="22"/>
      <c r="M437" s="124"/>
      <c r="N437" s="125" t="s">
        <v>44</v>
      </c>
      <c r="P437" s="126">
        <f>$O$437*$H$437</f>
        <v>0</v>
      </c>
      <c r="Q437" s="126">
        <v>0</v>
      </c>
      <c r="R437" s="126">
        <f>$Q$437*$H$437</f>
        <v>0</v>
      </c>
      <c r="S437" s="126">
        <v>0</v>
      </c>
      <c r="T437" s="127">
        <f>$S$437*$H$437</f>
        <v>0</v>
      </c>
      <c r="AR437" s="76" t="s">
        <v>239</v>
      </c>
      <c r="AT437" s="76" t="s">
        <v>234</v>
      </c>
      <c r="AU437" s="76" t="s">
        <v>81</v>
      </c>
      <c r="AY437" s="6" t="s">
        <v>232</v>
      </c>
      <c r="BE437" s="128">
        <f>IF($N$437="základní",$J$437,0)</f>
        <v>0</v>
      </c>
      <c r="BF437" s="128">
        <f>IF($N$437="snížená",$J$437,0)</f>
        <v>0</v>
      </c>
      <c r="BG437" s="128">
        <f>IF($N$437="zákl. přenesená",$J$437,0)</f>
        <v>0</v>
      </c>
      <c r="BH437" s="128">
        <f>IF($N$437="sníž. přenesená",$J$437,0)</f>
        <v>0</v>
      </c>
      <c r="BI437" s="128">
        <f>IF($N$437="nulová",$J$437,0)</f>
        <v>0</v>
      </c>
      <c r="BJ437" s="76" t="s">
        <v>22</v>
      </c>
      <c r="BK437" s="128">
        <f>ROUND($I$437*$H$437,2)</f>
        <v>0</v>
      </c>
      <c r="BL437" s="76" t="s">
        <v>239</v>
      </c>
      <c r="BM437" s="76" t="s">
        <v>609</v>
      </c>
    </row>
    <row r="438" spans="2:51" s="6" customFormat="1" ht="15.75" customHeight="1">
      <c r="B438" s="129"/>
      <c r="D438" s="130" t="s">
        <v>241</v>
      </c>
      <c r="E438" s="131"/>
      <c r="F438" s="131" t="s">
        <v>116</v>
      </c>
      <c r="H438" s="132">
        <v>883.476</v>
      </c>
      <c r="L438" s="129"/>
      <c r="M438" s="133"/>
      <c r="T438" s="134"/>
      <c r="AT438" s="135" t="s">
        <v>241</v>
      </c>
      <c r="AU438" s="135" t="s">
        <v>81</v>
      </c>
      <c r="AV438" s="135" t="s">
        <v>81</v>
      </c>
      <c r="AW438" s="135" t="s">
        <v>186</v>
      </c>
      <c r="AX438" s="135" t="s">
        <v>73</v>
      </c>
      <c r="AY438" s="135" t="s">
        <v>232</v>
      </c>
    </row>
    <row r="439" spans="2:51" s="6" customFormat="1" ht="15.75" customHeight="1">
      <c r="B439" s="136"/>
      <c r="D439" s="137" t="s">
        <v>241</v>
      </c>
      <c r="E439" s="138"/>
      <c r="F439" s="139" t="s">
        <v>243</v>
      </c>
      <c r="H439" s="140">
        <v>883.476</v>
      </c>
      <c r="L439" s="136"/>
      <c r="M439" s="141"/>
      <c r="T439" s="142"/>
      <c r="AT439" s="138" t="s">
        <v>241</v>
      </c>
      <c r="AU439" s="138" t="s">
        <v>81</v>
      </c>
      <c r="AV439" s="138" t="s">
        <v>239</v>
      </c>
      <c r="AW439" s="138" t="s">
        <v>186</v>
      </c>
      <c r="AX439" s="138" t="s">
        <v>22</v>
      </c>
      <c r="AY439" s="138" t="s">
        <v>232</v>
      </c>
    </row>
    <row r="440" spans="2:65" s="6" customFormat="1" ht="15.75" customHeight="1">
      <c r="B440" s="22"/>
      <c r="C440" s="117" t="s">
        <v>610</v>
      </c>
      <c r="D440" s="117" t="s">
        <v>234</v>
      </c>
      <c r="E440" s="118" t="s">
        <v>611</v>
      </c>
      <c r="F440" s="119" t="s">
        <v>612</v>
      </c>
      <c r="G440" s="120" t="s">
        <v>237</v>
      </c>
      <c r="H440" s="121">
        <v>883.476</v>
      </c>
      <c r="I440" s="122"/>
      <c r="J440" s="123">
        <f>ROUND($I$440*$H$440,2)</f>
        <v>0</v>
      </c>
      <c r="K440" s="119" t="s">
        <v>238</v>
      </c>
      <c r="L440" s="22"/>
      <c r="M440" s="124"/>
      <c r="N440" s="125" t="s">
        <v>44</v>
      </c>
      <c r="P440" s="126">
        <f>$O$440*$H$440</f>
        <v>0</v>
      </c>
      <c r="Q440" s="126">
        <v>0</v>
      </c>
      <c r="R440" s="126">
        <f>$Q$440*$H$440</f>
        <v>0</v>
      </c>
      <c r="S440" s="126">
        <v>0</v>
      </c>
      <c r="T440" s="127">
        <f>$S$440*$H$440</f>
        <v>0</v>
      </c>
      <c r="AR440" s="76" t="s">
        <v>239</v>
      </c>
      <c r="AT440" s="76" t="s">
        <v>234</v>
      </c>
      <c r="AU440" s="76" t="s">
        <v>81</v>
      </c>
      <c r="AY440" s="6" t="s">
        <v>232</v>
      </c>
      <c r="BE440" s="128">
        <f>IF($N$440="základní",$J$440,0)</f>
        <v>0</v>
      </c>
      <c r="BF440" s="128">
        <f>IF($N$440="snížená",$J$440,0)</f>
        <v>0</v>
      </c>
      <c r="BG440" s="128">
        <f>IF($N$440="zákl. přenesená",$J$440,0)</f>
        <v>0</v>
      </c>
      <c r="BH440" s="128">
        <f>IF($N$440="sníž. přenesená",$J$440,0)</f>
        <v>0</v>
      </c>
      <c r="BI440" s="128">
        <f>IF($N$440="nulová",$J$440,0)</f>
        <v>0</v>
      </c>
      <c r="BJ440" s="76" t="s">
        <v>22</v>
      </c>
      <c r="BK440" s="128">
        <f>ROUND($I$440*$H$440,2)</f>
        <v>0</v>
      </c>
      <c r="BL440" s="76" t="s">
        <v>239</v>
      </c>
      <c r="BM440" s="76" t="s">
        <v>613</v>
      </c>
    </row>
    <row r="441" spans="2:51" s="6" customFormat="1" ht="15.75" customHeight="1">
      <c r="B441" s="129"/>
      <c r="D441" s="130" t="s">
        <v>241</v>
      </c>
      <c r="E441" s="131"/>
      <c r="F441" s="131" t="s">
        <v>614</v>
      </c>
      <c r="H441" s="132">
        <v>408.838</v>
      </c>
      <c r="L441" s="129"/>
      <c r="M441" s="133"/>
      <c r="T441" s="134"/>
      <c r="AT441" s="135" t="s">
        <v>241</v>
      </c>
      <c r="AU441" s="135" t="s">
        <v>81</v>
      </c>
      <c r="AV441" s="135" t="s">
        <v>81</v>
      </c>
      <c r="AW441" s="135" t="s">
        <v>186</v>
      </c>
      <c r="AX441" s="135" t="s">
        <v>73</v>
      </c>
      <c r="AY441" s="135" t="s">
        <v>232</v>
      </c>
    </row>
    <row r="442" spans="2:51" s="6" customFormat="1" ht="15.75" customHeight="1">
      <c r="B442" s="129"/>
      <c r="D442" s="137" t="s">
        <v>241</v>
      </c>
      <c r="E442" s="135"/>
      <c r="F442" s="131" t="s">
        <v>615</v>
      </c>
      <c r="H442" s="132">
        <v>207.338</v>
      </c>
      <c r="L442" s="129"/>
      <c r="M442" s="133"/>
      <c r="T442" s="134"/>
      <c r="AT442" s="135" t="s">
        <v>241</v>
      </c>
      <c r="AU442" s="135" t="s">
        <v>81</v>
      </c>
      <c r="AV442" s="135" t="s">
        <v>81</v>
      </c>
      <c r="AW442" s="135" t="s">
        <v>186</v>
      </c>
      <c r="AX442" s="135" t="s">
        <v>73</v>
      </c>
      <c r="AY442" s="135" t="s">
        <v>232</v>
      </c>
    </row>
    <row r="443" spans="2:51" s="6" customFormat="1" ht="15.75" customHeight="1">
      <c r="B443" s="129"/>
      <c r="D443" s="137" t="s">
        <v>241</v>
      </c>
      <c r="E443" s="135"/>
      <c r="F443" s="131" t="s">
        <v>616</v>
      </c>
      <c r="H443" s="132">
        <v>133.65</v>
      </c>
      <c r="L443" s="129"/>
      <c r="M443" s="133"/>
      <c r="T443" s="134"/>
      <c r="AT443" s="135" t="s">
        <v>241</v>
      </c>
      <c r="AU443" s="135" t="s">
        <v>81</v>
      </c>
      <c r="AV443" s="135" t="s">
        <v>81</v>
      </c>
      <c r="AW443" s="135" t="s">
        <v>186</v>
      </c>
      <c r="AX443" s="135" t="s">
        <v>73</v>
      </c>
      <c r="AY443" s="135" t="s">
        <v>232</v>
      </c>
    </row>
    <row r="444" spans="2:51" s="6" customFormat="1" ht="15.75" customHeight="1">
      <c r="B444" s="129"/>
      <c r="D444" s="137" t="s">
        <v>241</v>
      </c>
      <c r="E444" s="135"/>
      <c r="F444" s="131" t="s">
        <v>617</v>
      </c>
      <c r="H444" s="132">
        <v>133.65</v>
      </c>
      <c r="L444" s="129"/>
      <c r="M444" s="133"/>
      <c r="T444" s="134"/>
      <c r="AT444" s="135" t="s">
        <v>241</v>
      </c>
      <c r="AU444" s="135" t="s">
        <v>81</v>
      </c>
      <c r="AV444" s="135" t="s">
        <v>81</v>
      </c>
      <c r="AW444" s="135" t="s">
        <v>186</v>
      </c>
      <c r="AX444" s="135" t="s">
        <v>73</v>
      </c>
      <c r="AY444" s="135" t="s">
        <v>232</v>
      </c>
    </row>
    <row r="445" spans="2:51" s="6" customFormat="1" ht="15.75" customHeight="1">
      <c r="B445" s="136"/>
      <c r="D445" s="137" t="s">
        <v>241</v>
      </c>
      <c r="E445" s="138" t="s">
        <v>116</v>
      </c>
      <c r="F445" s="139" t="s">
        <v>243</v>
      </c>
      <c r="H445" s="140">
        <v>883.476</v>
      </c>
      <c r="L445" s="136"/>
      <c r="M445" s="141"/>
      <c r="T445" s="142"/>
      <c r="AT445" s="138" t="s">
        <v>241</v>
      </c>
      <c r="AU445" s="138" t="s">
        <v>81</v>
      </c>
      <c r="AV445" s="138" t="s">
        <v>239</v>
      </c>
      <c r="AW445" s="138" t="s">
        <v>186</v>
      </c>
      <c r="AX445" s="138" t="s">
        <v>22</v>
      </c>
      <c r="AY445" s="138" t="s">
        <v>232</v>
      </c>
    </row>
    <row r="446" spans="2:65" s="6" customFormat="1" ht="15.75" customHeight="1">
      <c r="B446" s="22"/>
      <c r="C446" s="117" t="s">
        <v>618</v>
      </c>
      <c r="D446" s="117" t="s">
        <v>234</v>
      </c>
      <c r="E446" s="118" t="s">
        <v>619</v>
      </c>
      <c r="F446" s="119" t="s">
        <v>620</v>
      </c>
      <c r="G446" s="120" t="s">
        <v>237</v>
      </c>
      <c r="H446" s="121">
        <v>53008.56</v>
      </c>
      <c r="I446" s="122"/>
      <c r="J446" s="123">
        <f>ROUND($I$446*$H$446,2)</f>
        <v>0</v>
      </c>
      <c r="K446" s="119" t="s">
        <v>238</v>
      </c>
      <c r="L446" s="22"/>
      <c r="M446" s="124"/>
      <c r="N446" s="125" t="s">
        <v>44</v>
      </c>
      <c r="P446" s="126">
        <f>$O$446*$H$446</f>
        <v>0</v>
      </c>
      <c r="Q446" s="126">
        <v>0</v>
      </c>
      <c r="R446" s="126">
        <f>$Q$446*$H$446</f>
        <v>0</v>
      </c>
      <c r="S446" s="126">
        <v>0</v>
      </c>
      <c r="T446" s="127">
        <f>$S$446*$H$446</f>
        <v>0</v>
      </c>
      <c r="AR446" s="76" t="s">
        <v>239</v>
      </c>
      <c r="AT446" s="76" t="s">
        <v>234</v>
      </c>
      <c r="AU446" s="76" t="s">
        <v>81</v>
      </c>
      <c r="AY446" s="6" t="s">
        <v>232</v>
      </c>
      <c r="BE446" s="128">
        <f>IF($N$446="základní",$J$446,0)</f>
        <v>0</v>
      </c>
      <c r="BF446" s="128">
        <f>IF($N$446="snížená",$J$446,0)</f>
        <v>0</v>
      </c>
      <c r="BG446" s="128">
        <f>IF($N$446="zákl. přenesená",$J$446,0)</f>
        <v>0</v>
      </c>
      <c r="BH446" s="128">
        <f>IF($N$446="sníž. přenesená",$J$446,0)</f>
        <v>0</v>
      </c>
      <c r="BI446" s="128">
        <f>IF($N$446="nulová",$J$446,0)</f>
        <v>0</v>
      </c>
      <c r="BJ446" s="76" t="s">
        <v>22</v>
      </c>
      <c r="BK446" s="128">
        <f>ROUND($I$446*$H$446,2)</f>
        <v>0</v>
      </c>
      <c r="BL446" s="76" t="s">
        <v>239</v>
      </c>
      <c r="BM446" s="76" t="s">
        <v>621</v>
      </c>
    </row>
    <row r="447" spans="2:51" s="6" customFormat="1" ht="15.75" customHeight="1">
      <c r="B447" s="129"/>
      <c r="D447" s="130" t="s">
        <v>241</v>
      </c>
      <c r="E447" s="131"/>
      <c r="F447" s="131" t="s">
        <v>622</v>
      </c>
      <c r="H447" s="132">
        <v>53008.56</v>
      </c>
      <c r="L447" s="129"/>
      <c r="M447" s="133"/>
      <c r="T447" s="134"/>
      <c r="AT447" s="135" t="s">
        <v>241</v>
      </c>
      <c r="AU447" s="135" t="s">
        <v>81</v>
      </c>
      <c r="AV447" s="135" t="s">
        <v>81</v>
      </c>
      <c r="AW447" s="135" t="s">
        <v>186</v>
      </c>
      <c r="AX447" s="135" t="s">
        <v>73</v>
      </c>
      <c r="AY447" s="135" t="s">
        <v>232</v>
      </c>
    </row>
    <row r="448" spans="2:51" s="6" customFormat="1" ht="15.75" customHeight="1">
      <c r="B448" s="136"/>
      <c r="D448" s="137" t="s">
        <v>241</v>
      </c>
      <c r="E448" s="138"/>
      <c r="F448" s="139" t="s">
        <v>243</v>
      </c>
      <c r="H448" s="140">
        <v>53008.56</v>
      </c>
      <c r="L448" s="136"/>
      <c r="M448" s="141"/>
      <c r="T448" s="142"/>
      <c r="AT448" s="138" t="s">
        <v>241</v>
      </c>
      <c r="AU448" s="138" t="s">
        <v>81</v>
      </c>
      <c r="AV448" s="138" t="s">
        <v>239</v>
      </c>
      <c r="AW448" s="138" t="s">
        <v>186</v>
      </c>
      <c r="AX448" s="138" t="s">
        <v>22</v>
      </c>
      <c r="AY448" s="138" t="s">
        <v>232</v>
      </c>
    </row>
    <row r="449" spans="2:65" s="6" customFormat="1" ht="15.75" customHeight="1">
      <c r="B449" s="22"/>
      <c r="C449" s="117" t="s">
        <v>623</v>
      </c>
      <c r="D449" s="117" t="s">
        <v>234</v>
      </c>
      <c r="E449" s="118" t="s">
        <v>624</v>
      </c>
      <c r="F449" s="119" t="s">
        <v>625</v>
      </c>
      <c r="G449" s="120" t="s">
        <v>237</v>
      </c>
      <c r="H449" s="121">
        <v>883.476</v>
      </c>
      <c r="I449" s="122"/>
      <c r="J449" s="123">
        <f>ROUND($I$449*$H$449,2)</f>
        <v>0</v>
      </c>
      <c r="K449" s="119" t="s">
        <v>238</v>
      </c>
      <c r="L449" s="22"/>
      <c r="M449" s="124"/>
      <c r="N449" s="125" t="s">
        <v>44</v>
      </c>
      <c r="P449" s="126">
        <f>$O$449*$H$449</f>
        <v>0</v>
      </c>
      <c r="Q449" s="126">
        <v>0</v>
      </c>
      <c r="R449" s="126">
        <f>$Q$449*$H$449</f>
        <v>0</v>
      </c>
      <c r="S449" s="126">
        <v>0</v>
      </c>
      <c r="T449" s="127">
        <f>$S$449*$H$449</f>
        <v>0</v>
      </c>
      <c r="AR449" s="76" t="s">
        <v>239</v>
      </c>
      <c r="AT449" s="76" t="s">
        <v>234</v>
      </c>
      <c r="AU449" s="76" t="s">
        <v>81</v>
      </c>
      <c r="AY449" s="6" t="s">
        <v>232</v>
      </c>
      <c r="BE449" s="128">
        <f>IF($N$449="základní",$J$449,0)</f>
        <v>0</v>
      </c>
      <c r="BF449" s="128">
        <f>IF($N$449="snížená",$J$449,0)</f>
        <v>0</v>
      </c>
      <c r="BG449" s="128">
        <f>IF($N$449="zákl. přenesená",$J$449,0)</f>
        <v>0</v>
      </c>
      <c r="BH449" s="128">
        <f>IF($N$449="sníž. přenesená",$J$449,0)</f>
        <v>0</v>
      </c>
      <c r="BI449" s="128">
        <f>IF($N$449="nulová",$J$449,0)</f>
        <v>0</v>
      </c>
      <c r="BJ449" s="76" t="s">
        <v>22</v>
      </c>
      <c r="BK449" s="128">
        <f>ROUND($I$449*$H$449,2)</f>
        <v>0</v>
      </c>
      <c r="BL449" s="76" t="s">
        <v>239</v>
      </c>
      <c r="BM449" s="76" t="s">
        <v>626</v>
      </c>
    </row>
    <row r="450" spans="2:51" s="6" customFormat="1" ht="15.75" customHeight="1">
      <c r="B450" s="129"/>
      <c r="D450" s="130" t="s">
        <v>241</v>
      </c>
      <c r="E450" s="131"/>
      <c r="F450" s="131" t="s">
        <v>116</v>
      </c>
      <c r="H450" s="132">
        <v>883.476</v>
      </c>
      <c r="L450" s="129"/>
      <c r="M450" s="133"/>
      <c r="T450" s="134"/>
      <c r="AT450" s="135" t="s">
        <v>241</v>
      </c>
      <c r="AU450" s="135" t="s">
        <v>81</v>
      </c>
      <c r="AV450" s="135" t="s">
        <v>81</v>
      </c>
      <c r="AW450" s="135" t="s">
        <v>186</v>
      </c>
      <c r="AX450" s="135" t="s">
        <v>73</v>
      </c>
      <c r="AY450" s="135" t="s">
        <v>232</v>
      </c>
    </row>
    <row r="451" spans="2:51" s="6" customFormat="1" ht="15.75" customHeight="1">
      <c r="B451" s="136"/>
      <c r="D451" s="137" t="s">
        <v>241</v>
      </c>
      <c r="E451" s="138"/>
      <c r="F451" s="139" t="s">
        <v>243</v>
      </c>
      <c r="H451" s="140">
        <v>883.476</v>
      </c>
      <c r="L451" s="136"/>
      <c r="M451" s="141"/>
      <c r="T451" s="142"/>
      <c r="AT451" s="138" t="s">
        <v>241</v>
      </c>
      <c r="AU451" s="138" t="s">
        <v>81</v>
      </c>
      <c r="AV451" s="138" t="s">
        <v>239</v>
      </c>
      <c r="AW451" s="138" t="s">
        <v>186</v>
      </c>
      <c r="AX451" s="138" t="s">
        <v>22</v>
      </c>
      <c r="AY451" s="138" t="s">
        <v>232</v>
      </c>
    </row>
    <row r="452" spans="2:65" s="6" customFormat="1" ht="15.75" customHeight="1">
      <c r="B452" s="22"/>
      <c r="C452" s="117" t="s">
        <v>627</v>
      </c>
      <c r="D452" s="117" t="s">
        <v>234</v>
      </c>
      <c r="E452" s="118" t="s">
        <v>628</v>
      </c>
      <c r="F452" s="119" t="s">
        <v>629</v>
      </c>
      <c r="G452" s="120" t="s">
        <v>237</v>
      </c>
      <c r="H452" s="121">
        <v>53008.56</v>
      </c>
      <c r="I452" s="122"/>
      <c r="J452" s="123">
        <f>ROUND($I$452*$H$452,2)</f>
        <v>0</v>
      </c>
      <c r="K452" s="119" t="s">
        <v>238</v>
      </c>
      <c r="L452" s="22"/>
      <c r="M452" s="124"/>
      <c r="N452" s="125" t="s">
        <v>44</v>
      </c>
      <c r="P452" s="126">
        <f>$O$452*$H$452</f>
        <v>0</v>
      </c>
      <c r="Q452" s="126">
        <v>0</v>
      </c>
      <c r="R452" s="126">
        <f>$Q$452*$H$452</f>
        <v>0</v>
      </c>
      <c r="S452" s="126">
        <v>0</v>
      </c>
      <c r="T452" s="127">
        <f>$S$452*$H$452</f>
        <v>0</v>
      </c>
      <c r="AR452" s="76" t="s">
        <v>239</v>
      </c>
      <c r="AT452" s="76" t="s">
        <v>234</v>
      </c>
      <c r="AU452" s="76" t="s">
        <v>81</v>
      </c>
      <c r="AY452" s="6" t="s">
        <v>232</v>
      </c>
      <c r="BE452" s="128">
        <f>IF($N$452="základní",$J$452,0)</f>
        <v>0</v>
      </c>
      <c r="BF452" s="128">
        <f>IF($N$452="snížená",$J$452,0)</f>
        <v>0</v>
      </c>
      <c r="BG452" s="128">
        <f>IF($N$452="zákl. přenesená",$J$452,0)</f>
        <v>0</v>
      </c>
      <c r="BH452" s="128">
        <f>IF($N$452="sníž. přenesená",$J$452,0)</f>
        <v>0</v>
      </c>
      <c r="BI452" s="128">
        <f>IF($N$452="nulová",$J$452,0)</f>
        <v>0</v>
      </c>
      <c r="BJ452" s="76" t="s">
        <v>22</v>
      </c>
      <c r="BK452" s="128">
        <f>ROUND($I$452*$H$452,2)</f>
        <v>0</v>
      </c>
      <c r="BL452" s="76" t="s">
        <v>239</v>
      </c>
      <c r="BM452" s="76" t="s">
        <v>630</v>
      </c>
    </row>
    <row r="453" spans="2:51" s="6" customFormat="1" ht="15.75" customHeight="1">
      <c r="B453" s="129"/>
      <c r="D453" s="130" t="s">
        <v>241</v>
      </c>
      <c r="E453" s="131"/>
      <c r="F453" s="131" t="s">
        <v>622</v>
      </c>
      <c r="H453" s="132">
        <v>53008.56</v>
      </c>
      <c r="L453" s="129"/>
      <c r="M453" s="133"/>
      <c r="T453" s="134"/>
      <c r="AT453" s="135" t="s">
        <v>241</v>
      </c>
      <c r="AU453" s="135" t="s">
        <v>81</v>
      </c>
      <c r="AV453" s="135" t="s">
        <v>81</v>
      </c>
      <c r="AW453" s="135" t="s">
        <v>186</v>
      </c>
      <c r="AX453" s="135" t="s">
        <v>73</v>
      </c>
      <c r="AY453" s="135" t="s">
        <v>232</v>
      </c>
    </row>
    <row r="454" spans="2:51" s="6" customFormat="1" ht="15.75" customHeight="1">
      <c r="B454" s="136"/>
      <c r="D454" s="137" t="s">
        <v>241</v>
      </c>
      <c r="E454" s="138"/>
      <c r="F454" s="139" t="s">
        <v>243</v>
      </c>
      <c r="H454" s="140">
        <v>53008.56</v>
      </c>
      <c r="L454" s="136"/>
      <c r="M454" s="141"/>
      <c r="T454" s="142"/>
      <c r="AT454" s="138" t="s">
        <v>241</v>
      </c>
      <c r="AU454" s="138" t="s">
        <v>81</v>
      </c>
      <c r="AV454" s="138" t="s">
        <v>239</v>
      </c>
      <c r="AW454" s="138" t="s">
        <v>186</v>
      </c>
      <c r="AX454" s="138" t="s">
        <v>22</v>
      </c>
      <c r="AY454" s="138" t="s">
        <v>232</v>
      </c>
    </row>
    <row r="455" spans="2:65" s="6" customFormat="1" ht="15.75" customHeight="1">
      <c r="B455" s="22"/>
      <c r="C455" s="117" t="s">
        <v>631</v>
      </c>
      <c r="D455" s="117" t="s">
        <v>234</v>
      </c>
      <c r="E455" s="118" t="s">
        <v>632</v>
      </c>
      <c r="F455" s="119" t="s">
        <v>633</v>
      </c>
      <c r="G455" s="120" t="s">
        <v>237</v>
      </c>
      <c r="H455" s="121">
        <v>883.476</v>
      </c>
      <c r="I455" s="122"/>
      <c r="J455" s="123">
        <f>ROUND($I$455*$H$455,2)</f>
        <v>0</v>
      </c>
      <c r="K455" s="119" t="s">
        <v>238</v>
      </c>
      <c r="L455" s="22"/>
      <c r="M455" s="124"/>
      <c r="N455" s="125" t="s">
        <v>44</v>
      </c>
      <c r="P455" s="126">
        <f>$O$455*$H$455</f>
        <v>0</v>
      </c>
      <c r="Q455" s="126">
        <v>0</v>
      </c>
      <c r="R455" s="126">
        <f>$Q$455*$H$455</f>
        <v>0</v>
      </c>
      <c r="S455" s="126">
        <v>0</v>
      </c>
      <c r="T455" s="127">
        <f>$S$455*$H$455</f>
        <v>0</v>
      </c>
      <c r="AR455" s="76" t="s">
        <v>239</v>
      </c>
      <c r="AT455" s="76" t="s">
        <v>234</v>
      </c>
      <c r="AU455" s="76" t="s">
        <v>81</v>
      </c>
      <c r="AY455" s="6" t="s">
        <v>232</v>
      </c>
      <c r="BE455" s="128">
        <f>IF($N$455="základní",$J$455,0)</f>
        <v>0</v>
      </c>
      <c r="BF455" s="128">
        <f>IF($N$455="snížená",$J$455,0)</f>
        <v>0</v>
      </c>
      <c r="BG455" s="128">
        <f>IF($N$455="zákl. přenesená",$J$455,0)</f>
        <v>0</v>
      </c>
      <c r="BH455" s="128">
        <f>IF($N$455="sníž. přenesená",$J$455,0)</f>
        <v>0</v>
      </c>
      <c r="BI455" s="128">
        <f>IF($N$455="nulová",$J$455,0)</f>
        <v>0</v>
      </c>
      <c r="BJ455" s="76" t="s">
        <v>22</v>
      </c>
      <c r="BK455" s="128">
        <f>ROUND($I$455*$H$455,2)</f>
        <v>0</v>
      </c>
      <c r="BL455" s="76" t="s">
        <v>239</v>
      </c>
      <c r="BM455" s="76" t="s">
        <v>634</v>
      </c>
    </row>
    <row r="456" spans="2:51" s="6" customFormat="1" ht="15.75" customHeight="1">
      <c r="B456" s="129"/>
      <c r="D456" s="130" t="s">
        <v>241</v>
      </c>
      <c r="E456" s="131"/>
      <c r="F456" s="131" t="s">
        <v>116</v>
      </c>
      <c r="H456" s="132">
        <v>883.476</v>
      </c>
      <c r="L456" s="129"/>
      <c r="M456" s="133"/>
      <c r="T456" s="134"/>
      <c r="AT456" s="135" t="s">
        <v>241</v>
      </c>
      <c r="AU456" s="135" t="s">
        <v>81</v>
      </c>
      <c r="AV456" s="135" t="s">
        <v>81</v>
      </c>
      <c r="AW456" s="135" t="s">
        <v>186</v>
      </c>
      <c r="AX456" s="135" t="s">
        <v>73</v>
      </c>
      <c r="AY456" s="135" t="s">
        <v>232</v>
      </c>
    </row>
    <row r="457" spans="2:51" s="6" customFormat="1" ht="15.75" customHeight="1">
      <c r="B457" s="136"/>
      <c r="D457" s="137" t="s">
        <v>241</v>
      </c>
      <c r="E457" s="138"/>
      <c r="F457" s="139" t="s">
        <v>243</v>
      </c>
      <c r="H457" s="140">
        <v>883.476</v>
      </c>
      <c r="L457" s="136"/>
      <c r="M457" s="141"/>
      <c r="T457" s="142"/>
      <c r="AT457" s="138" t="s">
        <v>241</v>
      </c>
      <c r="AU457" s="138" t="s">
        <v>81</v>
      </c>
      <c r="AV457" s="138" t="s">
        <v>239</v>
      </c>
      <c r="AW457" s="138" t="s">
        <v>186</v>
      </c>
      <c r="AX457" s="138" t="s">
        <v>22</v>
      </c>
      <c r="AY457" s="138" t="s">
        <v>232</v>
      </c>
    </row>
    <row r="458" spans="2:65" s="6" customFormat="1" ht="15.75" customHeight="1">
      <c r="B458" s="22"/>
      <c r="C458" s="117" t="s">
        <v>635</v>
      </c>
      <c r="D458" s="117" t="s">
        <v>234</v>
      </c>
      <c r="E458" s="118" t="s">
        <v>636</v>
      </c>
      <c r="F458" s="119" t="s">
        <v>637</v>
      </c>
      <c r="G458" s="120" t="s">
        <v>237</v>
      </c>
      <c r="H458" s="121">
        <v>538</v>
      </c>
      <c r="I458" s="122"/>
      <c r="J458" s="123">
        <f>ROUND($I$458*$H$458,2)</f>
        <v>0</v>
      </c>
      <c r="K458" s="119" t="s">
        <v>238</v>
      </c>
      <c r="L458" s="22"/>
      <c r="M458" s="124"/>
      <c r="N458" s="125" t="s">
        <v>44</v>
      </c>
      <c r="P458" s="126">
        <f>$O$458*$H$458</f>
        <v>0</v>
      </c>
      <c r="Q458" s="126">
        <v>4E-05</v>
      </c>
      <c r="R458" s="126">
        <f>$Q$458*$H$458</f>
        <v>0.02152</v>
      </c>
      <c r="S458" s="126">
        <v>0</v>
      </c>
      <c r="T458" s="127">
        <f>$S$458*$H$458</f>
        <v>0</v>
      </c>
      <c r="AR458" s="76" t="s">
        <v>239</v>
      </c>
      <c r="AT458" s="76" t="s">
        <v>234</v>
      </c>
      <c r="AU458" s="76" t="s">
        <v>81</v>
      </c>
      <c r="AY458" s="6" t="s">
        <v>232</v>
      </c>
      <c r="BE458" s="128">
        <f>IF($N$458="základní",$J$458,0)</f>
        <v>0</v>
      </c>
      <c r="BF458" s="128">
        <f>IF($N$458="snížená",$J$458,0)</f>
        <v>0</v>
      </c>
      <c r="BG458" s="128">
        <f>IF($N$458="zákl. přenesená",$J$458,0)</f>
        <v>0</v>
      </c>
      <c r="BH458" s="128">
        <f>IF($N$458="sníž. přenesená",$J$458,0)</f>
        <v>0</v>
      </c>
      <c r="BI458" s="128">
        <f>IF($N$458="nulová",$J$458,0)</f>
        <v>0</v>
      </c>
      <c r="BJ458" s="76" t="s">
        <v>22</v>
      </c>
      <c r="BK458" s="128">
        <f>ROUND($I$458*$H$458,2)</f>
        <v>0</v>
      </c>
      <c r="BL458" s="76" t="s">
        <v>239</v>
      </c>
      <c r="BM458" s="76" t="s">
        <v>638</v>
      </c>
    </row>
    <row r="459" spans="2:51" s="6" customFormat="1" ht="39" customHeight="1">
      <c r="B459" s="129"/>
      <c r="D459" s="130" t="s">
        <v>241</v>
      </c>
      <c r="E459" s="131"/>
      <c r="F459" s="131" t="s">
        <v>639</v>
      </c>
      <c r="H459" s="132">
        <v>346.7</v>
      </c>
      <c r="L459" s="129"/>
      <c r="M459" s="133"/>
      <c r="T459" s="134"/>
      <c r="AT459" s="135" t="s">
        <v>241</v>
      </c>
      <c r="AU459" s="135" t="s">
        <v>81</v>
      </c>
      <c r="AV459" s="135" t="s">
        <v>81</v>
      </c>
      <c r="AW459" s="135" t="s">
        <v>186</v>
      </c>
      <c r="AX459" s="135" t="s">
        <v>73</v>
      </c>
      <c r="AY459" s="135" t="s">
        <v>232</v>
      </c>
    </row>
    <row r="460" spans="2:51" s="6" customFormat="1" ht="15.75" customHeight="1">
      <c r="B460" s="129"/>
      <c r="D460" s="137" t="s">
        <v>241</v>
      </c>
      <c r="E460" s="135"/>
      <c r="F460" s="131" t="s">
        <v>640</v>
      </c>
      <c r="H460" s="132">
        <v>191.3</v>
      </c>
      <c r="L460" s="129"/>
      <c r="M460" s="133"/>
      <c r="T460" s="134"/>
      <c r="AT460" s="135" t="s">
        <v>241</v>
      </c>
      <c r="AU460" s="135" t="s">
        <v>81</v>
      </c>
      <c r="AV460" s="135" t="s">
        <v>81</v>
      </c>
      <c r="AW460" s="135" t="s">
        <v>186</v>
      </c>
      <c r="AX460" s="135" t="s">
        <v>73</v>
      </c>
      <c r="AY460" s="135" t="s">
        <v>232</v>
      </c>
    </row>
    <row r="461" spans="2:51" s="6" customFormat="1" ht="15.75" customHeight="1">
      <c r="B461" s="136"/>
      <c r="D461" s="137" t="s">
        <v>241</v>
      </c>
      <c r="E461" s="138"/>
      <c r="F461" s="139" t="s">
        <v>243</v>
      </c>
      <c r="H461" s="140">
        <v>538</v>
      </c>
      <c r="L461" s="136"/>
      <c r="M461" s="141"/>
      <c r="T461" s="142"/>
      <c r="AT461" s="138" t="s">
        <v>241</v>
      </c>
      <c r="AU461" s="138" t="s">
        <v>81</v>
      </c>
      <c r="AV461" s="138" t="s">
        <v>239</v>
      </c>
      <c r="AW461" s="138" t="s">
        <v>186</v>
      </c>
      <c r="AX461" s="138" t="s">
        <v>22</v>
      </c>
      <c r="AY461" s="138" t="s">
        <v>232</v>
      </c>
    </row>
    <row r="462" spans="2:65" s="6" customFormat="1" ht="15.75" customHeight="1">
      <c r="B462" s="22"/>
      <c r="C462" s="117" t="s">
        <v>641</v>
      </c>
      <c r="D462" s="117" t="s">
        <v>234</v>
      </c>
      <c r="E462" s="118" t="s">
        <v>642</v>
      </c>
      <c r="F462" s="119" t="s">
        <v>643</v>
      </c>
      <c r="G462" s="120" t="s">
        <v>250</v>
      </c>
      <c r="H462" s="121">
        <v>6.372</v>
      </c>
      <c r="I462" s="122"/>
      <c r="J462" s="123">
        <f>ROUND($I$462*$H$462,2)</f>
        <v>0</v>
      </c>
      <c r="K462" s="119" t="s">
        <v>238</v>
      </c>
      <c r="L462" s="22"/>
      <c r="M462" s="124"/>
      <c r="N462" s="125" t="s">
        <v>44</v>
      </c>
      <c r="P462" s="126">
        <f>$O$462*$H$462</f>
        <v>0</v>
      </c>
      <c r="Q462" s="126">
        <v>0</v>
      </c>
      <c r="R462" s="126">
        <f>$Q$462*$H$462</f>
        <v>0</v>
      </c>
      <c r="S462" s="126">
        <v>1.8</v>
      </c>
      <c r="T462" s="127">
        <f>$S$462*$H$462</f>
        <v>11.4696</v>
      </c>
      <c r="AR462" s="76" t="s">
        <v>239</v>
      </c>
      <c r="AT462" s="76" t="s">
        <v>234</v>
      </c>
      <c r="AU462" s="76" t="s">
        <v>81</v>
      </c>
      <c r="AY462" s="6" t="s">
        <v>232</v>
      </c>
      <c r="BE462" s="128">
        <f>IF($N$462="základní",$J$462,0)</f>
        <v>0</v>
      </c>
      <c r="BF462" s="128">
        <f>IF($N$462="snížená",$J$462,0)</f>
        <v>0</v>
      </c>
      <c r="BG462" s="128">
        <f>IF($N$462="zákl. přenesená",$J$462,0)</f>
        <v>0</v>
      </c>
      <c r="BH462" s="128">
        <f>IF($N$462="sníž. přenesená",$J$462,0)</f>
        <v>0</v>
      </c>
      <c r="BI462" s="128">
        <f>IF($N$462="nulová",$J$462,0)</f>
        <v>0</v>
      </c>
      <c r="BJ462" s="76" t="s">
        <v>22</v>
      </c>
      <c r="BK462" s="128">
        <f>ROUND($I$462*$H$462,2)</f>
        <v>0</v>
      </c>
      <c r="BL462" s="76" t="s">
        <v>239</v>
      </c>
      <c r="BM462" s="76" t="s">
        <v>644</v>
      </c>
    </row>
    <row r="463" spans="2:51" s="6" customFormat="1" ht="15.75" customHeight="1">
      <c r="B463" s="129"/>
      <c r="D463" s="130" t="s">
        <v>241</v>
      </c>
      <c r="E463" s="131"/>
      <c r="F463" s="131" t="s">
        <v>645</v>
      </c>
      <c r="H463" s="132">
        <v>6.372</v>
      </c>
      <c r="L463" s="129"/>
      <c r="M463" s="133"/>
      <c r="T463" s="134"/>
      <c r="AT463" s="135" t="s">
        <v>241</v>
      </c>
      <c r="AU463" s="135" t="s">
        <v>81</v>
      </c>
      <c r="AV463" s="135" t="s">
        <v>81</v>
      </c>
      <c r="AW463" s="135" t="s">
        <v>186</v>
      </c>
      <c r="AX463" s="135" t="s">
        <v>73</v>
      </c>
      <c r="AY463" s="135" t="s">
        <v>232</v>
      </c>
    </row>
    <row r="464" spans="2:51" s="6" customFormat="1" ht="15.75" customHeight="1">
      <c r="B464" s="136"/>
      <c r="D464" s="137" t="s">
        <v>241</v>
      </c>
      <c r="E464" s="138"/>
      <c r="F464" s="139" t="s">
        <v>243</v>
      </c>
      <c r="H464" s="140">
        <v>6.372</v>
      </c>
      <c r="L464" s="136"/>
      <c r="M464" s="141"/>
      <c r="T464" s="142"/>
      <c r="AT464" s="138" t="s">
        <v>241</v>
      </c>
      <c r="AU464" s="138" t="s">
        <v>81</v>
      </c>
      <c r="AV464" s="138" t="s">
        <v>239</v>
      </c>
      <c r="AW464" s="138" t="s">
        <v>186</v>
      </c>
      <c r="AX464" s="138" t="s">
        <v>22</v>
      </c>
      <c r="AY464" s="138" t="s">
        <v>232</v>
      </c>
    </row>
    <row r="465" spans="2:65" s="6" customFormat="1" ht="15.75" customHeight="1">
      <c r="B465" s="22"/>
      <c r="C465" s="117" t="s">
        <v>646</v>
      </c>
      <c r="D465" s="117" t="s">
        <v>234</v>
      </c>
      <c r="E465" s="118" t="s">
        <v>647</v>
      </c>
      <c r="F465" s="119" t="s">
        <v>648</v>
      </c>
      <c r="G465" s="120" t="s">
        <v>237</v>
      </c>
      <c r="H465" s="121">
        <v>2.832</v>
      </c>
      <c r="I465" s="122"/>
      <c r="J465" s="123">
        <f>ROUND($I$465*$H$465,2)</f>
        <v>0</v>
      </c>
      <c r="K465" s="119" t="s">
        <v>238</v>
      </c>
      <c r="L465" s="22"/>
      <c r="M465" s="124"/>
      <c r="N465" s="125" t="s">
        <v>44</v>
      </c>
      <c r="P465" s="126">
        <f>$O$465*$H$465</f>
        <v>0</v>
      </c>
      <c r="Q465" s="126">
        <v>0</v>
      </c>
      <c r="R465" s="126">
        <f>$Q$465*$H$465</f>
        <v>0</v>
      </c>
      <c r="S465" s="126">
        <v>0.048</v>
      </c>
      <c r="T465" s="127">
        <f>$S$465*$H$465</f>
        <v>0.135936</v>
      </c>
      <c r="AR465" s="76" t="s">
        <v>239</v>
      </c>
      <c r="AT465" s="76" t="s">
        <v>234</v>
      </c>
      <c r="AU465" s="76" t="s">
        <v>81</v>
      </c>
      <c r="AY465" s="6" t="s">
        <v>232</v>
      </c>
      <c r="BE465" s="128">
        <f>IF($N$465="základní",$J$465,0)</f>
        <v>0</v>
      </c>
      <c r="BF465" s="128">
        <f>IF($N$465="snížená",$J$465,0)</f>
        <v>0</v>
      </c>
      <c r="BG465" s="128">
        <f>IF($N$465="zákl. přenesená",$J$465,0)</f>
        <v>0</v>
      </c>
      <c r="BH465" s="128">
        <f>IF($N$465="sníž. přenesená",$J$465,0)</f>
        <v>0</v>
      </c>
      <c r="BI465" s="128">
        <f>IF($N$465="nulová",$J$465,0)</f>
        <v>0</v>
      </c>
      <c r="BJ465" s="76" t="s">
        <v>22</v>
      </c>
      <c r="BK465" s="128">
        <f>ROUND($I$465*$H$465,2)</f>
        <v>0</v>
      </c>
      <c r="BL465" s="76" t="s">
        <v>239</v>
      </c>
      <c r="BM465" s="76" t="s">
        <v>649</v>
      </c>
    </row>
    <row r="466" spans="2:51" s="6" customFormat="1" ht="15.75" customHeight="1">
      <c r="B466" s="129"/>
      <c r="D466" s="130" t="s">
        <v>241</v>
      </c>
      <c r="E466" s="131"/>
      <c r="F466" s="131" t="s">
        <v>650</v>
      </c>
      <c r="H466" s="132">
        <v>0.72</v>
      </c>
      <c r="L466" s="129"/>
      <c r="M466" s="133"/>
      <c r="T466" s="134"/>
      <c r="AT466" s="135" t="s">
        <v>241</v>
      </c>
      <c r="AU466" s="135" t="s">
        <v>81</v>
      </c>
      <c r="AV466" s="135" t="s">
        <v>81</v>
      </c>
      <c r="AW466" s="135" t="s">
        <v>186</v>
      </c>
      <c r="AX466" s="135" t="s">
        <v>73</v>
      </c>
      <c r="AY466" s="135" t="s">
        <v>232</v>
      </c>
    </row>
    <row r="467" spans="2:51" s="6" customFormat="1" ht="15.75" customHeight="1">
      <c r="B467" s="129"/>
      <c r="D467" s="137" t="s">
        <v>241</v>
      </c>
      <c r="E467" s="135"/>
      <c r="F467" s="131" t="s">
        <v>651</v>
      </c>
      <c r="H467" s="132">
        <v>2.112</v>
      </c>
      <c r="L467" s="129"/>
      <c r="M467" s="133"/>
      <c r="T467" s="134"/>
      <c r="AT467" s="135" t="s">
        <v>241</v>
      </c>
      <c r="AU467" s="135" t="s">
        <v>81</v>
      </c>
      <c r="AV467" s="135" t="s">
        <v>81</v>
      </c>
      <c r="AW467" s="135" t="s">
        <v>186</v>
      </c>
      <c r="AX467" s="135" t="s">
        <v>73</v>
      </c>
      <c r="AY467" s="135" t="s">
        <v>232</v>
      </c>
    </row>
    <row r="468" spans="2:51" s="6" customFormat="1" ht="15.75" customHeight="1">
      <c r="B468" s="136"/>
      <c r="D468" s="137" t="s">
        <v>241</v>
      </c>
      <c r="E468" s="138"/>
      <c r="F468" s="139" t="s">
        <v>243</v>
      </c>
      <c r="H468" s="140">
        <v>2.832</v>
      </c>
      <c r="L468" s="136"/>
      <c r="M468" s="141"/>
      <c r="T468" s="142"/>
      <c r="AT468" s="138" t="s">
        <v>241</v>
      </c>
      <c r="AU468" s="138" t="s">
        <v>81</v>
      </c>
      <c r="AV468" s="138" t="s">
        <v>239</v>
      </c>
      <c r="AW468" s="138" t="s">
        <v>186</v>
      </c>
      <c r="AX468" s="138" t="s">
        <v>22</v>
      </c>
      <c r="AY468" s="138" t="s">
        <v>232</v>
      </c>
    </row>
    <row r="469" spans="2:65" s="6" customFormat="1" ht="15.75" customHeight="1">
      <c r="B469" s="22"/>
      <c r="C469" s="117" t="s">
        <v>652</v>
      </c>
      <c r="D469" s="117" t="s">
        <v>234</v>
      </c>
      <c r="E469" s="118" t="s">
        <v>653</v>
      </c>
      <c r="F469" s="119" t="s">
        <v>654</v>
      </c>
      <c r="G469" s="120" t="s">
        <v>237</v>
      </c>
      <c r="H469" s="121">
        <v>54.097</v>
      </c>
      <c r="I469" s="122"/>
      <c r="J469" s="123">
        <f>ROUND($I$469*$H$469,2)</f>
        <v>0</v>
      </c>
      <c r="K469" s="119" t="s">
        <v>238</v>
      </c>
      <c r="L469" s="22"/>
      <c r="M469" s="124"/>
      <c r="N469" s="125" t="s">
        <v>44</v>
      </c>
      <c r="P469" s="126">
        <f>$O$469*$H$469</f>
        <v>0</v>
      </c>
      <c r="Q469" s="126">
        <v>0</v>
      </c>
      <c r="R469" s="126">
        <f>$Q$469*$H$469</f>
        <v>0</v>
      </c>
      <c r="S469" s="126">
        <v>0.034</v>
      </c>
      <c r="T469" s="127">
        <f>$S$469*$H$469</f>
        <v>1.839298</v>
      </c>
      <c r="AR469" s="76" t="s">
        <v>239</v>
      </c>
      <c r="AT469" s="76" t="s">
        <v>234</v>
      </c>
      <c r="AU469" s="76" t="s">
        <v>81</v>
      </c>
      <c r="AY469" s="6" t="s">
        <v>232</v>
      </c>
      <c r="BE469" s="128">
        <f>IF($N$469="základní",$J$469,0)</f>
        <v>0</v>
      </c>
      <c r="BF469" s="128">
        <f>IF($N$469="snížená",$J$469,0)</f>
        <v>0</v>
      </c>
      <c r="BG469" s="128">
        <f>IF($N$469="zákl. přenesená",$J$469,0)</f>
        <v>0</v>
      </c>
      <c r="BH469" s="128">
        <f>IF($N$469="sníž. přenesená",$J$469,0)</f>
        <v>0</v>
      </c>
      <c r="BI469" s="128">
        <f>IF($N$469="nulová",$J$469,0)</f>
        <v>0</v>
      </c>
      <c r="BJ469" s="76" t="s">
        <v>22</v>
      </c>
      <c r="BK469" s="128">
        <f>ROUND($I$469*$H$469,2)</f>
        <v>0</v>
      </c>
      <c r="BL469" s="76" t="s">
        <v>239</v>
      </c>
      <c r="BM469" s="76" t="s">
        <v>655</v>
      </c>
    </row>
    <row r="470" spans="2:51" s="6" customFormat="1" ht="15.75" customHeight="1">
      <c r="B470" s="129"/>
      <c r="D470" s="130" t="s">
        <v>241</v>
      </c>
      <c r="E470" s="131"/>
      <c r="F470" s="131" t="s">
        <v>656</v>
      </c>
      <c r="H470" s="132">
        <v>36.43</v>
      </c>
      <c r="L470" s="129"/>
      <c r="M470" s="133"/>
      <c r="T470" s="134"/>
      <c r="AT470" s="135" t="s">
        <v>241</v>
      </c>
      <c r="AU470" s="135" t="s">
        <v>81</v>
      </c>
      <c r="AV470" s="135" t="s">
        <v>81</v>
      </c>
      <c r="AW470" s="135" t="s">
        <v>186</v>
      </c>
      <c r="AX470" s="135" t="s">
        <v>73</v>
      </c>
      <c r="AY470" s="135" t="s">
        <v>232</v>
      </c>
    </row>
    <row r="471" spans="2:51" s="6" customFormat="1" ht="15.75" customHeight="1">
      <c r="B471" s="129"/>
      <c r="D471" s="137" t="s">
        <v>241</v>
      </c>
      <c r="E471" s="135"/>
      <c r="F471" s="131" t="s">
        <v>657</v>
      </c>
      <c r="H471" s="132">
        <v>2.88</v>
      </c>
      <c r="L471" s="129"/>
      <c r="M471" s="133"/>
      <c r="T471" s="134"/>
      <c r="AT471" s="135" t="s">
        <v>241</v>
      </c>
      <c r="AU471" s="135" t="s">
        <v>81</v>
      </c>
      <c r="AV471" s="135" t="s">
        <v>81</v>
      </c>
      <c r="AW471" s="135" t="s">
        <v>186</v>
      </c>
      <c r="AX471" s="135" t="s">
        <v>73</v>
      </c>
      <c r="AY471" s="135" t="s">
        <v>232</v>
      </c>
    </row>
    <row r="472" spans="2:51" s="6" customFormat="1" ht="15.75" customHeight="1">
      <c r="B472" s="129"/>
      <c r="D472" s="137" t="s">
        <v>241</v>
      </c>
      <c r="E472" s="135"/>
      <c r="F472" s="131" t="s">
        <v>658</v>
      </c>
      <c r="H472" s="132">
        <v>2.1</v>
      </c>
      <c r="L472" s="129"/>
      <c r="M472" s="133"/>
      <c r="T472" s="134"/>
      <c r="AT472" s="135" t="s">
        <v>241</v>
      </c>
      <c r="AU472" s="135" t="s">
        <v>81</v>
      </c>
      <c r="AV472" s="135" t="s">
        <v>81</v>
      </c>
      <c r="AW472" s="135" t="s">
        <v>186</v>
      </c>
      <c r="AX472" s="135" t="s">
        <v>73</v>
      </c>
      <c r="AY472" s="135" t="s">
        <v>232</v>
      </c>
    </row>
    <row r="473" spans="2:51" s="6" customFormat="1" ht="15.75" customHeight="1">
      <c r="B473" s="129"/>
      <c r="D473" s="137" t="s">
        <v>241</v>
      </c>
      <c r="E473" s="135"/>
      <c r="F473" s="131" t="s">
        <v>659</v>
      </c>
      <c r="H473" s="132">
        <v>3.167</v>
      </c>
      <c r="L473" s="129"/>
      <c r="M473" s="133"/>
      <c r="T473" s="134"/>
      <c r="AT473" s="135" t="s">
        <v>241</v>
      </c>
      <c r="AU473" s="135" t="s">
        <v>81</v>
      </c>
      <c r="AV473" s="135" t="s">
        <v>81</v>
      </c>
      <c r="AW473" s="135" t="s">
        <v>186</v>
      </c>
      <c r="AX473" s="135" t="s">
        <v>73</v>
      </c>
      <c r="AY473" s="135" t="s">
        <v>232</v>
      </c>
    </row>
    <row r="474" spans="2:51" s="6" customFormat="1" ht="15.75" customHeight="1">
      <c r="B474" s="129"/>
      <c r="D474" s="137" t="s">
        <v>241</v>
      </c>
      <c r="E474" s="135"/>
      <c r="F474" s="131" t="s">
        <v>660</v>
      </c>
      <c r="H474" s="132">
        <v>4.06</v>
      </c>
      <c r="L474" s="129"/>
      <c r="M474" s="133"/>
      <c r="T474" s="134"/>
      <c r="AT474" s="135" t="s">
        <v>241</v>
      </c>
      <c r="AU474" s="135" t="s">
        <v>81</v>
      </c>
      <c r="AV474" s="135" t="s">
        <v>81</v>
      </c>
      <c r="AW474" s="135" t="s">
        <v>186</v>
      </c>
      <c r="AX474" s="135" t="s">
        <v>73</v>
      </c>
      <c r="AY474" s="135" t="s">
        <v>232</v>
      </c>
    </row>
    <row r="475" spans="2:51" s="6" customFormat="1" ht="15.75" customHeight="1">
      <c r="B475" s="129"/>
      <c r="D475" s="137" t="s">
        <v>241</v>
      </c>
      <c r="E475" s="135"/>
      <c r="F475" s="131" t="s">
        <v>661</v>
      </c>
      <c r="H475" s="132">
        <v>3.36</v>
      </c>
      <c r="L475" s="129"/>
      <c r="M475" s="133"/>
      <c r="T475" s="134"/>
      <c r="AT475" s="135" t="s">
        <v>241</v>
      </c>
      <c r="AU475" s="135" t="s">
        <v>81</v>
      </c>
      <c r="AV475" s="135" t="s">
        <v>81</v>
      </c>
      <c r="AW475" s="135" t="s">
        <v>186</v>
      </c>
      <c r="AX475" s="135" t="s">
        <v>73</v>
      </c>
      <c r="AY475" s="135" t="s">
        <v>232</v>
      </c>
    </row>
    <row r="476" spans="2:51" s="6" customFormat="1" ht="15.75" customHeight="1">
      <c r="B476" s="129"/>
      <c r="D476" s="137" t="s">
        <v>241</v>
      </c>
      <c r="E476" s="135"/>
      <c r="F476" s="131" t="s">
        <v>662</v>
      </c>
      <c r="H476" s="132">
        <v>2.1</v>
      </c>
      <c r="L476" s="129"/>
      <c r="M476" s="133"/>
      <c r="T476" s="134"/>
      <c r="AT476" s="135" t="s">
        <v>241</v>
      </c>
      <c r="AU476" s="135" t="s">
        <v>81</v>
      </c>
      <c r="AV476" s="135" t="s">
        <v>81</v>
      </c>
      <c r="AW476" s="135" t="s">
        <v>186</v>
      </c>
      <c r="AX476" s="135" t="s">
        <v>73</v>
      </c>
      <c r="AY476" s="135" t="s">
        <v>232</v>
      </c>
    </row>
    <row r="477" spans="2:51" s="6" customFormat="1" ht="15.75" customHeight="1">
      <c r="B477" s="136"/>
      <c r="D477" s="137" t="s">
        <v>241</v>
      </c>
      <c r="E477" s="138"/>
      <c r="F477" s="139" t="s">
        <v>243</v>
      </c>
      <c r="H477" s="140">
        <v>54.097</v>
      </c>
      <c r="L477" s="136"/>
      <c r="M477" s="141"/>
      <c r="T477" s="142"/>
      <c r="AT477" s="138" t="s">
        <v>241</v>
      </c>
      <c r="AU477" s="138" t="s">
        <v>81</v>
      </c>
      <c r="AV477" s="138" t="s">
        <v>239</v>
      </c>
      <c r="AW477" s="138" t="s">
        <v>186</v>
      </c>
      <c r="AX477" s="138" t="s">
        <v>22</v>
      </c>
      <c r="AY477" s="138" t="s">
        <v>232</v>
      </c>
    </row>
    <row r="478" spans="2:65" s="6" customFormat="1" ht="15.75" customHeight="1">
      <c r="B478" s="22"/>
      <c r="C478" s="117" t="s">
        <v>663</v>
      </c>
      <c r="D478" s="117" t="s">
        <v>234</v>
      </c>
      <c r="E478" s="118" t="s">
        <v>664</v>
      </c>
      <c r="F478" s="119" t="s">
        <v>665</v>
      </c>
      <c r="G478" s="120" t="s">
        <v>237</v>
      </c>
      <c r="H478" s="121">
        <v>104.872</v>
      </c>
      <c r="I478" s="122"/>
      <c r="J478" s="123">
        <f>ROUND($I$478*$H$478,2)</f>
        <v>0</v>
      </c>
      <c r="K478" s="119" t="s">
        <v>238</v>
      </c>
      <c r="L478" s="22"/>
      <c r="M478" s="124"/>
      <c r="N478" s="125" t="s">
        <v>44</v>
      </c>
      <c r="P478" s="126">
        <f>$O$478*$H$478</f>
        <v>0</v>
      </c>
      <c r="Q478" s="126">
        <v>0</v>
      </c>
      <c r="R478" s="126">
        <f>$Q$478*$H$478</f>
        <v>0</v>
      </c>
      <c r="S478" s="126">
        <v>0.032</v>
      </c>
      <c r="T478" s="127">
        <f>$S$478*$H$478</f>
        <v>3.355904</v>
      </c>
      <c r="AR478" s="76" t="s">
        <v>239</v>
      </c>
      <c r="AT478" s="76" t="s">
        <v>234</v>
      </c>
      <c r="AU478" s="76" t="s">
        <v>81</v>
      </c>
      <c r="AY478" s="6" t="s">
        <v>232</v>
      </c>
      <c r="BE478" s="128">
        <f>IF($N$478="základní",$J$478,0)</f>
        <v>0</v>
      </c>
      <c r="BF478" s="128">
        <f>IF($N$478="snížená",$J$478,0)</f>
        <v>0</v>
      </c>
      <c r="BG478" s="128">
        <f>IF($N$478="zákl. přenesená",$J$478,0)</f>
        <v>0</v>
      </c>
      <c r="BH478" s="128">
        <f>IF($N$478="sníž. přenesená",$J$478,0)</f>
        <v>0</v>
      </c>
      <c r="BI478" s="128">
        <f>IF($N$478="nulová",$J$478,0)</f>
        <v>0</v>
      </c>
      <c r="BJ478" s="76" t="s">
        <v>22</v>
      </c>
      <c r="BK478" s="128">
        <f>ROUND($I$478*$H$478,2)</f>
        <v>0</v>
      </c>
      <c r="BL478" s="76" t="s">
        <v>239</v>
      </c>
      <c r="BM478" s="76" t="s">
        <v>666</v>
      </c>
    </row>
    <row r="479" spans="2:51" s="6" customFormat="1" ht="15.75" customHeight="1">
      <c r="B479" s="129"/>
      <c r="D479" s="130" t="s">
        <v>241</v>
      </c>
      <c r="E479" s="131"/>
      <c r="F479" s="131" t="s">
        <v>667</v>
      </c>
      <c r="H479" s="132">
        <v>63.9</v>
      </c>
      <c r="L479" s="129"/>
      <c r="M479" s="133"/>
      <c r="T479" s="134"/>
      <c r="AT479" s="135" t="s">
        <v>241</v>
      </c>
      <c r="AU479" s="135" t="s">
        <v>81</v>
      </c>
      <c r="AV479" s="135" t="s">
        <v>81</v>
      </c>
      <c r="AW479" s="135" t="s">
        <v>186</v>
      </c>
      <c r="AX479" s="135" t="s">
        <v>73</v>
      </c>
      <c r="AY479" s="135" t="s">
        <v>232</v>
      </c>
    </row>
    <row r="480" spans="2:51" s="6" customFormat="1" ht="15.75" customHeight="1">
      <c r="B480" s="129"/>
      <c r="D480" s="137" t="s">
        <v>241</v>
      </c>
      <c r="E480" s="135"/>
      <c r="F480" s="131" t="s">
        <v>668</v>
      </c>
      <c r="H480" s="132">
        <v>40.972</v>
      </c>
      <c r="L480" s="129"/>
      <c r="M480" s="133"/>
      <c r="T480" s="134"/>
      <c r="AT480" s="135" t="s">
        <v>241</v>
      </c>
      <c r="AU480" s="135" t="s">
        <v>81</v>
      </c>
      <c r="AV480" s="135" t="s">
        <v>81</v>
      </c>
      <c r="AW480" s="135" t="s">
        <v>186</v>
      </c>
      <c r="AX480" s="135" t="s">
        <v>73</v>
      </c>
      <c r="AY480" s="135" t="s">
        <v>232</v>
      </c>
    </row>
    <row r="481" spans="2:51" s="6" customFormat="1" ht="15.75" customHeight="1">
      <c r="B481" s="136"/>
      <c r="D481" s="137" t="s">
        <v>241</v>
      </c>
      <c r="E481" s="138"/>
      <c r="F481" s="139" t="s">
        <v>243</v>
      </c>
      <c r="H481" s="140">
        <v>104.872</v>
      </c>
      <c r="L481" s="136"/>
      <c r="M481" s="141"/>
      <c r="T481" s="142"/>
      <c r="AT481" s="138" t="s">
        <v>241</v>
      </c>
      <c r="AU481" s="138" t="s">
        <v>81</v>
      </c>
      <c r="AV481" s="138" t="s">
        <v>239</v>
      </c>
      <c r="AW481" s="138" t="s">
        <v>186</v>
      </c>
      <c r="AX481" s="138" t="s">
        <v>22</v>
      </c>
      <c r="AY481" s="138" t="s">
        <v>232</v>
      </c>
    </row>
    <row r="482" spans="2:65" s="6" customFormat="1" ht="15.75" customHeight="1">
      <c r="B482" s="22"/>
      <c r="C482" s="117" t="s">
        <v>669</v>
      </c>
      <c r="D482" s="117" t="s">
        <v>234</v>
      </c>
      <c r="E482" s="118" t="s">
        <v>670</v>
      </c>
      <c r="F482" s="119" t="s">
        <v>671</v>
      </c>
      <c r="G482" s="120" t="s">
        <v>672</v>
      </c>
      <c r="H482" s="121">
        <v>1</v>
      </c>
      <c r="I482" s="122"/>
      <c r="J482" s="123">
        <f>ROUND($I$482*$H$482,2)</f>
        <v>0</v>
      </c>
      <c r="K482" s="119"/>
      <c r="L482" s="22"/>
      <c r="M482" s="124"/>
      <c r="N482" s="125" t="s">
        <v>44</v>
      </c>
      <c r="P482" s="126">
        <f>$O$482*$H$482</f>
        <v>0</v>
      </c>
      <c r="Q482" s="126">
        <v>0</v>
      </c>
      <c r="R482" s="126">
        <f>$Q$482*$H$482</f>
        <v>0</v>
      </c>
      <c r="S482" s="126">
        <v>0</v>
      </c>
      <c r="T482" s="127">
        <f>$S$482*$H$482</f>
        <v>0</v>
      </c>
      <c r="AR482" s="76" t="s">
        <v>239</v>
      </c>
      <c r="AT482" s="76" t="s">
        <v>234</v>
      </c>
      <c r="AU482" s="76" t="s">
        <v>81</v>
      </c>
      <c r="AY482" s="6" t="s">
        <v>232</v>
      </c>
      <c r="BE482" s="128">
        <f>IF($N$482="základní",$J$482,0)</f>
        <v>0</v>
      </c>
      <c r="BF482" s="128">
        <f>IF($N$482="snížená",$J$482,0)</f>
        <v>0</v>
      </c>
      <c r="BG482" s="128">
        <f>IF($N$482="zákl. přenesená",$J$482,0)</f>
        <v>0</v>
      </c>
      <c r="BH482" s="128">
        <f>IF($N$482="sníž. přenesená",$J$482,0)</f>
        <v>0</v>
      </c>
      <c r="BI482" s="128">
        <f>IF($N$482="nulová",$J$482,0)</f>
        <v>0</v>
      </c>
      <c r="BJ482" s="76" t="s">
        <v>22</v>
      </c>
      <c r="BK482" s="128">
        <f>ROUND($I$482*$H$482,2)</f>
        <v>0</v>
      </c>
      <c r="BL482" s="76" t="s">
        <v>239</v>
      </c>
      <c r="BM482" s="76" t="s">
        <v>673</v>
      </c>
    </row>
    <row r="483" spans="2:65" s="6" customFormat="1" ht="15.75" customHeight="1">
      <c r="B483" s="22"/>
      <c r="C483" s="120" t="s">
        <v>674</v>
      </c>
      <c r="D483" s="120" t="s">
        <v>234</v>
      </c>
      <c r="E483" s="118" t="s">
        <v>675</v>
      </c>
      <c r="F483" s="119" t="s">
        <v>676</v>
      </c>
      <c r="G483" s="120" t="s">
        <v>677</v>
      </c>
      <c r="H483" s="121">
        <v>1</v>
      </c>
      <c r="I483" s="122"/>
      <c r="J483" s="123">
        <f>ROUND($I$483*$H$483,2)</f>
        <v>0</v>
      </c>
      <c r="K483" s="119"/>
      <c r="L483" s="22"/>
      <c r="M483" s="124"/>
      <c r="N483" s="125" t="s">
        <v>44</v>
      </c>
      <c r="P483" s="126">
        <f>$O$483*$H$483</f>
        <v>0</v>
      </c>
      <c r="Q483" s="126">
        <v>0</v>
      </c>
      <c r="R483" s="126">
        <f>$Q$483*$H$483</f>
        <v>0</v>
      </c>
      <c r="S483" s="126">
        <v>0</v>
      </c>
      <c r="T483" s="127">
        <f>$S$483*$H$483</f>
        <v>0</v>
      </c>
      <c r="AR483" s="76" t="s">
        <v>239</v>
      </c>
      <c r="AT483" s="76" t="s">
        <v>234</v>
      </c>
      <c r="AU483" s="76" t="s">
        <v>81</v>
      </c>
      <c r="AY483" s="76" t="s">
        <v>232</v>
      </c>
      <c r="BE483" s="128">
        <f>IF($N$483="základní",$J$483,0)</f>
        <v>0</v>
      </c>
      <c r="BF483" s="128">
        <f>IF($N$483="snížená",$J$483,0)</f>
        <v>0</v>
      </c>
      <c r="BG483" s="128">
        <f>IF($N$483="zákl. přenesená",$J$483,0)</f>
        <v>0</v>
      </c>
      <c r="BH483" s="128">
        <f>IF($N$483="sníž. přenesená",$J$483,0)</f>
        <v>0</v>
      </c>
      <c r="BI483" s="128">
        <f>IF($N$483="nulová",$J$483,0)</f>
        <v>0</v>
      </c>
      <c r="BJ483" s="76" t="s">
        <v>22</v>
      </c>
      <c r="BK483" s="128">
        <f>ROUND($I$483*$H$483,2)</f>
        <v>0</v>
      </c>
      <c r="BL483" s="76" t="s">
        <v>239</v>
      </c>
      <c r="BM483" s="76" t="s">
        <v>678</v>
      </c>
    </row>
    <row r="484" spans="2:65" s="6" customFormat="1" ht="15.75" customHeight="1">
      <c r="B484" s="22"/>
      <c r="C484" s="120" t="s">
        <v>679</v>
      </c>
      <c r="D484" s="120" t="s">
        <v>234</v>
      </c>
      <c r="E484" s="118" t="s">
        <v>680</v>
      </c>
      <c r="F484" s="119" t="s">
        <v>681</v>
      </c>
      <c r="G484" s="120" t="s">
        <v>677</v>
      </c>
      <c r="H484" s="121">
        <v>1</v>
      </c>
      <c r="I484" s="122"/>
      <c r="J484" s="123">
        <f>ROUND($I$484*$H$484,2)</f>
        <v>0</v>
      </c>
      <c r="K484" s="119"/>
      <c r="L484" s="22"/>
      <c r="M484" s="124"/>
      <c r="N484" s="125" t="s">
        <v>44</v>
      </c>
      <c r="P484" s="126">
        <f>$O$484*$H$484</f>
        <v>0</v>
      </c>
      <c r="Q484" s="126">
        <v>0</v>
      </c>
      <c r="R484" s="126">
        <f>$Q$484*$H$484</f>
        <v>0</v>
      </c>
      <c r="S484" s="126">
        <v>0</v>
      </c>
      <c r="T484" s="127">
        <f>$S$484*$H$484</f>
        <v>0</v>
      </c>
      <c r="AR484" s="76" t="s">
        <v>239</v>
      </c>
      <c r="AT484" s="76" t="s">
        <v>234</v>
      </c>
      <c r="AU484" s="76" t="s">
        <v>81</v>
      </c>
      <c r="AY484" s="76" t="s">
        <v>232</v>
      </c>
      <c r="BE484" s="128">
        <f>IF($N$484="základní",$J$484,0)</f>
        <v>0</v>
      </c>
      <c r="BF484" s="128">
        <f>IF($N$484="snížená",$J$484,0)</f>
        <v>0</v>
      </c>
      <c r="BG484" s="128">
        <f>IF($N$484="zákl. přenesená",$J$484,0)</f>
        <v>0</v>
      </c>
      <c r="BH484" s="128">
        <f>IF($N$484="sníž. přenesená",$J$484,0)</f>
        <v>0</v>
      </c>
      <c r="BI484" s="128">
        <f>IF($N$484="nulová",$J$484,0)</f>
        <v>0</v>
      </c>
      <c r="BJ484" s="76" t="s">
        <v>22</v>
      </c>
      <c r="BK484" s="128">
        <f>ROUND($I$484*$H$484,2)</f>
        <v>0</v>
      </c>
      <c r="BL484" s="76" t="s">
        <v>239</v>
      </c>
      <c r="BM484" s="76" t="s">
        <v>682</v>
      </c>
    </row>
    <row r="485" spans="2:65" s="6" customFormat="1" ht="27" customHeight="1">
      <c r="B485" s="22"/>
      <c r="C485" s="120" t="s">
        <v>683</v>
      </c>
      <c r="D485" s="120" t="s">
        <v>234</v>
      </c>
      <c r="E485" s="118" t="s">
        <v>684</v>
      </c>
      <c r="F485" s="119" t="s">
        <v>685</v>
      </c>
      <c r="G485" s="120" t="s">
        <v>677</v>
      </c>
      <c r="H485" s="121">
        <v>1</v>
      </c>
      <c r="I485" s="122"/>
      <c r="J485" s="123">
        <f>ROUND($I$485*$H$485,2)</f>
        <v>0</v>
      </c>
      <c r="K485" s="119"/>
      <c r="L485" s="22"/>
      <c r="M485" s="124"/>
      <c r="N485" s="125" t="s">
        <v>44</v>
      </c>
      <c r="P485" s="126">
        <f>$O$485*$H$485</f>
        <v>0</v>
      </c>
      <c r="Q485" s="126">
        <v>0</v>
      </c>
      <c r="R485" s="126">
        <f>$Q$485*$H$485</f>
        <v>0</v>
      </c>
      <c r="S485" s="126">
        <v>0</v>
      </c>
      <c r="T485" s="127">
        <f>$S$485*$H$485</f>
        <v>0</v>
      </c>
      <c r="AR485" s="76" t="s">
        <v>239</v>
      </c>
      <c r="AT485" s="76" t="s">
        <v>234</v>
      </c>
      <c r="AU485" s="76" t="s">
        <v>81</v>
      </c>
      <c r="AY485" s="76" t="s">
        <v>232</v>
      </c>
      <c r="BE485" s="128">
        <f>IF($N$485="základní",$J$485,0)</f>
        <v>0</v>
      </c>
      <c r="BF485" s="128">
        <f>IF($N$485="snížená",$J$485,0)</f>
        <v>0</v>
      </c>
      <c r="BG485" s="128">
        <f>IF($N$485="zákl. přenesená",$J$485,0)</f>
        <v>0</v>
      </c>
      <c r="BH485" s="128">
        <f>IF($N$485="sníž. přenesená",$J$485,0)</f>
        <v>0</v>
      </c>
      <c r="BI485" s="128">
        <f>IF($N$485="nulová",$J$485,0)</f>
        <v>0</v>
      </c>
      <c r="BJ485" s="76" t="s">
        <v>22</v>
      </c>
      <c r="BK485" s="128">
        <f>ROUND($I$485*$H$485,2)</f>
        <v>0</v>
      </c>
      <c r="BL485" s="76" t="s">
        <v>239</v>
      </c>
      <c r="BM485" s="76" t="s">
        <v>686</v>
      </c>
    </row>
    <row r="486" spans="2:65" s="6" customFormat="1" ht="15.75" customHeight="1">
      <c r="B486" s="22"/>
      <c r="C486" s="120" t="s">
        <v>687</v>
      </c>
      <c r="D486" s="120" t="s">
        <v>234</v>
      </c>
      <c r="E486" s="118" t="s">
        <v>688</v>
      </c>
      <c r="F486" s="119" t="s">
        <v>689</v>
      </c>
      <c r="G486" s="120" t="s">
        <v>677</v>
      </c>
      <c r="H486" s="121">
        <v>1</v>
      </c>
      <c r="I486" s="122"/>
      <c r="J486" s="123">
        <f>ROUND($I$486*$H$486,2)</f>
        <v>0</v>
      </c>
      <c r="K486" s="119"/>
      <c r="L486" s="22"/>
      <c r="M486" s="124"/>
      <c r="N486" s="125" t="s">
        <v>44</v>
      </c>
      <c r="P486" s="126">
        <f>$O$486*$H$486</f>
        <v>0</v>
      </c>
      <c r="Q486" s="126">
        <v>0</v>
      </c>
      <c r="R486" s="126">
        <f>$Q$486*$H$486</f>
        <v>0</v>
      </c>
      <c r="S486" s="126">
        <v>0</v>
      </c>
      <c r="T486" s="127">
        <f>$S$486*$H$486</f>
        <v>0</v>
      </c>
      <c r="AR486" s="76" t="s">
        <v>239</v>
      </c>
      <c r="AT486" s="76" t="s">
        <v>234</v>
      </c>
      <c r="AU486" s="76" t="s">
        <v>81</v>
      </c>
      <c r="AY486" s="76" t="s">
        <v>232</v>
      </c>
      <c r="BE486" s="128">
        <f>IF($N$486="základní",$J$486,0)</f>
        <v>0</v>
      </c>
      <c r="BF486" s="128">
        <f>IF($N$486="snížená",$J$486,0)</f>
        <v>0</v>
      </c>
      <c r="BG486" s="128">
        <f>IF($N$486="zákl. přenesená",$J$486,0)</f>
        <v>0</v>
      </c>
      <c r="BH486" s="128">
        <f>IF($N$486="sníž. přenesená",$J$486,0)</f>
        <v>0</v>
      </c>
      <c r="BI486" s="128">
        <f>IF($N$486="nulová",$J$486,0)</f>
        <v>0</v>
      </c>
      <c r="BJ486" s="76" t="s">
        <v>22</v>
      </c>
      <c r="BK486" s="128">
        <f>ROUND($I$486*$H$486,2)</f>
        <v>0</v>
      </c>
      <c r="BL486" s="76" t="s">
        <v>239</v>
      </c>
      <c r="BM486" s="76" t="s">
        <v>690</v>
      </c>
    </row>
    <row r="487" spans="2:65" s="6" customFormat="1" ht="15.75" customHeight="1">
      <c r="B487" s="22"/>
      <c r="C487" s="120" t="s">
        <v>691</v>
      </c>
      <c r="D487" s="120" t="s">
        <v>234</v>
      </c>
      <c r="E487" s="118" t="s">
        <v>692</v>
      </c>
      <c r="F487" s="119" t="s">
        <v>693</v>
      </c>
      <c r="G487" s="120" t="s">
        <v>677</v>
      </c>
      <c r="H487" s="121">
        <v>1</v>
      </c>
      <c r="I487" s="122"/>
      <c r="J487" s="123">
        <f>ROUND($I$487*$H$487,2)</f>
        <v>0</v>
      </c>
      <c r="K487" s="119"/>
      <c r="L487" s="22"/>
      <c r="M487" s="124"/>
      <c r="N487" s="125" t="s">
        <v>44</v>
      </c>
      <c r="P487" s="126">
        <f>$O$487*$H$487</f>
        <v>0</v>
      </c>
      <c r="Q487" s="126">
        <v>0</v>
      </c>
      <c r="R487" s="126">
        <f>$Q$487*$H$487</f>
        <v>0</v>
      </c>
      <c r="S487" s="126">
        <v>0</v>
      </c>
      <c r="T487" s="127">
        <f>$S$487*$H$487</f>
        <v>0</v>
      </c>
      <c r="AR487" s="76" t="s">
        <v>239</v>
      </c>
      <c r="AT487" s="76" t="s">
        <v>234</v>
      </c>
      <c r="AU487" s="76" t="s">
        <v>81</v>
      </c>
      <c r="AY487" s="76" t="s">
        <v>232</v>
      </c>
      <c r="BE487" s="128">
        <f>IF($N$487="základní",$J$487,0)</f>
        <v>0</v>
      </c>
      <c r="BF487" s="128">
        <f>IF($N$487="snížená",$J$487,0)</f>
        <v>0</v>
      </c>
      <c r="BG487" s="128">
        <f>IF($N$487="zákl. přenesená",$J$487,0)</f>
        <v>0</v>
      </c>
      <c r="BH487" s="128">
        <f>IF($N$487="sníž. přenesená",$J$487,0)</f>
        <v>0</v>
      </c>
      <c r="BI487" s="128">
        <f>IF($N$487="nulová",$J$487,0)</f>
        <v>0</v>
      </c>
      <c r="BJ487" s="76" t="s">
        <v>22</v>
      </c>
      <c r="BK487" s="128">
        <f>ROUND($I$487*$H$487,2)</f>
        <v>0</v>
      </c>
      <c r="BL487" s="76" t="s">
        <v>239</v>
      </c>
      <c r="BM487" s="76" t="s">
        <v>694</v>
      </c>
    </row>
    <row r="488" spans="2:65" s="6" customFormat="1" ht="15.75" customHeight="1">
      <c r="B488" s="22"/>
      <c r="C488" s="120" t="s">
        <v>695</v>
      </c>
      <c r="D488" s="120" t="s">
        <v>234</v>
      </c>
      <c r="E488" s="118" t="s">
        <v>696</v>
      </c>
      <c r="F488" s="119" t="s">
        <v>697</v>
      </c>
      <c r="G488" s="120" t="s">
        <v>602</v>
      </c>
      <c r="H488" s="121">
        <v>2</v>
      </c>
      <c r="I488" s="122"/>
      <c r="J488" s="123">
        <f>ROUND($I$488*$H$488,2)</f>
        <v>0</v>
      </c>
      <c r="K488" s="119"/>
      <c r="L488" s="22"/>
      <c r="M488" s="124"/>
      <c r="N488" s="125" t="s">
        <v>44</v>
      </c>
      <c r="P488" s="126">
        <f>$O$488*$H$488</f>
        <v>0</v>
      </c>
      <c r="Q488" s="126">
        <v>0</v>
      </c>
      <c r="R488" s="126">
        <f>$Q$488*$H$488</f>
        <v>0</v>
      </c>
      <c r="S488" s="126">
        <v>0</v>
      </c>
      <c r="T488" s="127">
        <f>$S$488*$H$488</f>
        <v>0</v>
      </c>
      <c r="AR488" s="76" t="s">
        <v>239</v>
      </c>
      <c r="AT488" s="76" t="s">
        <v>234</v>
      </c>
      <c r="AU488" s="76" t="s">
        <v>81</v>
      </c>
      <c r="AY488" s="76" t="s">
        <v>232</v>
      </c>
      <c r="BE488" s="128">
        <f>IF($N$488="základní",$J$488,0)</f>
        <v>0</v>
      </c>
      <c r="BF488" s="128">
        <f>IF($N$488="snížená",$J$488,0)</f>
        <v>0</v>
      </c>
      <c r="BG488" s="128">
        <f>IF($N$488="zákl. přenesená",$J$488,0)</f>
        <v>0</v>
      </c>
      <c r="BH488" s="128">
        <f>IF($N$488="sníž. přenesená",$J$488,0)</f>
        <v>0</v>
      </c>
      <c r="BI488" s="128">
        <f>IF($N$488="nulová",$J$488,0)</f>
        <v>0</v>
      </c>
      <c r="BJ488" s="76" t="s">
        <v>22</v>
      </c>
      <c r="BK488" s="128">
        <f>ROUND($I$488*$H$488,2)</f>
        <v>0</v>
      </c>
      <c r="BL488" s="76" t="s">
        <v>239</v>
      </c>
      <c r="BM488" s="76" t="s">
        <v>698</v>
      </c>
    </row>
    <row r="489" spans="2:51" s="6" customFormat="1" ht="15.75" customHeight="1">
      <c r="B489" s="129"/>
      <c r="D489" s="130" t="s">
        <v>241</v>
      </c>
      <c r="E489" s="131"/>
      <c r="F489" s="131" t="s">
        <v>699</v>
      </c>
      <c r="H489" s="132">
        <v>2</v>
      </c>
      <c r="L489" s="129"/>
      <c r="M489" s="133"/>
      <c r="T489" s="134"/>
      <c r="AT489" s="135" t="s">
        <v>241</v>
      </c>
      <c r="AU489" s="135" t="s">
        <v>81</v>
      </c>
      <c r="AV489" s="135" t="s">
        <v>81</v>
      </c>
      <c r="AW489" s="135" t="s">
        <v>186</v>
      </c>
      <c r="AX489" s="135" t="s">
        <v>22</v>
      </c>
      <c r="AY489" s="135" t="s">
        <v>232</v>
      </c>
    </row>
    <row r="490" spans="2:65" s="6" customFormat="1" ht="15.75" customHeight="1">
      <c r="B490" s="22"/>
      <c r="C490" s="117" t="s">
        <v>101</v>
      </c>
      <c r="D490" s="117" t="s">
        <v>234</v>
      </c>
      <c r="E490" s="118" t="s">
        <v>700</v>
      </c>
      <c r="F490" s="119" t="s">
        <v>701</v>
      </c>
      <c r="G490" s="120" t="s">
        <v>602</v>
      </c>
      <c r="H490" s="121">
        <v>10</v>
      </c>
      <c r="I490" s="122"/>
      <c r="J490" s="123">
        <f>ROUND($I$490*$H$490,2)</f>
        <v>0</v>
      </c>
      <c r="K490" s="119"/>
      <c r="L490" s="22"/>
      <c r="M490" s="124"/>
      <c r="N490" s="125" t="s">
        <v>44</v>
      </c>
      <c r="P490" s="126">
        <f>$O$490*$H$490</f>
        <v>0</v>
      </c>
      <c r="Q490" s="126">
        <v>0</v>
      </c>
      <c r="R490" s="126">
        <f>$Q$490*$H$490</f>
        <v>0</v>
      </c>
      <c r="S490" s="126">
        <v>0</v>
      </c>
      <c r="T490" s="127">
        <f>$S$490*$H$490</f>
        <v>0</v>
      </c>
      <c r="AR490" s="76" t="s">
        <v>239</v>
      </c>
      <c r="AT490" s="76" t="s">
        <v>234</v>
      </c>
      <c r="AU490" s="76" t="s">
        <v>81</v>
      </c>
      <c r="AY490" s="6" t="s">
        <v>232</v>
      </c>
      <c r="BE490" s="128">
        <f>IF($N$490="základní",$J$490,0)</f>
        <v>0</v>
      </c>
      <c r="BF490" s="128">
        <f>IF($N$490="snížená",$J$490,0)</f>
        <v>0</v>
      </c>
      <c r="BG490" s="128">
        <f>IF($N$490="zákl. přenesená",$J$490,0)</f>
        <v>0</v>
      </c>
      <c r="BH490" s="128">
        <f>IF($N$490="sníž. přenesená",$J$490,0)</f>
        <v>0</v>
      </c>
      <c r="BI490" s="128">
        <f>IF($N$490="nulová",$J$490,0)</f>
        <v>0</v>
      </c>
      <c r="BJ490" s="76" t="s">
        <v>22</v>
      </c>
      <c r="BK490" s="128">
        <f>ROUND($I$490*$H$490,2)</f>
        <v>0</v>
      </c>
      <c r="BL490" s="76" t="s">
        <v>239</v>
      </c>
      <c r="BM490" s="76" t="s">
        <v>702</v>
      </c>
    </row>
    <row r="491" spans="2:51" s="6" customFormat="1" ht="15.75" customHeight="1">
      <c r="B491" s="129"/>
      <c r="D491" s="130" t="s">
        <v>241</v>
      </c>
      <c r="E491" s="131"/>
      <c r="F491" s="131" t="s">
        <v>703</v>
      </c>
      <c r="H491" s="132">
        <v>10</v>
      </c>
      <c r="L491" s="129"/>
      <c r="M491" s="133"/>
      <c r="T491" s="134"/>
      <c r="AT491" s="135" t="s">
        <v>241</v>
      </c>
      <c r="AU491" s="135" t="s">
        <v>81</v>
      </c>
      <c r="AV491" s="135" t="s">
        <v>81</v>
      </c>
      <c r="AW491" s="135" t="s">
        <v>186</v>
      </c>
      <c r="AX491" s="135" t="s">
        <v>22</v>
      </c>
      <c r="AY491" s="135" t="s">
        <v>232</v>
      </c>
    </row>
    <row r="492" spans="2:65" s="6" customFormat="1" ht="15.75" customHeight="1">
      <c r="B492" s="22"/>
      <c r="C492" s="117" t="s">
        <v>704</v>
      </c>
      <c r="D492" s="117" t="s">
        <v>234</v>
      </c>
      <c r="E492" s="118" t="s">
        <v>705</v>
      </c>
      <c r="F492" s="119" t="s">
        <v>706</v>
      </c>
      <c r="G492" s="120" t="s">
        <v>448</v>
      </c>
      <c r="H492" s="121">
        <v>258</v>
      </c>
      <c r="I492" s="122"/>
      <c r="J492" s="123">
        <f>ROUND($I$492*$H$492,2)</f>
        <v>0</v>
      </c>
      <c r="K492" s="119"/>
      <c r="L492" s="22"/>
      <c r="M492" s="124"/>
      <c r="N492" s="125" t="s">
        <v>44</v>
      </c>
      <c r="P492" s="126">
        <f>$O$492*$H$492</f>
        <v>0</v>
      </c>
      <c r="Q492" s="126">
        <v>0</v>
      </c>
      <c r="R492" s="126">
        <f>$Q$492*$H$492</f>
        <v>0</v>
      </c>
      <c r="S492" s="126">
        <v>0</v>
      </c>
      <c r="T492" s="127">
        <f>$S$492*$H$492</f>
        <v>0</v>
      </c>
      <c r="AR492" s="76" t="s">
        <v>239</v>
      </c>
      <c r="AT492" s="76" t="s">
        <v>234</v>
      </c>
      <c r="AU492" s="76" t="s">
        <v>81</v>
      </c>
      <c r="AY492" s="6" t="s">
        <v>232</v>
      </c>
      <c r="BE492" s="128">
        <f>IF($N$492="základní",$J$492,0)</f>
        <v>0</v>
      </c>
      <c r="BF492" s="128">
        <f>IF($N$492="snížená",$J$492,0)</f>
        <v>0</v>
      </c>
      <c r="BG492" s="128">
        <f>IF($N$492="zákl. přenesená",$J$492,0)</f>
        <v>0</v>
      </c>
      <c r="BH492" s="128">
        <f>IF($N$492="sníž. přenesená",$J$492,0)</f>
        <v>0</v>
      </c>
      <c r="BI492" s="128">
        <f>IF($N$492="nulová",$J$492,0)</f>
        <v>0</v>
      </c>
      <c r="BJ492" s="76" t="s">
        <v>22</v>
      </c>
      <c r="BK492" s="128">
        <f>ROUND($I$492*$H$492,2)</f>
        <v>0</v>
      </c>
      <c r="BL492" s="76" t="s">
        <v>239</v>
      </c>
      <c r="BM492" s="76" t="s">
        <v>707</v>
      </c>
    </row>
    <row r="493" spans="2:51" s="6" customFormat="1" ht="15.75" customHeight="1">
      <c r="B493" s="129"/>
      <c r="D493" s="130" t="s">
        <v>241</v>
      </c>
      <c r="E493" s="131"/>
      <c r="F493" s="131" t="s">
        <v>708</v>
      </c>
      <c r="H493" s="132">
        <v>258</v>
      </c>
      <c r="L493" s="129"/>
      <c r="M493" s="133"/>
      <c r="T493" s="134"/>
      <c r="AT493" s="135" t="s">
        <v>241</v>
      </c>
      <c r="AU493" s="135" t="s">
        <v>81</v>
      </c>
      <c r="AV493" s="135" t="s">
        <v>81</v>
      </c>
      <c r="AW493" s="135" t="s">
        <v>186</v>
      </c>
      <c r="AX493" s="135" t="s">
        <v>22</v>
      </c>
      <c r="AY493" s="135" t="s">
        <v>232</v>
      </c>
    </row>
    <row r="494" spans="2:65" s="6" customFormat="1" ht="27" customHeight="1">
      <c r="B494" s="22"/>
      <c r="C494" s="117" t="s">
        <v>709</v>
      </c>
      <c r="D494" s="117" t="s">
        <v>234</v>
      </c>
      <c r="E494" s="118" t="s">
        <v>710</v>
      </c>
      <c r="F494" s="119" t="s">
        <v>711</v>
      </c>
      <c r="G494" s="120" t="s">
        <v>677</v>
      </c>
      <c r="H494" s="121">
        <v>1</v>
      </c>
      <c r="I494" s="122"/>
      <c r="J494" s="123">
        <f>ROUND($I$494*$H$494,2)</f>
        <v>0</v>
      </c>
      <c r="K494" s="119"/>
      <c r="L494" s="22"/>
      <c r="M494" s="124"/>
      <c r="N494" s="125" t="s">
        <v>44</v>
      </c>
      <c r="P494" s="126">
        <f>$O$494*$H$494</f>
        <v>0</v>
      </c>
      <c r="Q494" s="126">
        <v>0</v>
      </c>
      <c r="R494" s="126">
        <f>$Q$494*$H$494</f>
        <v>0</v>
      </c>
      <c r="S494" s="126">
        <v>0</v>
      </c>
      <c r="T494" s="127">
        <f>$S$494*$H$494</f>
        <v>0</v>
      </c>
      <c r="AR494" s="76" t="s">
        <v>239</v>
      </c>
      <c r="AT494" s="76" t="s">
        <v>234</v>
      </c>
      <c r="AU494" s="76" t="s">
        <v>81</v>
      </c>
      <c r="AY494" s="6" t="s">
        <v>232</v>
      </c>
      <c r="BE494" s="128">
        <f>IF($N$494="základní",$J$494,0)</f>
        <v>0</v>
      </c>
      <c r="BF494" s="128">
        <f>IF($N$494="snížená",$J$494,0)</f>
        <v>0</v>
      </c>
      <c r="BG494" s="128">
        <f>IF($N$494="zákl. přenesená",$J$494,0)</f>
        <v>0</v>
      </c>
      <c r="BH494" s="128">
        <f>IF($N$494="sníž. přenesená",$J$494,0)</f>
        <v>0</v>
      </c>
      <c r="BI494" s="128">
        <f>IF($N$494="nulová",$J$494,0)</f>
        <v>0</v>
      </c>
      <c r="BJ494" s="76" t="s">
        <v>22</v>
      </c>
      <c r="BK494" s="128">
        <f>ROUND($I$494*$H$494,2)</f>
        <v>0</v>
      </c>
      <c r="BL494" s="76" t="s">
        <v>239</v>
      </c>
      <c r="BM494" s="76" t="s">
        <v>712</v>
      </c>
    </row>
    <row r="495" spans="2:65" s="6" customFormat="1" ht="15.75" customHeight="1">
      <c r="B495" s="22"/>
      <c r="C495" s="120" t="s">
        <v>713</v>
      </c>
      <c r="D495" s="120" t="s">
        <v>234</v>
      </c>
      <c r="E495" s="118" t="s">
        <v>714</v>
      </c>
      <c r="F495" s="119" t="s">
        <v>715</v>
      </c>
      <c r="G495" s="120" t="s">
        <v>602</v>
      </c>
      <c r="H495" s="121">
        <v>2</v>
      </c>
      <c r="I495" s="122"/>
      <c r="J495" s="123">
        <f>ROUND($I$495*$H$495,2)</f>
        <v>0</v>
      </c>
      <c r="K495" s="119"/>
      <c r="L495" s="22"/>
      <c r="M495" s="124"/>
      <c r="N495" s="125" t="s">
        <v>44</v>
      </c>
      <c r="P495" s="126">
        <f>$O$495*$H$495</f>
        <v>0</v>
      </c>
      <c r="Q495" s="126">
        <v>0</v>
      </c>
      <c r="R495" s="126">
        <f>$Q$495*$H$495</f>
        <v>0</v>
      </c>
      <c r="S495" s="126">
        <v>0</v>
      </c>
      <c r="T495" s="127">
        <f>$S$495*$H$495</f>
        <v>0</v>
      </c>
      <c r="AR495" s="76" t="s">
        <v>239</v>
      </c>
      <c r="AT495" s="76" t="s">
        <v>234</v>
      </c>
      <c r="AU495" s="76" t="s">
        <v>81</v>
      </c>
      <c r="AY495" s="76" t="s">
        <v>232</v>
      </c>
      <c r="BE495" s="128">
        <f>IF($N$495="základní",$J$495,0)</f>
        <v>0</v>
      </c>
      <c r="BF495" s="128">
        <f>IF($N$495="snížená",$J$495,0)</f>
        <v>0</v>
      </c>
      <c r="BG495" s="128">
        <f>IF($N$495="zákl. přenesená",$J$495,0)</f>
        <v>0</v>
      </c>
      <c r="BH495" s="128">
        <f>IF($N$495="sníž. přenesená",$J$495,0)</f>
        <v>0</v>
      </c>
      <c r="BI495" s="128">
        <f>IF($N$495="nulová",$J$495,0)</f>
        <v>0</v>
      </c>
      <c r="BJ495" s="76" t="s">
        <v>22</v>
      </c>
      <c r="BK495" s="128">
        <f>ROUND($I$495*$H$495,2)</f>
        <v>0</v>
      </c>
      <c r="BL495" s="76" t="s">
        <v>239</v>
      </c>
      <c r="BM495" s="76" t="s">
        <v>716</v>
      </c>
    </row>
    <row r="496" spans="2:51" s="6" customFormat="1" ht="15.75" customHeight="1">
      <c r="B496" s="129"/>
      <c r="D496" s="130" t="s">
        <v>241</v>
      </c>
      <c r="E496" s="131"/>
      <c r="F496" s="131" t="s">
        <v>717</v>
      </c>
      <c r="H496" s="132">
        <v>2</v>
      </c>
      <c r="L496" s="129"/>
      <c r="M496" s="133"/>
      <c r="T496" s="134"/>
      <c r="AT496" s="135" t="s">
        <v>241</v>
      </c>
      <c r="AU496" s="135" t="s">
        <v>81</v>
      </c>
      <c r="AV496" s="135" t="s">
        <v>81</v>
      </c>
      <c r="AW496" s="135" t="s">
        <v>186</v>
      </c>
      <c r="AX496" s="135" t="s">
        <v>22</v>
      </c>
      <c r="AY496" s="135" t="s">
        <v>232</v>
      </c>
    </row>
    <row r="497" spans="2:65" s="6" customFormat="1" ht="15.75" customHeight="1">
      <c r="B497" s="22"/>
      <c r="C497" s="117" t="s">
        <v>718</v>
      </c>
      <c r="D497" s="117" t="s">
        <v>234</v>
      </c>
      <c r="E497" s="118" t="s">
        <v>719</v>
      </c>
      <c r="F497" s="119" t="s">
        <v>720</v>
      </c>
      <c r="G497" s="120" t="s">
        <v>602</v>
      </c>
      <c r="H497" s="121">
        <v>3</v>
      </c>
      <c r="I497" s="122"/>
      <c r="J497" s="123">
        <f>ROUND($I$497*$H$497,2)</f>
        <v>0</v>
      </c>
      <c r="K497" s="119"/>
      <c r="L497" s="22"/>
      <c r="M497" s="124"/>
      <c r="N497" s="125" t="s">
        <v>44</v>
      </c>
      <c r="P497" s="126">
        <f>$O$497*$H$497</f>
        <v>0</v>
      </c>
      <c r="Q497" s="126">
        <v>0</v>
      </c>
      <c r="R497" s="126">
        <f>$Q$497*$H$497</f>
        <v>0</v>
      </c>
      <c r="S497" s="126">
        <v>0</v>
      </c>
      <c r="T497" s="127">
        <f>$S$497*$H$497</f>
        <v>0</v>
      </c>
      <c r="AR497" s="76" t="s">
        <v>239</v>
      </c>
      <c r="AT497" s="76" t="s">
        <v>234</v>
      </c>
      <c r="AU497" s="76" t="s">
        <v>81</v>
      </c>
      <c r="AY497" s="6" t="s">
        <v>232</v>
      </c>
      <c r="BE497" s="128">
        <f>IF($N$497="základní",$J$497,0)</f>
        <v>0</v>
      </c>
      <c r="BF497" s="128">
        <f>IF($N$497="snížená",$J$497,0)</f>
        <v>0</v>
      </c>
      <c r="BG497" s="128">
        <f>IF($N$497="zákl. přenesená",$J$497,0)</f>
        <v>0</v>
      </c>
      <c r="BH497" s="128">
        <f>IF($N$497="sníž. přenesená",$J$497,0)</f>
        <v>0</v>
      </c>
      <c r="BI497" s="128">
        <f>IF($N$497="nulová",$J$497,0)</f>
        <v>0</v>
      </c>
      <c r="BJ497" s="76" t="s">
        <v>22</v>
      </c>
      <c r="BK497" s="128">
        <f>ROUND($I$497*$H$497,2)</f>
        <v>0</v>
      </c>
      <c r="BL497" s="76" t="s">
        <v>239</v>
      </c>
      <c r="BM497" s="76" t="s">
        <v>721</v>
      </c>
    </row>
    <row r="498" spans="2:65" s="6" customFormat="1" ht="15.75" customHeight="1">
      <c r="B498" s="22"/>
      <c r="C498" s="120" t="s">
        <v>722</v>
      </c>
      <c r="D498" s="120" t="s">
        <v>234</v>
      </c>
      <c r="E498" s="118" t="s">
        <v>723</v>
      </c>
      <c r="F498" s="119" t="s">
        <v>724</v>
      </c>
      <c r="G498" s="120" t="s">
        <v>725</v>
      </c>
      <c r="H498" s="121">
        <v>85</v>
      </c>
      <c r="I498" s="122"/>
      <c r="J498" s="123">
        <f>ROUND($I$498*$H$498,2)</f>
        <v>0</v>
      </c>
      <c r="K498" s="119"/>
      <c r="L498" s="22"/>
      <c r="M498" s="124"/>
      <c r="N498" s="125" t="s">
        <v>44</v>
      </c>
      <c r="P498" s="126">
        <f>$O$498*$H$498</f>
        <v>0</v>
      </c>
      <c r="Q498" s="126">
        <v>0</v>
      </c>
      <c r="R498" s="126">
        <f>$Q$498*$H$498</f>
        <v>0</v>
      </c>
      <c r="S498" s="126">
        <v>0</v>
      </c>
      <c r="T498" s="127">
        <f>$S$498*$H$498</f>
        <v>0</v>
      </c>
      <c r="AR498" s="76" t="s">
        <v>239</v>
      </c>
      <c r="AT498" s="76" t="s">
        <v>234</v>
      </c>
      <c r="AU498" s="76" t="s">
        <v>81</v>
      </c>
      <c r="AY498" s="76" t="s">
        <v>232</v>
      </c>
      <c r="BE498" s="128">
        <f>IF($N$498="základní",$J$498,0)</f>
        <v>0</v>
      </c>
      <c r="BF498" s="128">
        <f>IF($N$498="snížená",$J$498,0)</f>
        <v>0</v>
      </c>
      <c r="BG498" s="128">
        <f>IF($N$498="zákl. přenesená",$J$498,0)</f>
        <v>0</v>
      </c>
      <c r="BH498" s="128">
        <f>IF($N$498="sníž. přenesená",$J$498,0)</f>
        <v>0</v>
      </c>
      <c r="BI498" s="128">
        <f>IF($N$498="nulová",$J$498,0)</f>
        <v>0</v>
      </c>
      <c r="BJ498" s="76" t="s">
        <v>22</v>
      </c>
      <c r="BK498" s="128">
        <f>ROUND($I$498*$H$498,2)</f>
        <v>0</v>
      </c>
      <c r="BL498" s="76" t="s">
        <v>239</v>
      </c>
      <c r="BM498" s="76" t="s">
        <v>726</v>
      </c>
    </row>
    <row r="499" spans="2:51" s="6" customFormat="1" ht="15.75" customHeight="1">
      <c r="B499" s="129"/>
      <c r="D499" s="130" t="s">
        <v>241</v>
      </c>
      <c r="E499" s="131"/>
      <c r="F499" s="131" t="s">
        <v>727</v>
      </c>
      <c r="H499" s="132">
        <v>85</v>
      </c>
      <c r="L499" s="129"/>
      <c r="M499" s="133"/>
      <c r="T499" s="134"/>
      <c r="AT499" s="135" t="s">
        <v>241</v>
      </c>
      <c r="AU499" s="135" t="s">
        <v>81</v>
      </c>
      <c r="AV499" s="135" t="s">
        <v>81</v>
      </c>
      <c r="AW499" s="135" t="s">
        <v>186</v>
      </c>
      <c r="AX499" s="135" t="s">
        <v>22</v>
      </c>
      <c r="AY499" s="135" t="s">
        <v>232</v>
      </c>
    </row>
    <row r="500" spans="2:65" s="6" customFormat="1" ht="15.75" customHeight="1">
      <c r="B500" s="22"/>
      <c r="C500" s="117" t="s">
        <v>728</v>
      </c>
      <c r="D500" s="117" t="s">
        <v>234</v>
      </c>
      <c r="E500" s="118" t="s">
        <v>729</v>
      </c>
      <c r="F500" s="119" t="s">
        <v>730</v>
      </c>
      <c r="G500" s="120" t="s">
        <v>602</v>
      </c>
      <c r="H500" s="121">
        <v>1</v>
      </c>
      <c r="I500" s="122"/>
      <c r="J500" s="123">
        <f>ROUND($I$500*$H$500,2)</f>
        <v>0</v>
      </c>
      <c r="K500" s="119"/>
      <c r="L500" s="22"/>
      <c r="M500" s="124"/>
      <c r="N500" s="125" t="s">
        <v>44</v>
      </c>
      <c r="P500" s="126">
        <f>$O$500*$H$500</f>
        <v>0</v>
      </c>
      <c r="Q500" s="126">
        <v>0</v>
      </c>
      <c r="R500" s="126">
        <f>$Q$500*$H$500</f>
        <v>0</v>
      </c>
      <c r="S500" s="126">
        <v>0</v>
      </c>
      <c r="T500" s="127">
        <f>$S$500*$H$500</f>
        <v>0</v>
      </c>
      <c r="AR500" s="76" t="s">
        <v>239</v>
      </c>
      <c r="AT500" s="76" t="s">
        <v>234</v>
      </c>
      <c r="AU500" s="76" t="s">
        <v>81</v>
      </c>
      <c r="AY500" s="6" t="s">
        <v>232</v>
      </c>
      <c r="BE500" s="128">
        <f>IF($N$500="základní",$J$500,0)</f>
        <v>0</v>
      </c>
      <c r="BF500" s="128">
        <f>IF($N$500="snížená",$J$500,0)</f>
        <v>0</v>
      </c>
      <c r="BG500" s="128">
        <f>IF($N$500="zákl. přenesená",$J$500,0)</f>
        <v>0</v>
      </c>
      <c r="BH500" s="128">
        <f>IF($N$500="sníž. přenesená",$J$500,0)</f>
        <v>0</v>
      </c>
      <c r="BI500" s="128">
        <f>IF($N$500="nulová",$J$500,0)</f>
        <v>0</v>
      </c>
      <c r="BJ500" s="76" t="s">
        <v>22</v>
      </c>
      <c r="BK500" s="128">
        <f>ROUND($I$500*$H$500,2)</f>
        <v>0</v>
      </c>
      <c r="BL500" s="76" t="s">
        <v>239</v>
      </c>
      <c r="BM500" s="76" t="s">
        <v>731</v>
      </c>
    </row>
    <row r="501" spans="2:51" s="6" customFormat="1" ht="15.75" customHeight="1">
      <c r="B501" s="144"/>
      <c r="D501" s="130" t="s">
        <v>241</v>
      </c>
      <c r="E501" s="145"/>
      <c r="F501" s="145" t="s">
        <v>732</v>
      </c>
      <c r="H501" s="146"/>
      <c r="L501" s="144"/>
      <c r="M501" s="147"/>
      <c r="T501" s="148"/>
      <c r="AT501" s="146" t="s">
        <v>241</v>
      </c>
      <c r="AU501" s="146" t="s">
        <v>81</v>
      </c>
      <c r="AV501" s="146" t="s">
        <v>22</v>
      </c>
      <c r="AW501" s="146" t="s">
        <v>186</v>
      </c>
      <c r="AX501" s="146" t="s">
        <v>73</v>
      </c>
      <c r="AY501" s="146" t="s">
        <v>232</v>
      </c>
    </row>
    <row r="502" spans="2:51" s="6" customFormat="1" ht="27" customHeight="1">
      <c r="B502" s="144"/>
      <c r="D502" s="137" t="s">
        <v>241</v>
      </c>
      <c r="E502" s="146"/>
      <c r="F502" s="145" t="s">
        <v>733</v>
      </c>
      <c r="H502" s="146"/>
      <c r="L502" s="144"/>
      <c r="M502" s="147"/>
      <c r="T502" s="148"/>
      <c r="AT502" s="146" t="s">
        <v>241</v>
      </c>
      <c r="AU502" s="146" t="s">
        <v>81</v>
      </c>
      <c r="AV502" s="146" t="s">
        <v>22</v>
      </c>
      <c r="AW502" s="146" t="s">
        <v>186</v>
      </c>
      <c r="AX502" s="146" t="s">
        <v>73</v>
      </c>
      <c r="AY502" s="146" t="s">
        <v>232</v>
      </c>
    </row>
    <row r="503" spans="2:51" s="6" customFormat="1" ht="27" customHeight="1">
      <c r="B503" s="144"/>
      <c r="D503" s="137" t="s">
        <v>241</v>
      </c>
      <c r="E503" s="146"/>
      <c r="F503" s="145" t="s">
        <v>734</v>
      </c>
      <c r="H503" s="146"/>
      <c r="L503" s="144"/>
      <c r="M503" s="147"/>
      <c r="T503" s="148"/>
      <c r="AT503" s="146" t="s">
        <v>241</v>
      </c>
      <c r="AU503" s="146" t="s">
        <v>81</v>
      </c>
      <c r="AV503" s="146" t="s">
        <v>22</v>
      </c>
      <c r="AW503" s="146" t="s">
        <v>186</v>
      </c>
      <c r="AX503" s="146" t="s">
        <v>73</v>
      </c>
      <c r="AY503" s="146" t="s">
        <v>232</v>
      </c>
    </row>
    <row r="504" spans="2:51" s="6" customFormat="1" ht="15.75" customHeight="1">
      <c r="B504" s="129"/>
      <c r="D504" s="137" t="s">
        <v>241</v>
      </c>
      <c r="E504" s="135"/>
      <c r="F504" s="131" t="s">
        <v>735</v>
      </c>
      <c r="H504" s="132">
        <v>1</v>
      </c>
      <c r="L504" s="129"/>
      <c r="M504" s="133"/>
      <c r="T504" s="134"/>
      <c r="AT504" s="135" t="s">
        <v>241</v>
      </c>
      <c r="AU504" s="135" t="s">
        <v>81</v>
      </c>
      <c r="AV504" s="135" t="s">
        <v>81</v>
      </c>
      <c r="AW504" s="135" t="s">
        <v>186</v>
      </c>
      <c r="AX504" s="135" t="s">
        <v>22</v>
      </c>
      <c r="AY504" s="135" t="s">
        <v>232</v>
      </c>
    </row>
    <row r="505" spans="2:65" s="6" customFormat="1" ht="15.75" customHeight="1">
      <c r="B505" s="22"/>
      <c r="C505" s="117" t="s">
        <v>736</v>
      </c>
      <c r="D505" s="117" t="s">
        <v>234</v>
      </c>
      <c r="E505" s="118" t="s">
        <v>737</v>
      </c>
      <c r="F505" s="119" t="s">
        <v>738</v>
      </c>
      <c r="G505" s="120" t="s">
        <v>602</v>
      </c>
      <c r="H505" s="121">
        <v>1</v>
      </c>
      <c r="I505" s="122"/>
      <c r="J505" s="123">
        <f>ROUND($I$505*$H$505,2)</f>
        <v>0</v>
      </c>
      <c r="K505" s="119"/>
      <c r="L505" s="22"/>
      <c r="M505" s="124"/>
      <c r="N505" s="125" t="s">
        <v>44</v>
      </c>
      <c r="P505" s="126">
        <f>$O$505*$H$505</f>
        <v>0</v>
      </c>
      <c r="Q505" s="126">
        <v>0</v>
      </c>
      <c r="R505" s="126">
        <f>$Q$505*$H$505</f>
        <v>0</v>
      </c>
      <c r="S505" s="126">
        <v>0</v>
      </c>
      <c r="T505" s="127">
        <f>$S$505*$H$505</f>
        <v>0</v>
      </c>
      <c r="AR505" s="76" t="s">
        <v>239</v>
      </c>
      <c r="AT505" s="76" t="s">
        <v>234</v>
      </c>
      <c r="AU505" s="76" t="s">
        <v>81</v>
      </c>
      <c r="AY505" s="6" t="s">
        <v>232</v>
      </c>
      <c r="BE505" s="128">
        <f>IF($N$505="základní",$J$505,0)</f>
        <v>0</v>
      </c>
      <c r="BF505" s="128">
        <f>IF($N$505="snížená",$J$505,0)</f>
        <v>0</v>
      </c>
      <c r="BG505" s="128">
        <f>IF($N$505="zákl. přenesená",$J$505,0)</f>
        <v>0</v>
      </c>
      <c r="BH505" s="128">
        <f>IF($N$505="sníž. přenesená",$J$505,0)</f>
        <v>0</v>
      </c>
      <c r="BI505" s="128">
        <f>IF($N$505="nulová",$J$505,0)</f>
        <v>0</v>
      </c>
      <c r="BJ505" s="76" t="s">
        <v>22</v>
      </c>
      <c r="BK505" s="128">
        <f>ROUND($I$505*$H$505,2)</f>
        <v>0</v>
      </c>
      <c r="BL505" s="76" t="s">
        <v>239</v>
      </c>
      <c r="BM505" s="76" t="s">
        <v>739</v>
      </c>
    </row>
    <row r="506" spans="2:65" s="6" customFormat="1" ht="15.75" customHeight="1">
      <c r="B506" s="22"/>
      <c r="C506" s="120" t="s">
        <v>740</v>
      </c>
      <c r="D506" s="120" t="s">
        <v>234</v>
      </c>
      <c r="E506" s="118" t="s">
        <v>741</v>
      </c>
      <c r="F506" s="119" t="s">
        <v>742</v>
      </c>
      <c r="G506" s="120" t="s">
        <v>677</v>
      </c>
      <c r="H506" s="121">
        <v>1</v>
      </c>
      <c r="I506" s="122"/>
      <c r="J506" s="123">
        <f>ROUND($I$506*$H$506,2)</f>
        <v>0</v>
      </c>
      <c r="K506" s="119"/>
      <c r="L506" s="22"/>
      <c r="M506" s="124"/>
      <c r="N506" s="125" t="s">
        <v>44</v>
      </c>
      <c r="P506" s="126">
        <f>$O$506*$H$506</f>
        <v>0</v>
      </c>
      <c r="Q506" s="126">
        <v>0</v>
      </c>
      <c r="R506" s="126">
        <f>$Q$506*$H$506</f>
        <v>0</v>
      </c>
      <c r="S506" s="126">
        <v>0</v>
      </c>
      <c r="T506" s="127">
        <f>$S$506*$H$506</f>
        <v>0</v>
      </c>
      <c r="AR506" s="76" t="s">
        <v>239</v>
      </c>
      <c r="AT506" s="76" t="s">
        <v>234</v>
      </c>
      <c r="AU506" s="76" t="s">
        <v>81</v>
      </c>
      <c r="AY506" s="76" t="s">
        <v>232</v>
      </c>
      <c r="BE506" s="128">
        <f>IF($N$506="základní",$J$506,0)</f>
        <v>0</v>
      </c>
      <c r="BF506" s="128">
        <f>IF($N$506="snížená",$J$506,0)</f>
        <v>0</v>
      </c>
      <c r="BG506" s="128">
        <f>IF($N$506="zákl. přenesená",$J$506,0)</f>
        <v>0</v>
      </c>
      <c r="BH506" s="128">
        <f>IF($N$506="sníž. přenesená",$J$506,0)</f>
        <v>0</v>
      </c>
      <c r="BI506" s="128">
        <f>IF($N$506="nulová",$J$506,0)</f>
        <v>0</v>
      </c>
      <c r="BJ506" s="76" t="s">
        <v>22</v>
      </c>
      <c r="BK506" s="128">
        <f>ROUND($I$506*$H$506,2)</f>
        <v>0</v>
      </c>
      <c r="BL506" s="76" t="s">
        <v>239</v>
      </c>
      <c r="BM506" s="76" t="s">
        <v>743</v>
      </c>
    </row>
    <row r="507" spans="2:65" s="6" customFormat="1" ht="15.75" customHeight="1">
      <c r="B507" s="22"/>
      <c r="C507" s="120" t="s">
        <v>744</v>
      </c>
      <c r="D507" s="120" t="s">
        <v>234</v>
      </c>
      <c r="E507" s="118" t="s">
        <v>745</v>
      </c>
      <c r="F507" s="119" t="s">
        <v>746</v>
      </c>
      <c r="G507" s="120" t="s">
        <v>448</v>
      </c>
      <c r="H507" s="121">
        <v>78</v>
      </c>
      <c r="I507" s="122"/>
      <c r="J507" s="123">
        <f>ROUND($I$507*$H$507,2)</f>
        <v>0</v>
      </c>
      <c r="K507" s="119"/>
      <c r="L507" s="22"/>
      <c r="M507" s="124"/>
      <c r="N507" s="125" t="s">
        <v>44</v>
      </c>
      <c r="P507" s="126">
        <f>$O$507*$H$507</f>
        <v>0</v>
      </c>
      <c r="Q507" s="126">
        <v>0</v>
      </c>
      <c r="R507" s="126">
        <f>$Q$507*$H$507</f>
        <v>0</v>
      </c>
      <c r="S507" s="126">
        <v>0</v>
      </c>
      <c r="T507" s="127">
        <f>$S$507*$H$507</f>
        <v>0</v>
      </c>
      <c r="AR507" s="76" t="s">
        <v>239</v>
      </c>
      <c r="AT507" s="76" t="s">
        <v>234</v>
      </c>
      <c r="AU507" s="76" t="s">
        <v>81</v>
      </c>
      <c r="AY507" s="76" t="s">
        <v>232</v>
      </c>
      <c r="BE507" s="128">
        <f>IF($N$507="základní",$J$507,0)</f>
        <v>0</v>
      </c>
      <c r="BF507" s="128">
        <f>IF($N$507="snížená",$J$507,0)</f>
        <v>0</v>
      </c>
      <c r="BG507" s="128">
        <f>IF($N$507="zákl. přenesená",$J$507,0)</f>
        <v>0</v>
      </c>
      <c r="BH507" s="128">
        <f>IF($N$507="sníž. přenesená",$J$507,0)</f>
        <v>0</v>
      </c>
      <c r="BI507" s="128">
        <f>IF($N$507="nulová",$J$507,0)</f>
        <v>0</v>
      </c>
      <c r="BJ507" s="76" t="s">
        <v>22</v>
      </c>
      <c r="BK507" s="128">
        <f>ROUND($I$507*$H$507,2)</f>
        <v>0</v>
      </c>
      <c r="BL507" s="76" t="s">
        <v>239</v>
      </c>
      <c r="BM507" s="76" t="s">
        <v>747</v>
      </c>
    </row>
    <row r="508" spans="2:51" s="6" customFormat="1" ht="15.75" customHeight="1">
      <c r="B508" s="129"/>
      <c r="D508" s="130" t="s">
        <v>241</v>
      </c>
      <c r="E508" s="131"/>
      <c r="F508" s="131" t="s">
        <v>748</v>
      </c>
      <c r="H508" s="132">
        <v>78</v>
      </c>
      <c r="L508" s="129"/>
      <c r="M508" s="133"/>
      <c r="T508" s="134"/>
      <c r="AT508" s="135" t="s">
        <v>241</v>
      </c>
      <c r="AU508" s="135" t="s">
        <v>81</v>
      </c>
      <c r="AV508" s="135" t="s">
        <v>81</v>
      </c>
      <c r="AW508" s="135" t="s">
        <v>186</v>
      </c>
      <c r="AX508" s="135" t="s">
        <v>73</v>
      </c>
      <c r="AY508" s="135" t="s">
        <v>232</v>
      </c>
    </row>
    <row r="509" spans="2:51" s="6" customFormat="1" ht="15.75" customHeight="1">
      <c r="B509" s="136"/>
      <c r="D509" s="137" t="s">
        <v>241</v>
      </c>
      <c r="E509" s="138"/>
      <c r="F509" s="139" t="s">
        <v>243</v>
      </c>
      <c r="H509" s="140">
        <v>78</v>
      </c>
      <c r="L509" s="136"/>
      <c r="M509" s="141"/>
      <c r="T509" s="142"/>
      <c r="AT509" s="138" t="s">
        <v>241</v>
      </c>
      <c r="AU509" s="138" t="s">
        <v>81</v>
      </c>
      <c r="AV509" s="138" t="s">
        <v>239</v>
      </c>
      <c r="AW509" s="138" t="s">
        <v>186</v>
      </c>
      <c r="AX509" s="138" t="s">
        <v>22</v>
      </c>
      <c r="AY509" s="138" t="s">
        <v>232</v>
      </c>
    </row>
    <row r="510" spans="2:65" s="6" customFormat="1" ht="15.75" customHeight="1">
      <c r="B510" s="22"/>
      <c r="C510" s="117" t="s">
        <v>749</v>
      </c>
      <c r="D510" s="117" t="s">
        <v>234</v>
      </c>
      <c r="E510" s="118" t="s">
        <v>750</v>
      </c>
      <c r="F510" s="119" t="s">
        <v>751</v>
      </c>
      <c r="G510" s="120" t="s">
        <v>602</v>
      </c>
      <c r="H510" s="121">
        <v>10</v>
      </c>
      <c r="I510" s="122"/>
      <c r="J510" s="123">
        <f>ROUND($I$510*$H$510,2)</f>
        <v>0</v>
      </c>
      <c r="K510" s="119"/>
      <c r="L510" s="22"/>
      <c r="M510" s="124"/>
      <c r="N510" s="125" t="s">
        <v>44</v>
      </c>
      <c r="P510" s="126">
        <f>$O$510*$H$510</f>
        <v>0</v>
      </c>
      <c r="Q510" s="126">
        <v>0</v>
      </c>
      <c r="R510" s="126">
        <f>$Q$510*$H$510</f>
        <v>0</v>
      </c>
      <c r="S510" s="126">
        <v>0</v>
      </c>
      <c r="T510" s="127">
        <f>$S$510*$H$510</f>
        <v>0</v>
      </c>
      <c r="AR510" s="76" t="s">
        <v>239</v>
      </c>
      <c r="AT510" s="76" t="s">
        <v>234</v>
      </c>
      <c r="AU510" s="76" t="s">
        <v>81</v>
      </c>
      <c r="AY510" s="6" t="s">
        <v>232</v>
      </c>
      <c r="BE510" s="128">
        <f>IF($N$510="základní",$J$510,0)</f>
        <v>0</v>
      </c>
      <c r="BF510" s="128">
        <f>IF($N$510="snížená",$J$510,0)</f>
        <v>0</v>
      </c>
      <c r="BG510" s="128">
        <f>IF($N$510="zákl. přenesená",$J$510,0)</f>
        <v>0</v>
      </c>
      <c r="BH510" s="128">
        <f>IF($N$510="sníž. přenesená",$J$510,0)</f>
        <v>0</v>
      </c>
      <c r="BI510" s="128">
        <f>IF($N$510="nulová",$J$510,0)</f>
        <v>0</v>
      </c>
      <c r="BJ510" s="76" t="s">
        <v>22</v>
      </c>
      <c r="BK510" s="128">
        <f>ROUND($I$510*$H$510,2)</f>
        <v>0</v>
      </c>
      <c r="BL510" s="76" t="s">
        <v>239</v>
      </c>
      <c r="BM510" s="76" t="s">
        <v>752</v>
      </c>
    </row>
    <row r="511" spans="2:51" s="6" customFormat="1" ht="15.75" customHeight="1">
      <c r="B511" s="129"/>
      <c r="D511" s="130" t="s">
        <v>241</v>
      </c>
      <c r="E511" s="131"/>
      <c r="F511" s="131" t="s">
        <v>753</v>
      </c>
      <c r="H511" s="132">
        <v>10</v>
      </c>
      <c r="L511" s="129"/>
      <c r="M511" s="133"/>
      <c r="T511" s="134"/>
      <c r="AT511" s="135" t="s">
        <v>241</v>
      </c>
      <c r="AU511" s="135" t="s">
        <v>81</v>
      </c>
      <c r="AV511" s="135" t="s">
        <v>81</v>
      </c>
      <c r="AW511" s="135" t="s">
        <v>186</v>
      </c>
      <c r="AX511" s="135" t="s">
        <v>73</v>
      </c>
      <c r="AY511" s="135" t="s">
        <v>232</v>
      </c>
    </row>
    <row r="512" spans="2:51" s="6" customFormat="1" ht="15.75" customHeight="1">
      <c r="B512" s="136"/>
      <c r="D512" s="137" t="s">
        <v>241</v>
      </c>
      <c r="E512" s="138"/>
      <c r="F512" s="139" t="s">
        <v>243</v>
      </c>
      <c r="H512" s="140">
        <v>10</v>
      </c>
      <c r="L512" s="136"/>
      <c r="M512" s="141"/>
      <c r="T512" s="142"/>
      <c r="AT512" s="138" t="s">
        <v>241</v>
      </c>
      <c r="AU512" s="138" t="s">
        <v>81</v>
      </c>
      <c r="AV512" s="138" t="s">
        <v>239</v>
      </c>
      <c r="AW512" s="138" t="s">
        <v>186</v>
      </c>
      <c r="AX512" s="138" t="s">
        <v>22</v>
      </c>
      <c r="AY512" s="138" t="s">
        <v>232</v>
      </c>
    </row>
    <row r="513" spans="2:63" s="106" customFormat="1" ht="23.25" customHeight="1">
      <c r="B513" s="107"/>
      <c r="D513" s="108" t="s">
        <v>72</v>
      </c>
      <c r="E513" s="115" t="s">
        <v>754</v>
      </c>
      <c r="F513" s="115" t="s">
        <v>755</v>
      </c>
      <c r="J513" s="116">
        <f>$BK$513</f>
        <v>0</v>
      </c>
      <c r="L513" s="107"/>
      <c r="M513" s="111"/>
      <c r="P513" s="112">
        <f>SUM($P$514:$P$518)</f>
        <v>0</v>
      </c>
      <c r="R513" s="112">
        <f>SUM($R$514:$R$518)</f>
        <v>0</v>
      </c>
      <c r="T513" s="113">
        <f>SUM($T$514:$T$518)</f>
        <v>0</v>
      </c>
      <c r="AR513" s="108" t="s">
        <v>22</v>
      </c>
      <c r="AT513" s="108" t="s">
        <v>72</v>
      </c>
      <c r="AU513" s="108" t="s">
        <v>81</v>
      </c>
      <c r="AY513" s="108" t="s">
        <v>232</v>
      </c>
      <c r="BK513" s="114">
        <f>SUM($BK$514:$BK$518)</f>
        <v>0</v>
      </c>
    </row>
    <row r="514" spans="2:65" s="6" customFormat="1" ht="15.75" customHeight="1">
      <c r="B514" s="22"/>
      <c r="C514" s="117" t="s">
        <v>756</v>
      </c>
      <c r="D514" s="117" t="s">
        <v>234</v>
      </c>
      <c r="E514" s="118" t="s">
        <v>757</v>
      </c>
      <c r="F514" s="119" t="s">
        <v>758</v>
      </c>
      <c r="G514" s="120" t="s">
        <v>280</v>
      </c>
      <c r="H514" s="121">
        <v>362.095</v>
      </c>
      <c r="I514" s="122"/>
      <c r="J514" s="123">
        <f>ROUND($I$514*$H$514,2)</f>
        <v>0</v>
      </c>
      <c r="K514" s="119" t="s">
        <v>238</v>
      </c>
      <c r="L514" s="22"/>
      <c r="M514" s="124"/>
      <c r="N514" s="125" t="s">
        <v>44</v>
      </c>
      <c r="P514" s="126">
        <f>$O$514*$H$514</f>
        <v>0</v>
      </c>
      <c r="Q514" s="126">
        <v>0</v>
      </c>
      <c r="R514" s="126">
        <f>$Q$514*$H$514</f>
        <v>0</v>
      </c>
      <c r="S514" s="126">
        <v>0</v>
      </c>
      <c r="T514" s="127">
        <f>$S$514*$H$514</f>
        <v>0</v>
      </c>
      <c r="AR514" s="76" t="s">
        <v>239</v>
      </c>
      <c r="AT514" s="76" t="s">
        <v>234</v>
      </c>
      <c r="AU514" s="76" t="s">
        <v>247</v>
      </c>
      <c r="AY514" s="6" t="s">
        <v>232</v>
      </c>
      <c r="BE514" s="128">
        <f>IF($N$514="základní",$J$514,0)</f>
        <v>0</v>
      </c>
      <c r="BF514" s="128">
        <f>IF($N$514="snížená",$J$514,0)</f>
        <v>0</v>
      </c>
      <c r="BG514" s="128">
        <f>IF($N$514="zákl. přenesená",$J$514,0)</f>
        <v>0</v>
      </c>
      <c r="BH514" s="128">
        <f>IF($N$514="sníž. přenesená",$J$514,0)</f>
        <v>0</v>
      </c>
      <c r="BI514" s="128">
        <f>IF($N$514="nulová",$J$514,0)</f>
        <v>0</v>
      </c>
      <c r="BJ514" s="76" t="s">
        <v>22</v>
      </c>
      <c r="BK514" s="128">
        <f>ROUND($I$514*$H$514,2)</f>
        <v>0</v>
      </c>
      <c r="BL514" s="76" t="s">
        <v>239</v>
      </c>
      <c r="BM514" s="76" t="s">
        <v>759</v>
      </c>
    </row>
    <row r="515" spans="2:65" s="6" customFormat="1" ht="15.75" customHeight="1">
      <c r="B515" s="22"/>
      <c r="C515" s="120" t="s">
        <v>760</v>
      </c>
      <c r="D515" s="120" t="s">
        <v>234</v>
      </c>
      <c r="E515" s="118" t="s">
        <v>761</v>
      </c>
      <c r="F515" s="119" t="s">
        <v>762</v>
      </c>
      <c r="G515" s="120" t="s">
        <v>280</v>
      </c>
      <c r="H515" s="121">
        <v>5793.52</v>
      </c>
      <c r="I515" s="122"/>
      <c r="J515" s="123">
        <f>ROUND($I$515*$H$515,2)</f>
        <v>0</v>
      </c>
      <c r="K515" s="119" t="s">
        <v>238</v>
      </c>
      <c r="L515" s="22"/>
      <c r="M515" s="124"/>
      <c r="N515" s="125" t="s">
        <v>44</v>
      </c>
      <c r="P515" s="126">
        <f>$O$515*$H$515</f>
        <v>0</v>
      </c>
      <c r="Q515" s="126">
        <v>0</v>
      </c>
      <c r="R515" s="126">
        <f>$Q$515*$H$515</f>
        <v>0</v>
      </c>
      <c r="S515" s="126">
        <v>0</v>
      </c>
      <c r="T515" s="127">
        <f>$S$515*$H$515</f>
        <v>0</v>
      </c>
      <c r="AR515" s="76" t="s">
        <v>239</v>
      </c>
      <c r="AT515" s="76" t="s">
        <v>234</v>
      </c>
      <c r="AU515" s="76" t="s">
        <v>247</v>
      </c>
      <c r="AY515" s="76" t="s">
        <v>232</v>
      </c>
      <c r="BE515" s="128">
        <f>IF($N$515="základní",$J$515,0)</f>
        <v>0</v>
      </c>
      <c r="BF515" s="128">
        <f>IF($N$515="snížená",$J$515,0)</f>
        <v>0</v>
      </c>
      <c r="BG515" s="128">
        <f>IF($N$515="zákl. přenesená",$J$515,0)</f>
        <v>0</v>
      </c>
      <c r="BH515" s="128">
        <f>IF($N$515="sníž. přenesená",$J$515,0)</f>
        <v>0</v>
      </c>
      <c r="BI515" s="128">
        <f>IF($N$515="nulová",$J$515,0)</f>
        <v>0</v>
      </c>
      <c r="BJ515" s="76" t="s">
        <v>22</v>
      </c>
      <c r="BK515" s="128">
        <f>ROUND($I$515*$H$515,2)</f>
        <v>0</v>
      </c>
      <c r="BL515" s="76" t="s">
        <v>239</v>
      </c>
      <c r="BM515" s="76" t="s">
        <v>763</v>
      </c>
    </row>
    <row r="516" spans="2:51" s="6" customFormat="1" ht="15.75" customHeight="1">
      <c r="B516" s="129"/>
      <c r="D516" s="137" t="s">
        <v>241</v>
      </c>
      <c r="F516" s="131" t="s">
        <v>764</v>
      </c>
      <c r="H516" s="132">
        <v>5793.52</v>
      </c>
      <c r="L516" s="129"/>
      <c r="M516" s="133"/>
      <c r="T516" s="134"/>
      <c r="AT516" s="135" t="s">
        <v>241</v>
      </c>
      <c r="AU516" s="135" t="s">
        <v>247</v>
      </c>
      <c r="AV516" s="135" t="s">
        <v>81</v>
      </c>
      <c r="AW516" s="135" t="s">
        <v>73</v>
      </c>
      <c r="AX516" s="135" t="s">
        <v>22</v>
      </c>
      <c r="AY516" s="135" t="s">
        <v>232</v>
      </c>
    </row>
    <row r="517" spans="2:65" s="6" customFormat="1" ht="15.75" customHeight="1">
      <c r="B517" s="22"/>
      <c r="C517" s="117" t="s">
        <v>765</v>
      </c>
      <c r="D517" s="117" t="s">
        <v>234</v>
      </c>
      <c r="E517" s="118" t="s">
        <v>766</v>
      </c>
      <c r="F517" s="119" t="s">
        <v>767</v>
      </c>
      <c r="G517" s="120" t="s">
        <v>280</v>
      </c>
      <c r="H517" s="121">
        <v>362.095</v>
      </c>
      <c r="I517" s="122"/>
      <c r="J517" s="123">
        <f>ROUND($I$517*$H$517,2)</f>
        <v>0</v>
      </c>
      <c r="K517" s="119" t="s">
        <v>238</v>
      </c>
      <c r="L517" s="22"/>
      <c r="M517" s="124"/>
      <c r="N517" s="125" t="s">
        <v>44</v>
      </c>
      <c r="P517" s="126">
        <f>$O$517*$H$517</f>
        <v>0</v>
      </c>
      <c r="Q517" s="126">
        <v>0</v>
      </c>
      <c r="R517" s="126">
        <f>$Q$517*$H$517</f>
        <v>0</v>
      </c>
      <c r="S517" s="126">
        <v>0</v>
      </c>
      <c r="T517" s="127">
        <f>$S$517*$H$517</f>
        <v>0</v>
      </c>
      <c r="AR517" s="76" t="s">
        <v>239</v>
      </c>
      <c r="AT517" s="76" t="s">
        <v>234</v>
      </c>
      <c r="AU517" s="76" t="s">
        <v>247</v>
      </c>
      <c r="AY517" s="6" t="s">
        <v>232</v>
      </c>
      <c r="BE517" s="128">
        <f>IF($N$517="základní",$J$517,0)</f>
        <v>0</v>
      </c>
      <c r="BF517" s="128">
        <f>IF($N$517="snížená",$J$517,0)</f>
        <v>0</v>
      </c>
      <c r="BG517" s="128">
        <f>IF($N$517="zákl. přenesená",$J$517,0)</f>
        <v>0</v>
      </c>
      <c r="BH517" s="128">
        <f>IF($N$517="sníž. přenesená",$J$517,0)</f>
        <v>0</v>
      </c>
      <c r="BI517" s="128">
        <f>IF($N$517="nulová",$J$517,0)</f>
        <v>0</v>
      </c>
      <c r="BJ517" s="76" t="s">
        <v>22</v>
      </c>
      <c r="BK517" s="128">
        <f>ROUND($I$517*$H$517,2)</f>
        <v>0</v>
      </c>
      <c r="BL517" s="76" t="s">
        <v>239</v>
      </c>
      <c r="BM517" s="76" t="s">
        <v>768</v>
      </c>
    </row>
    <row r="518" spans="2:65" s="6" customFormat="1" ht="15.75" customHeight="1">
      <c r="B518" s="22"/>
      <c r="C518" s="120" t="s">
        <v>769</v>
      </c>
      <c r="D518" s="120" t="s">
        <v>234</v>
      </c>
      <c r="E518" s="118" t="s">
        <v>770</v>
      </c>
      <c r="F518" s="119" t="s">
        <v>771</v>
      </c>
      <c r="G518" s="120" t="s">
        <v>280</v>
      </c>
      <c r="H518" s="121">
        <v>121.037</v>
      </c>
      <c r="I518" s="122"/>
      <c r="J518" s="123">
        <f>ROUND($I$518*$H$518,2)</f>
        <v>0</v>
      </c>
      <c r="K518" s="119" t="s">
        <v>238</v>
      </c>
      <c r="L518" s="22"/>
      <c r="M518" s="124"/>
      <c r="N518" s="125" t="s">
        <v>44</v>
      </c>
      <c r="P518" s="126">
        <f>$O$518*$H$518</f>
        <v>0</v>
      </c>
      <c r="Q518" s="126">
        <v>0</v>
      </c>
      <c r="R518" s="126">
        <f>$Q$518*$H$518</f>
        <v>0</v>
      </c>
      <c r="S518" s="126">
        <v>0</v>
      </c>
      <c r="T518" s="127">
        <f>$S$518*$H$518</f>
        <v>0</v>
      </c>
      <c r="AR518" s="76" t="s">
        <v>239</v>
      </c>
      <c r="AT518" s="76" t="s">
        <v>234</v>
      </c>
      <c r="AU518" s="76" t="s">
        <v>247</v>
      </c>
      <c r="AY518" s="76" t="s">
        <v>232</v>
      </c>
      <c r="BE518" s="128">
        <f>IF($N$518="základní",$J$518,0)</f>
        <v>0</v>
      </c>
      <c r="BF518" s="128">
        <f>IF($N$518="snížená",$J$518,0)</f>
        <v>0</v>
      </c>
      <c r="BG518" s="128">
        <f>IF($N$518="zákl. přenesená",$J$518,0)</f>
        <v>0</v>
      </c>
      <c r="BH518" s="128">
        <f>IF($N$518="sníž. přenesená",$J$518,0)</f>
        <v>0</v>
      </c>
      <c r="BI518" s="128">
        <f>IF($N$518="nulová",$J$518,0)</f>
        <v>0</v>
      </c>
      <c r="BJ518" s="76" t="s">
        <v>22</v>
      </c>
      <c r="BK518" s="128">
        <f>ROUND($I$518*$H$518,2)</f>
        <v>0</v>
      </c>
      <c r="BL518" s="76" t="s">
        <v>239</v>
      </c>
      <c r="BM518" s="76" t="s">
        <v>772</v>
      </c>
    </row>
    <row r="519" spans="2:63" s="106" customFormat="1" ht="37.5" customHeight="1">
      <c r="B519" s="107"/>
      <c r="D519" s="108" t="s">
        <v>72</v>
      </c>
      <c r="E519" s="109" t="s">
        <v>773</v>
      </c>
      <c r="F519" s="109" t="s">
        <v>774</v>
      </c>
      <c r="J519" s="110">
        <f>$BK$519</f>
        <v>0</v>
      </c>
      <c r="L519" s="107"/>
      <c r="M519" s="111"/>
      <c r="P519" s="112">
        <f>$P$520+$P$535+$P$565+$P$571+$P$582+$P$601+$P$675+$P$684+$P$721+$P$759+$P$778+$P$839+$P$982+$P$1000+$P$1032+$P$1046+$P$1080+$P$1088</f>
        <v>0</v>
      </c>
      <c r="R519" s="112">
        <f>$R$520+$R$535+$R$565+$R$571+$R$582+$R$601+$R$675+$R$684+$R$721+$R$759+$R$778+$R$839+$R$982+$R$1000+$R$1032+$R$1046+$R$1080+$R$1088</f>
        <v>40.78947941</v>
      </c>
      <c r="T519" s="113">
        <f>$T$520+$T$535+$T$565+$T$571+$T$582+$T$601+$T$675+$T$684+$T$721+$T$759+$T$778+$T$839+$T$982+$T$1000+$T$1032+$T$1046+$T$1080+$T$1088</f>
        <v>20.37307543</v>
      </c>
      <c r="AR519" s="108" t="s">
        <v>81</v>
      </c>
      <c r="AT519" s="108" t="s">
        <v>72</v>
      </c>
      <c r="AU519" s="108" t="s">
        <v>73</v>
      </c>
      <c r="AY519" s="108" t="s">
        <v>232</v>
      </c>
      <c r="BK519" s="114">
        <f>$BK$520+$BK$535+$BK$565+$BK$571+$BK$582+$BK$601+$BK$675+$BK$684+$BK$721+$BK$759+$BK$778+$BK$839+$BK$982+$BK$1000+$BK$1032+$BK$1046+$BK$1080+$BK$1088</f>
        <v>0</v>
      </c>
    </row>
    <row r="520" spans="2:63" s="106" customFormat="1" ht="21" customHeight="1">
      <c r="B520" s="107"/>
      <c r="D520" s="108" t="s">
        <v>72</v>
      </c>
      <c r="E520" s="115" t="s">
        <v>775</v>
      </c>
      <c r="F520" s="115" t="s">
        <v>776</v>
      </c>
      <c r="J520" s="116">
        <f>$BK$520</f>
        <v>0</v>
      </c>
      <c r="L520" s="107"/>
      <c r="M520" s="111"/>
      <c r="P520" s="112">
        <f>SUM($P$521:$P$534)</f>
        <v>0</v>
      </c>
      <c r="R520" s="112">
        <f>SUM($R$521:$R$534)</f>
        <v>0.02688848</v>
      </c>
      <c r="T520" s="113">
        <f>SUM($T$521:$T$534)</f>
        <v>0</v>
      </c>
      <c r="AR520" s="108" t="s">
        <v>81</v>
      </c>
      <c r="AT520" s="108" t="s">
        <v>72</v>
      </c>
      <c r="AU520" s="108" t="s">
        <v>22</v>
      </c>
      <c r="AY520" s="108" t="s">
        <v>232</v>
      </c>
      <c r="BK520" s="114">
        <f>SUM($BK$521:$BK$534)</f>
        <v>0</v>
      </c>
    </row>
    <row r="521" spans="2:65" s="6" customFormat="1" ht="15.75" customHeight="1">
      <c r="B521" s="22"/>
      <c r="C521" s="120" t="s">
        <v>777</v>
      </c>
      <c r="D521" s="120" t="s">
        <v>234</v>
      </c>
      <c r="E521" s="118" t="s">
        <v>778</v>
      </c>
      <c r="F521" s="119" t="s">
        <v>779</v>
      </c>
      <c r="G521" s="120" t="s">
        <v>448</v>
      </c>
      <c r="H521" s="121">
        <v>55.44</v>
      </c>
      <c r="I521" s="122"/>
      <c r="J521" s="123">
        <f>ROUND($I$521*$H$521,2)</f>
        <v>0</v>
      </c>
      <c r="K521" s="119" t="s">
        <v>238</v>
      </c>
      <c r="L521" s="22"/>
      <c r="M521" s="124"/>
      <c r="N521" s="125" t="s">
        <v>44</v>
      </c>
      <c r="P521" s="126">
        <f>$O$521*$H$521</f>
        <v>0</v>
      </c>
      <c r="Q521" s="126">
        <v>0.0001</v>
      </c>
      <c r="R521" s="126">
        <f>$Q$521*$H$521</f>
        <v>0.005544</v>
      </c>
      <c r="S521" s="126">
        <v>0</v>
      </c>
      <c r="T521" s="127">
        <f>$S$521*$H$521</f>
        <v>0</v>
      </c>
      <c r="AR521" s="76" t="s">
        <v>312</v>
      </c>
      <c r="AT521" s="76" t="s">
        <v>234</v>
      </c>
      <c r="AU521" s="76" t="s">
        <v>81</v>
      </c>
      <c r="AY521" s="76" t="s">
        <v>232</v>
      </c>
      <c r="BE521" s="128">
        <f>IF($N$521="základní",$J$521,0)</f>
        <v>0</v>
      </c>
      <c r="BF521" s="128">
        <f>IF($N$521="snížená",$J$521,0)</f>
        <v>0</v>
      </c>
      <c r="BG521" s="128">
        <f>IF($N$521="zákl. přenesená",$J$521,0)</f>
        <v>0</v>
      </c>
      <c r="BH521" s="128">
        <f>IF($N$521="sníž. přenesená",$J$521,0)</f>
        <v>0</v>
      </c>
      <c r="BI521" s="128">
        <f>IF($N$521="nulová",$J$521,0)</f>
        <v>0</v>
      </c>
      <c r="BJ521" s="76" t="s">
        <v>22</v>
      </c>
      <c r="BK521" s="128">
        <f>ROUND($I$521*$H$521,2)</f>
        <v>0</v>
      </c>
      <c r="BL521" s="76" t="s">
        <v>312</v>
      </c>
      <c r="BM521" s="76" t="s">
        <v>780</v>
      </c>
    </row>
    <row r="522" spans="2:47" s="6" customFormat="1" ht="16.5" customHeight="1">
      <c r="B522" s="22"/>
      <c r="D522" s="130" t="s">
        <v>346</v>
      </c>
      <c r="F522" s="159" t="s">
        <v>781</v>
      </c>
      <c r="L522" s="22"/>
      <c r="M522" s="48"/>
      <c r="T522" s="49"/>
      <c r="AT522" s="6" t="s">
        <v>346</v>
      </c>
      <c r="AU522" s="6" t="s">
        <v>81</v>
      </c>
    </row>
    <row r="523" spans="2:51" s="6" customFormat="1" ht="15.75" customHeight="1">
      <c r="B523" s="129"/>
      <c r="D523" s="137" t="s">
        <v>241</v>
      </c>
      <c r="E523" s="135"/>
      <c r="F523" s="131" t="s">
        <v>782</v>
      </c>
      <c r="H523" s="132">
        <v>55.44</v>
      </c>
      <c r="L523" s="129"/>
      <c r="M523" s="133"/>
      <c r="T523" s="134"/>
      <c r="AT523" s="135" t="s">
        <v>241</v>
      </c>
      <c r="AU523" s="135" t="s">
        <v>81</v>
      </c>
      <c r="AV523" s="135" t="s">
        <v>81</v>
      </c>
      <c r="AW523" s="135" t="s">
        <v>186</v>
      </c>
      <c r="AX523" s="135" t="s">
        <v>73</v>
      </c>
      <c r="AY523" s="135" t="s">
        <v>232</v>
      </c>
    </row>
    <row r="524" spans="2:51" s="6" customFormat="1" ht="15.75" customHeight="1">
      <c r="B524" s="136"/>
      <c r="D524" s="137" t="s">
        <v>241</v>
      </c>
      <c r="E524" s="138"/>
      <c r="F524" s="139" t="s">
        <v>243</v>
      </c>
      <c r="H524" s="140">
        <v>55.44</v>
      </c>
      <c r="L524" s="136"/>
      <c r="M524" s="141"/>
      <c r="T524" s="142"/>
      <c r="AT524" s="138" t="s">
        <v>241</v>
      </c>
      <c r="AU524" s="138" t="s">
        <v>81</v>
      </c>
      <c r="AV524" s="138" t="s">
        <v>239</v>
      </c>
      <c r="AW524" s="138" t="s">
        <v>186</v>
      </c>
      <c r="AX524" s="138" t="s">
        <v>22</v>
      </c>
      <c r="AY524" s="138" t="s">
        <v>232</v>
      </c>
    </row>
    <row r="525" spans="2:65" s="6" customFormat="1" ht="15.75" customHeight="1">
      <c r="B525" s="22"/>
      <c r="C525" s="117" t="s">
        <v>783</v>
      </c>
      <c r="D525" s="117" t="s">
        <v>234</v>
      </c>
      <c r="E525" s="118" t="s">
        <v>784</v>
      </c>
      <c r="F525" s="119" t="s">
        <v>785</v>
      </c>
      <c r="G525" s="120" t="s">
        <v>237</v>
      </c>
      <c r="H525" s="121">
        <v>38.808</v>
      </c>
      <c r="I525" s="122"/>
      <c r="J525" s="123">
        <f>ROUND($I$525*$H$525,2)</f>
        <v>0</v>
      </c>
      <c r="K525" s="119" t="s">
        <v>238</v>
      </c>
      <c r="L525" s="22"/>
      <c r="M525" s="124"/>
      <c r="N525" s="125" t="s">
        <v>44</v>
      </c>
      <c r="P525" s="126">
        <f>$O$525*$H$525</f>
        <v>0</v>
      </c>
      <c r="Q525" s="126">
        <v>0.00011</v>
      </c>
      <c r="R525" s="126">
        <f>$Q$525*$H$525</f>
        <v>0.00426888</v>
      </c>
      <c r="S525" s="126">
        <v>0</v>
      </c>
      <c r="T525" s="127">
        <f>$S$525*$H$525</f>
        <v>0</v>
      </c>
      <c r="AR525" s="76" t="s">
        <v>312</v>
      </c>
      <c r="AT525" s="76" t="s">
        <v>234</v>
      </c>
      <c r="AU525" s="76" t="s">
        <v>81</v>
      </c>
      <c r="AY525" s="6" t="s">
        <v>232</v>
      </c>
      <c r="BE525" s="128">
        <f>IF($N$525="základní",$J$525,0)</f>
        <v>0</v>
      </c>
      <c r="BF525" s="128">
        <f>IF($N$525="snížená",$J$525,0)</f>
        <v>0</v>
      </c>
      <c r="BG525" s="128">
        <f>IF($N$525="zákl. přenesená",$J$525,0)</f>
        <v>0</v>
      </c>
      <c r="BH525" s="128">
        <f>IF($N$525="sníž. přenesená",$J$525,0)</f>
        <v>0</v>
      </c>
      <c r="BI525" s="128">
        <f>IF($N$525="nulová",$J$525,0)</f>
        <v>0</v>
      </c>
      <c r="BJ525" s="76" t="s">
        <v>22</v>
      </c>
      <c r="BK525" s="128">
        <f>ROUND($I$525*$H$525,2)</f>
        <v>0</v>
      </c>
      <c r="BL525" s="76" t="s">
        <v>312</v>
      </c>
      <c r="BM525" s="76" t="s">
        <v>786</v>
      </c>
    </row>
    <row r="526" spans="2:47" s="6" customFormat="1" ht="16.5" customHeight="1">
      <c r="B526" s="22"/>
      <c r="D526" s="130" t="s">
        <v>346</v>
      </c>
      <c r="F526" s="159" t="s">
        <v>785</v>
      </c>
      <c r="L526" s="22"/>
      <c r="M526" s="48"/>
      <c r="T526" s="49"/>
      <c r="AT526" s="6" t="s">
        <v>346</v>
      </c>
      <c r="AU526" s="6" t="s">
        <v>81</v>
      </c>
    </row>
    <row r="527" spans="2:51" s="6" customFormat="1" ht="15.75" customHeight="1">
      <c r="B527" s="129"/>
      <c r="D527" s="137" t="s">
        <v>241</v>
      </c>
      <c r="E527" s="135"/>
      <c r="F527" s="131" t="s">
        <v>787</v>
      </c>
      <c r="H527" s="132">
        <v>38.808</v>
      </c>
      <c r="L527" s="129"/>
      <c r="M527" s="133"/>
      <c r="T527" s="134"/>
      <c r="AT527" s="135" t="s">
        <v>241</v>
      </c>
      <c r="AU527" s="135" t="s">
        <v>81</v>
      </c>
      <c r="AV527" s="135" t="s">
        <v>81</v>
      </c>
      <c r="AW527" s="135" t="s">
        <v>186</v>
      </c>
      <c r="AX527" s="135" t="s">
        <v>73</v>
      </c>
      <c r="AY527" s="135" t="s">
        <v>232</v>
      </c>
    </row>
    <row r="528" spans="2:51" s="6" customFormat="1" ht="15.75" customHeight="1">
      <c r="B528" s="136"/>
      <c r="D528" s="137" t="s">
        <v>241</v>
      </c>
      <c r="E528" s="138" t="s">
        <v>124</v>
      </c>
      <c r="F528" s="139" t="s">
        <v>243</v>
      </c>
      <c r="H528" s="140">
        <v>38.808</v>
      </c>
      <c r="L528" s="136"/>
      <c r="M528" s="141"/>
      <c r="T528" s="142"/>
      <c r="AT528" s="138" t="s">
        <v>241</v>
      </c>
      <c r="AU528" s="138" t="s">
        <v>81</v>
      </c>
      <c r="AV528" s="138" t="s">
        <v>239</v>
      </c>
      <c r="AW528" s="138" t="s">
        <v>186</v>
      </c>
      <c r="AX528" s="138" t="s">
        <v>22</v>
      </c>
      <c r="AY528" s="138" t="s">
        <v>232</v>
      </c>
    </row>
    <row r="529" spans="2:65" s="6" customFormat="1" ht="15.75" customHeight="1">
      <c r="B529" s="22"/>
      <c r="C529" s="149" t="s">
        <v>788</v>
      </c>
      <c r="D529" s="149" t="s">
        <v>336</v>
      </c>
      <c r="E529" s="150" t="s">
        <v>789</v>
      </c>
      <c r="F529" s="151" t="s">
        <v>790</v>
      </c>
      <c r="G529" s="152" t="s">
        <v>237</v>
      </c>
      <c r="H529" s="153">
        <v>42.689</v>
      </c>
      <c r="I529" s="154"/>
      <c r="J529" s="155">
        <f>ROUND($I$529*$H$529,2)</f>
        <v>0</v>
      </c>
      <c r="K529" s="151" t="s">
        <v>238</v>
      </c>
      <c r="L529" s="156"/>
      <c r="M529" s="157"/>
      <c r="N529" s="158" t="s">
        <v>44</v>
      </c>
      <c r="P529" s="126">
        <f>$O$529*$H$529</f>
        <v>0</v>
      </c>
      <c r="Q529" s="126">
        <v>0.0004</v>
      </c>
      <c r="R529" s="126">
        <f>$Q$529*$H$529</f>
        <v>0.0170756</v>
      </c>
      <c r="S529" s="126">
        <v>0</v>
      </c>
      <c r="T529" s="127">
        <f>$S$529*$H$529</f>
        <v>0</v>
      </c>
      <c r="AR529" s="76" t="s">
        <v>421</v>
      </c>
      <c r="AT529" s="76" t="s">
        <v>336</v>
      </c>
      <c r="AU529" s="76" t="s">
        <v>81</v>
      </c>
      <c r="AY529" s="6" t="s">
        <v>232</v>
      </c>
      <c r="BE529" s="128">
        <f>IF($N$529="základní",$J$529,0)</f>
        <v>0</v>
      </c>
      <c r="BF529" s="128">
        <f>IF($N$529="snížená",$J$529,0)</f>
        <v>0</v>
      </c>
      <c r="BG529" s="128">
        <f>IF($N$529="zákl. přenesená",$J$529,0)</f>
        <v>0</v>
      </c>
      <c r="BH529" s="128">
        <f>IF($N$529="sníž. přenesená",$J$529,0)</f>
        <v>0</v>
      </c>
      <c r="BI529" s="128">
        <f>IF($N$529="nulová",$J$529,0)</f>
        <v>0</v>
      </c>
      <c r="BJ529" s="76" t="s">
        <v>22</v>
      </c>
      <c r="BK529" s="128">
        <f>ROUND($I$529*$H$529,2)</f>
        <v>0</v>
      </c>
      <c r="BL529" s="76" t="s">
        <v>312</v>
      </c>
      <c r="BM529" s="76" t="s">
        <v>791</v>
      </c>
    </row>
    <row r="530" spans="2:47" s="6" customFormat="1" ht="16.5" customHeight="1">
      <c r="B530" s="22"/>
      <c r="D530" s="130" t="s">
        <v>346</v>
      </c>
      <c r="F530" s="159" t="s">
        <v>792</v>
      </c>
      <c r="L530" s="22"/>
      <c r="M530" s="48"/>
      <c r="T530" s="49"/>
      <c r="AT530" s="6" t="s">
        <v>346</v>
      </c>
      <c r="AU530" s="6" t="s">
        <v>81</v>
      </c>
    </row>
    <row r="531" spans="2:51" s="6" customFormat="1" ht="15.75" customHeight="1">
      <c r="B531" s="129"/>
      <c r="D531" s="137" t="s">
        <v>241</v>
      </c>
      <c r="E531" s="135"/>
      <c r="F531" s="131" t="s">
        <v>793</v>
      </c>
      <c r="H531" s="132">
        <v>42.689</v>
      </c>
      <c r="L531" s="129"/>
      <c r="M531" s="133"/>
      <c r="T531" s="134"/>
      <c r="AT531" s="135" t="s">
        <v>241</v>
      </c>
      <c r="AU531" s="135" t="s">
        <v>81</v>
      </c>
      <c r="AV531" s="135" t="s">
        <v>81</v>
      </c>
      <c r="AW531" s="135" t="s">
        <v>186</v>
      </c>
      <c r="AX531" s="135" t="s">
        <v>73</v>
      </c>
      <c r="AY531" s="135" t="s">
        <v>232</v>
      </c>
    </row>
    <row r="532" spans="2:51" s="6" customFormat="1" ht="15.75" customHeight="1">
      <c r="B532" s="136"/>
      <c r="D532" s="137" t="s">
        <v>241</v>
      </c>
      <c r="E532" s="138"/>
      <c r="F532" s="139" t="s">
        <v>243</v>
      </c>
      <c r="H532" s="140">
        <v>42.689</v>
      </c>
      <c r="L532" s="136"/>
      <c r="M532" s="141"/>
      <c r="T532" s="142"/>
      <c r="AT532" s="138" t="s">
        <v>241</v>
      </c>
      <c r="AU532" s="138" t="s">
        <v>81</v>
      </c>
      <c r="AV532" s="138" t="s">
        <v>239</v>
      </c>
      <c r="AW532" s="138" t="s">
        <v>186</v>
      </c>
      <c r="AX532" s="138" t="s">
        <v>22</v>
      </c>
      <c r="AY532" s="138" t="s">
        <v>232</v>
      </c>
    </row>
    <row r="533" spans="2:65" s="6" customFormat="1" ht="15.75" customHeight="1">
      <c r="B533" s="22"/>
      <c r="C533" s="117" t="s">
        <v>794</v>
      </c>
      <c r="D533" s="117" t="s">
        <v>234</v>
      </c>
      <c r="E533" s="118" t="s">
        <v>795</v>
      </c>
      <c r="F533" s="119" t="s">
        <v>796</v>
      </c>
      <c r="G533" s="120" t="s">
        <v>797</v>
      </c>
      <c r="H533" s="166"/>
      <c r="I533" s="122"/>
      <c r="J533" s="123">
        <f>ROUND($I$533*$H$533,2)</f>
        <v>0</v>
      </c>
      <c r="K533" s="119" t="s">
        <v>238</v>
      </c>
      <c r="L533" s="22"/>
      <c r="M533" s="124"/>
      <c r="N533" s="125" t="s">
        <v>44</v>
      </c>
      <c r="P533" s="126">
        <f>$O$533*$H$533</f>
        <v>0</v>
      </c>
      <c r="Q533" s="126">
        <v>0</v>
      </c>
      <c r="R533" s="126">
        <f>$Q$533*$H$533</f>
        <v>0</v>
      </c>
      <c r="S533" s="126">
        <v>0</v>
      </c>
      <c r="T533" s="127">
        <f>$S$533*$H$533</f>
        <v>0</v>
      </c>
      <c r="AR533" s="76" t="s">
        <v>312</v>
      </c>
      <c r="AT533" s="76" t="s">
        <v>234</v>
      </c>
      <c r="AU533" s="76" t="s">
        <v>81</v>
      </c>
      <c r="AY533" s="6" t="s">
        <v>232</v>
      </c>
      <c r="BE533" s="128">
        <f>IF($N$533="základní",$J$533,0)</f>
        <v>0</v>
      </c>
      <c r="BF533" s="128">
        <f>IF($N$533="snížená",$J$533,0)</f>
        <v>0</v>
      </c>
      <c r="BG533" s="128">
        <f>IF($N$533="zákl. přenesená",$J$533,0)</f>
        <v>0</v>
      </c>
      <c r="BH533" s="128">
        <f>IF($N$533="sníž. přenesená",$J$533,0)</f>
        <v>0</v>
      </c>
      <c r="BI533" s="128">
        <f>IF($N$533="nulová",$J$533,0)</f>
        <v>0</v>
      </c>
      <c r="BJ533" s="76" t="s">
        <v>22</v>
      </c>
      <c r="BK533" s="128">
        <f>ROUND($I$533*$H$533,2)</f>
        <v>0</v>
      </c>
      <c r="BL533" s="76" t="s">
        <v>312</v>
      </c>
      <c r="BM533" s="76" t="s">
        <v>798</v>
      </c>
    </row>
    <row r="534" spans="2:47" s="6" customFormat="1" ht="16.5" customHeight="1">
      <c r="B534" s="22"/>
      <c r="D534" s="130" t="s">
        <v>346</v>
      </c>
      <c r="F534" s="159" t="s">
        <v>796</v>
      </c>
      <c r="L534" s="22"/>
      <c r="M534" s="48"/>
      <c r="T534" s="49"/>
      <c r="AT534" s="6" t="s">
        <v>346</v>
      </c>
      <c r="AU534" s="6" t="s">
        <v>81</v>
      </c>
    </row>
    <row r="535" spans="2:63" s="106" customFormat="1" ht="30.75" customHeight="1">
      <c r="B535" s="107"/>
      <c r="D535" s="108" t="s">
        <v>72</v>
      </c>
      <c r="E535" s="115" t="s">
        <v>799</v>
      </c>
      <c r="F535" s="115" t="s">
        <v>800</v>
      </c>
      <c r="J535" s="116">
        <f>$BK$535</f>
        <v>0</v>
      </c>
      <c r="L535" s="107"/>
      <c r="M535" s="111"/>
      <c r="P535" s="112">
        <f>SUM($P$536:$P$564)</f>
        <v>0</v>
      </c>
      <c r="R535" s="112">
        <f>SUM($R$536:$R$564)</f>
        <v>8.5020785</v>
      </c>
      <c r="T535" s="113">
        <f>SUM($T$536:$T$564)</f>
        <v>0</v>
      </c>
      <c r="AR535" s="108" t="s">
        <v>81</v>
      </c>
      <c r="AT535" s="108" t="s">
        <v>72</v>
      </c>
      <c r="AU535" s="108" t="s">
        <v>22</v>
      </c>
      <c r="AY535" s="108" t="s">
        <v>232</v>
      </c>
      <c r="BK535" s="114">
        <f>SUM($BK$536:$BK$564)</f>
        <v>0</v>
      </c>
    </row>
    <row r="536" spans="2:65" s="6" customFormat="1" ht="15.75" customHeight="1">
      <c r="B536" s="22"/>
      <c r="C536" s="117" t="s">
        <v>801</v>
      </c>
      <c r="D536" s="117" t="s">
        <v>234</v>
      </c>
      <c r="E536" s="118" t="s">
        <v>802</v>
      </c>
      <c r="F536" s="119" t="s">
        <v>803</v>
      </c>
      <c r="G536" s="120" t="s">
        <v>237</v>
      </c>
      <c r="H536" s="121">
        <v>191.3</v>
      </c>
      <c r="I536" s="122"/>
      <c r="J536" s="123">
        <f>ROUND($I$536*$H$536,2)</f>
        <v>0</v>
      </c>
      <c r="K536" s="119" t="s">
        <v>238</v>
      </c>
      <c r="L536" s="22"/>
      <c r="M536" s="124"/>
      <c r="N536" s="125" t="s">
        <v>44</v>
      </c>
      <c r="P536" s="126">
        <f>$O$536*$H$536</f>
        <v>0</v>
      </c>
      <c r="Q536" s="126">
        <v>0</v>
      </c>
      <c r="R536" s="126">
        <f>$Q$536*$H$536</f>
        <v>0</v>
      </c>
      <c r="S536" s="126">
        <v>0</v>
      </c>
      <c r="T536" s="127">
        <f>$S$536*$H$536</f>
        <v>0</v>
      </c>
      <c r="AR536" s="76" t="s">
        <v>312</v>
      </c>
      <c r="AT536" s="76" t="s">
        <v>234</v>
      </c>
      <c r="AU536" s="76" t="s">
        <v>81</v>
      </c>
      <c r="AY536" s="6" t="s">
        <v>232</v>
      </c>
      <c r="BE536" s="128">
        <f>IF($N$536="základní",$J$536,0)</f>
        <v>0</v>
      </c>
      <c r="BF536" s="128">
        <f>IF($N$536="snížená",$J$536,0)</f>
        <v>0</v>
      </c>
      <c r="BG536" s="128">
        <f>IF($N$536="zákl. přenesená",$J$536,0)</f>
        <v>0</v>
      </c>
      <c r="BH536" s="128">
        <f>IF($N$536="sníž. přenesená",$J$536,0)</f>
        <v>0</v>
      </c>
      <c r="BI536" s="128">
        <f>IF($N$536="nulová",$J$536,0)</f>
        <v>0</v>
      </c>
      <c r="BJ536" s="76" t="s">
        <v>22</v>
      </c>
      <c r="BK536" s="128">
        <f>ROUND($I$536*$H$536,2)</f>
        <v>0</v>
      </c>
      <c r="BL536" s="76" t="s">
        <v>312</v>
      </c>
      <c r="BM536" s="76" t="s">
        <v>804</v>
      </c>
    </row>
    <row r="537" spans="2:51" s="6" customFormat="1" ht="15.75" customHeight="1">
      <c r="B537" s="144"/>
      <c r="D537" s="130" t="s">
        <v>241</v>
      </c>
      <c r="E537" s="145"/>
      <c r="F537" s="145" t="s">
        <v>805</v>
      </c>
      <c r="H537" s="146"/>
      <c r="L537" s="144"/>
      <c r="M537" s="147"/>
      <c r="T537" s="148"/>
      <c r="AT537" s="146" t="s">
        <v>241</v>
      </c>
      <c r="AU537" s="146" t="s">
        <v>81</v>
      </c>
      <c r="AV537" s="146" t="s">
        <v>22</v>
      </c>
      <c r="AW537" s="146" t="s">
        <v>186</v>
      </c>
      <c r="AX537" s="146" t="s">
        <v>73</v>
      </c>
      <c r="AY537" s="146" t="s">
        <v>232</v>
      </c>
    </row>
    <row r="538" spans="2:51" s="6" customFormat="1" ht="15.75" customHeight="1">
      <c r="B538" s="129"/>
      <c r="D538" s="137" t="s">
        <v>241</v>
      </c>
      <c r="E538" s="135"/>
      <c r="F538" s="131" t="s">
        <v>806</v>
      </c>
      <c r="H538" s="132">
        <v>191.3</v>
      </c>
      <c r="L538" s="129"/>
      <c r="M538" s="133"/>
      <c r="T538" s="134"/>
      <c r="AT538" s="135" t="s">
        <v>241</v>
      </c>
      <c r="AU538" s="135" t="s">
        <v>81</v>
      </c>
      <c r="AV538" s="135" t="s">
        <v>81</v>
      </c>
      <c r="AW538" s="135" t="s">
        <v>186</v>
      </c>
      <c r="AX538" s="135" t="s">
        <v>73</v>
      </c>
      <c r="AY538" s="135" t="s">
        <v>232</v>
      </c>
    </row>
    <row r="539" spans="2:51" s="6" customFormat="1" ht="15.75" customHeight="1">
      <c r="B539" s="136"/>
      <c r="D539" s="137" t="s">
        <v>241</v>
      </c>
      <c r="E539" s="138" t="s">
        <v>150</v>
      </c>
      <c r="F539" s="139" t="s">
        <v>243</v>
      </c>
      <c r="H539" s="140">
        <v>191.3</v>
      </c>
      <c r="L539" s="136"/>
      <c r="M539" s="141"/>
      <c r="T539" s="142"/>
      <c r="AT539" s="138" t="s">
        <v>241</v>
      </c>
      <c r="AU539" s="138" t="s">
        <v>81</v>
      </c>
      <c r="AV539" s="138" t="s">
        <v>239</v>
      </c>
      <c r="AW539" s="138" t="s">
        <v>186</v>
      </c>
      <c r="AX539" s="138" t="s">
        <v>22</v>
      </c>
      <c r="AY539" s="138" t="s">
        <v>232</v>
      </c>
    </row>
    <row r="540" spans="2:65" s="6" customFormat="1" ht="15.75" customHeight="1">
      <c r="B540" s="22"/>
      <c r="C540" s="149" t="s">
        <v>807</v>
      </c>
      <c r="D540" s="149" t="s">
        <v>336</v>
      </c>
      <c r="E540" s="150" t="s">
        <v>808</v>
      </c>
      <c r="F540" s="151" t="s">
        <v>809</v>
      </c>
      <c r="G540" s="152" t="s">
        <v>237</v>
      </c>
      <c r="H540" s="153">
        <v>200.865</v>
      </c>
      <c r="I540" s="154"/>
      <c r="J540" s="155">
        <f>ROUND($I$540*$H$540,2)</f>
        <v>0</v>
      </c>
      <c r="K540" s="151" t="s">
        <v>238</v>
      </c>
      <c r="L540" s="156"/>
      <c r="M540" s="157"/>
      <c r="N540" s="158" t="s">
        <v>44</v>
      </c>
      <c r="P540" s="126">
        <f>$O$540*$H$540</f>
        <v>0</v>
      </c>
      <c r="Q540" s="126">
        <v>0.019</v>
      </c>
      <c r="R540" s="126">
        <f>$Q$540*$H$540</f>
        <v>3.8164350000000002</v>
      </c>
      <c r="S540" s="126">
        <v>0</v>
      </c>
      <c r="T540" s="127">
        <f>$S$540*$H$540</f>
        <v>0</v>
      </c>
      <c r="AR540" s="76" t="s">
        <v>421</v>
      </c>
      <c r="AT540" s="76" t="s">
        <v>336</v>
      </c>
      <c r="AU540" s="76" t="s">
        <v>81</v>
      </c>
      <c r="AY540" s="6" t="s">
        <v>232</v>
      </c>
      <c r="BE540" s="128">
        <f>IF($N$540="základní",$J$540,0)</f>
        <v>0</v>
      </c>
      <c r="BF540" s="128">
        <f>IF($N$540="snížená",$J$540,0)</f>
        <v>0</v>
      </c>
      <c r="BG540" s="128">
        <f>IF($N$540="zákl. přenesená",$J$540,0)</f>
        <v>0</v>
      </c>
      <c r="BH540" s="128">
        <f>IF($N$540="sníž. přenesená",$J$540,0)</f>
        <v>0</v>
      </c>
      <c r="BI540" s="128">
        <f>IF($N$540="nulová",$J$540,0)</f>
        <v>0</v>
      </c>
      <c r="BJ540" s="76" t="s">
        <v>22</v>
      </c>
      <c r="BK540" s="128">
        <f>ROUND($I$540*$H$540,2)</f>
        <v>0</v>
      </c>
      <c r="BL540" s="76" t="s">
        <v>312</v>
      </c>
      <c r="BM540" s="76" t="s">
        <v>810</v>
      </c>
    </row>
    <row r="541" spans="2:51" s="6" customFormat="1" ht="15.75" customHeight="1">
      <c r="B541" s="129"/>
      <c r="D541" s="130" t="s">
        <v>241</v>
      </c>
      <c r="E541" s="131"/>
      <c r="F541" s="131" t="s">
        <v>811</v>
      </c>
      <c r="H541" s="132">
        <v>200.865</v>
      </c>
      <c r="L541" s="129"/>
      <c r="M541" s="133"/>
      <c r="T541" s="134"/>
      <c r="AT541" s="135" t="s">
        <v>241</v>
      </c>
      <c r="AU541" s="135" t="s">
        <v>81</v>
      </c>
      <c r="AV541" s="135" t="s">
        <v>81</v>
      </c>
      <c r="AW541" s="135" t="s">
        <v>186</v>
      </c>
      <c r="AX541" s="135" t="s">
        <v>73</v>
      </c>
      <c r="AY541" s="135" t="s">
        <v>232</v>
      </c>
    </row>
    <row r="542" spans="2:51" s="6" customFormat="1" ht="15.75" customHeight="1">
      <c r="B542" s="136"/>
      <c r="D542" s="137" t="s">
        <v>241</v>
      </c>
      <c r="E542" s="138"/>
      <c r="F542" s="139" t="s">
        <v>243</v>
      </c>
      <c r="H542" s="140">
        <v>200.865</v>
      </c>
      <c r="L542" s="136"/>
      <c r="M542" s="141"/>
      <c r="T542" s="142"/>
      <c r="AT542" s="138" t="s">
        <v>241</v>
      </c>
      <c r="AU542" s="138" t="s">
        <v>81</v>
      </c>
      <c r="AV542" s="138" t="s">
        <v>239</v>
      </c>
      <c r="AW542" s="138" t="s">
        <v>186</v>
      </c>
      <c r="AX542" s="138" t="s">
        <v>22</v>
      </c>
      <c r="AY542" s="138" t="s">
        <v>232</v>
      </c>
    </row>
    <row r="543" spans="2:65" s="6" customFormat="1" ht="15.75" customHeight="1">
      <c r="B543" s="22"/>
      <c r="C543" s="117" t="s">
        <v>812</v>
      </c>
      <c r="D543" s="117" t="s">
        <v>234</v>
      </c>
      <c r="E543" s="118" t="s">
        <v>813</v>
      </c>
      <c r="F543" s="119" t="s">
        <v>814</v>
      </c>
      <c r="G543" s="120" t="s">
        <v>237</v>
      </c>
      <c r="H543" s="121">
        <v>78.815</v>
      </c>
      <c r="I543" s="122"/>
      <c r="J543" s="123">
        <f>ROUND($I$543*$H$543,2)</f>
        <v>0</v>
      </c>
      <c r="K543" s="119" t="s">
        <v>238</v>
      </c>
      <c r="L543" s="22"/>
      <c r="M543" s="124"/>
      <c r="N543" s="125" t="s">
        <v>44</v>
      </c>
      <c r="P543" s="126">
        <f>$O$543*$H$543</f>
        <v>0</v>
      </c>
      <c r="Q543" s="126">
        <v>0.0007</v>
      </c>
      <c r="R543" s="126">
        <f>$Q$543*$H$543</f>
        <v>0.0551705</v>
      </c>
      <c r="S543" s="126">
        <v>0</v>
      </c>
      <c r="T543" s="127">
        <f>$S$543*$H$543</f>
        <v>0</v>
      </c>
      <c r="AR543" s="76" t="s">
        <v>312</v>
      </c>
      <c r="AT543" s="76" t="s">
        <v>234</v>
      </c>
      <c r="AU543" s="76" t="s">
        <v>81</v>
      </c>
      <c r="AY543" s="6" t="s">
        <v>232</v>
      </c>
      <c r="BE543" s="128">
        <f>IF($N$543="základní",$J$543,0)</f>
        <v>0</v>
      </c>
      <c r="BF543" s="128">
        <f>IF($N$543="snížená",$J$543,0)</f>
        <v>0</v>
      </c>
      <c r="BG543" s="128">
        <f>IF($N$543="zákl. přenesená",$J$543,0)</f>
        <v>0</v>
      </c>
      <c r="BH543" s="128">
        <f>IF($N$543="sníž. přenesená",$J$543,0)</f>
        <v>0</v>
      </c>
      <c r="BI543" s="128">
        <f>IF($N$543="nulová",$J$543,0)</f>
        <v>0</v>
      </c>
      <c r="BJ543" s="76" t="s">
        <v>22</v>
      </c>
      <c r="BK543" s="128">
        <f>ROUND($I$543*$H$543,2)</f>
        <v>0</v>
      </c>
      <c r="BL543" s="76" t="s">
        <v>312</v>
      </c>
      <c r="BM543" s="76" t="s">
        <v>815</v>
      </c>
    </row>
    <row r="544" spans="2:51" s="6" customFormat="1" ht="15.75" customHeight="1">
      <c r="B544" s="144"/>
      <c r="D544" s="130" t="s">
        <v>241</v>
      </c>
      <c r="E544" s="145"/>
      <c r="F544" s="145" t="s">
        <v>816</v>
      </c>
      <c r="H544" s="146"/>
      <c r="L544" s="144"/>
      <c r="M544" s="147"/>
      <c r="T544" s="148"/>
      <c r="AT544" s="146" t="s">
        <v>241</v>
      </c>
      <c r="AU544" s="146" t="s">
        <v>81</v>
      </c>
      <c r="AV544" s="146" t="s">
        <v>22</v>
      </c>
      <c r="AW544" s="146" t="s">
        <v>186</v>
      </c>
      <c r="AX544" s="146" t="s">
        <v>73</v>
      </c>
      <c r="AY544" s="146" t="s">
        <v>232</v>
      </c>
    </row>
    <row r="545" spans="2:51" s="6" customFormat="1" ht="15.75" customHeight="1">
      <c r="B545" s="129"/>
      <c r="D545" s="137" t="s">
        <v>241</v>
      </c>
      <c r="E545" s="135"/>
      <c r="F545" s="131" t="s">
        <v>817</v>
      </c>
      <c r="H545" s="132">
        <v>78.815</v>
      </c>
      <c r="L545" s="129"/>
      <c r="M545" s="133"/>
      <c r="T545" s="134"/>
      <c r="AT545" s="135" t="s">
        <v>241</v>
      </c>
      <c r="AU545" s="135" t="s">
        <v>81</v>
      </c>
      <c r="AV545" s="135" t="s">
        <v>81</v>
      </c>
      <c r="AW545" s="135" t="s">
        <v>186</v>
      </c>
      <c r="AX545" s="135" t="s">
        <v>73</v>
      </c>
      <c r="AY545" s="135" t="s">
        <v>232</v>
      </c>
    </row>
    <row r="546" spans="2:51" s="6" customFormat="1" ht="15.75" customHeight="1">
      <c r="B546" s="136"/>
      <c r="D546" s="137" t="s">
        <v>241</v>
      </c>
      <c r="E546" s="138" t="s">
        <v>153</v>
      </c>
      <c r="F546" s="139" t="s">
        <v>243</v>
      </c>
      <c r="H546" s="140">
        <v>78.815</v>
      </c>
      <c r="L546" s="136"/>
      <c r="M546" s="141"/>
      <c r="T546" s="142"/>
      <c r="AT546" s="138" t="s">
        <v>241</v>
      </c>
      <c r="AU546" s="138" t="s">
        <v>81</v>
      </c>
      <c r="AV546" s="138" t="s">
        <v>239</v>
      </c>
      <c r="AW546" s="138" t="s">
        <v>186</v>
      </c>
      <c r="AX546" s="138" t="s">
        <v>22</v>
      </c>
      <c r="AY546" s="138" t="s">
        <v>232</v>
      </c>
    </row>
    <row r="547" spans="2:65" s="6" customFormat="1" ht="15.75" customHeight="1">
      <c r="B547" s="22"/>
      <c r="C547" s="149" t="s">
        <v>818</v>
      </c>
      <c r="D547" s="149" t="s">
        <v>336</v>
      </c>
      <c r="E547" s="150" t="s">
        <v>819</v>
      </c>
      <c r="F547" s="151" t="s">
        <v>820</v>
      </c>
      <c r="G547" s="152" t="s">
        <v>237</v>
      </c>
      <c r="H547" s="153">
        <v>78.815</v>
      </c>
      <c r="I547" s="154"/>
      <c r="J547" s="155">
        <f>ROUND($I$547*$H$547,2)</f>
        <v>0</v>
      </c>
      <c r="K547" s="151" t="s">
        <v>238</v>
      </c>
      <c r="L547" s="156"/>
      <c r="M547" s="157"/>
      <c r="N547" s="158" t="s">
        <v>44</v>
      </c>
      <c r="P547" s="126">
        <f>$O$547*$H$547</f>
        <v>0</v>
      </c>
      <c r="Q547" s="126">
        <v>0.013</v>
      </c>
      <c r="R547" s="126">
        <f>$Q$547*$H$547</f>
        <v>1.024595</v>
      </c>
      <c r="S547" s="126">
        <v>0</v>
      </c>
      <c r="T547" s="127">
        <f>$S$547*$H$547</f>
        <v>0</v>
      </c>
      <c r="AR547" s="76" t="s">
        <v>421</v>
      </c>
      <c r="AT547" s="76" t="s">
        <v>336</v>
      </c>
      <c r="AU547" s="76" t="s">
        <v>81</v>
      </c>
      <c r="AY547" s="6" t="s">
        <v>232</v>
      </c>
      <c r="BE547" s="128">
        <f>IF($N$547="základní",$J$547,0)</f>
        <v>0</v>
      </c>
      <c r="BF547" s="128">
        <f>IF($N$547="snížená",$J$547,0)</f>
        <v>0</v>
      </c>
      <c r="BG547" s="128">
        <f>IF($N$547="zákl. přenesená",$J$547,0)</f>
        <v>0</v>
      </c>
      <c r="BH547" s="128">
        <f>IF($N$547="sníž. přenesená",$J$547,0)</f>
        <v>0</v>
      </c>
      <c r="BI547" s="128">
        <f>IF($N$547="nulová",$J$547,0)</f>
        <v>0</v>
      </c>
      <c r="BJ547" s="76" t="s">
        <v>22</v>
      </c>
      <c r="BK547" s="128">
        <f>ROUND($I$547*$H$547,2)</f>
        <v>0</v>
      </c>
      <c r="BL547" s="76" t="s">
        <v>312</v>
      </c>
      <c r="BM547" s="76" t="s">
        <v>821</v>
      </c>
    </row>
    <row r="548" spans="2:51" s="6" customFormat="1" ht="15.75" customHeight="1">
      <c r="B548" s="129"/>
      <c r="D548" s="130" t="s">
        <v>241</v>
      </c>
      <c r="E548" s="131"/>
      <c r="F548" s="131" t="s">
        <v>153</v>
      </c>
      <c r="H548" s="132">
        <v>78.815</v>
      </c>
      <c r="L548" s="129"/>
      <c r="M548" s="133"/>
      <c r="T548" s="134"/>
      <c r="AT548" s="135" t="s">
        <v>241</v>
      </c>
      <c r="AU548" s="135" t="s">
        <v>81</v>
      </c>
      <c r="AV548" s="135" t="s">
        <v>81</v>
      </c>
      <c r="AW548" s="135" t="s">
        <v>186</v>
      </c>
      <c r="AX548" s="135" t="s">
        <v>73</v>
      </c>
      <c r="AY548" s="135" t="s">
        <v>232</v>
      </c>
    </row>
    <row r="549" spans="2:51" s="6" customFormat="1" ht="15.75" customHeight="1">
      <c r="B549" s="136"/>
      <c r="D549" s="137" t="s">
        <v>241</v>
      </c>
      <c r="E549" s="138"/>
      <c r="F549" s="139" t="s">
        <v>243</v>
      </c>
      <c r="H549" s="140">
        <v>78.815</v>
      </c>
      <c r="L549" s="136"/>
      <c r="M549" s="141"/>
      <c r="T549" s="142"/>
      <c r="AT549" s="138" t="s">
        <v>241</v>
      </c>
      <c r="AU549" s="138" t="s">
        <v>81</v>
      </c>
      <c r="AV549" s="138" t="s">
        <v>239</v>
      </c>
      <c r="AW549" s="138" t="s">
        <v>186</v>
      </c>
      <c r="AX549" s="138" t="s">
        <v>22</v>
      </c>
      <c r="AY549" s="138" t="s">
        <v>232</v>
      </c>
    </row>
    <row r="550" spans="2:65" s="6" customFormat="1" ht="15.75" customHeight="1">
      <c r="B550" s="22"/>
      <c r="C550" s="117" t="s">
        <v>822</v>
      </c>
      <c r="D550" s="117" t="s">
        <v>234</v>
      </c>
      <c r="E550" s="118" t="s">
        <v>813</v>
      </c>
      <c r="F550" s="119" t="s">
        <v>814</v>
      </c>
      <c r="G550" s="120" t="s">
        <v>237</v>
      </c>
      <c r="H550" s="121">
        <v>192.4</v>
      </c>
      <c r="I550" s="122"/>
      <c r="J550" s="123">
        <f>ROUND($I$550*$H$550,2)</f>
        <v>0</v>
      </c>
      <c r="K550" s="119" t="s">
        <v>238</v>
      </c>
      <c r="L550" s="22"/>
      <c r="M550" s="124"/>
      <c r="N550" s="125" t="s">
        <v>44</v>
      </c>
      <c r="P550" s="126">
        <f>$O$550*$H$550</f>
        <v>0</v>
      </c>
      <c r="Q550" s="126">
        <v>0.0007</v>
      </c>
      <c r="R550" s="126">
        <f>$Q$550*$H$550</f>
        <v>0.13468</v>
      </c>
      <c r="S550" s="126">
        <v>0</v>
      </c>
      <c r="T550" s="127">
        <f>$S$550*$H$550</f>
        <v>0</v>
      </c>
      <c r="AR550" s="76" t="s">
        <v>312</v>
      </c>
      <c r="AT550" s="76" t="s">
        <v>234</v>
      </c>
      <c r="AU550" s="76" t="s">
        <v>81</v>
      </c>
      <c r="AY550" s="6" t="s">
        <v>232</v>
      </c>
      <c r="BE550" s="128">
        <f>IF($N$550="základní",$J$550,0)</f>
        <v>0</v>
      </c>
      <c r="BF550" s="128">
        <f>IF($N$550="snížená",$J$550,0)</f>
        <v>0</v>
      </c>
      <c r="BG550" s="128">
        <f>IF($N$550="zákl. přenesená",$J$550,0)</f>
        <v>0</v>
      </c>
      <c r="BH550" s="128">
        <f>IF($N$550="sníž. přenesená",$J$550,0)</f>
        <v>0</v>
      </c>
      <c r="BI550" s="128">
        <f>IF($N$550="nulová",$J$550,0)</f>
        <v>0</v>
      </c>
      <c r="BJ550" s="76" t="s">
        <v>22</v>
      </c>
      <c r="BK550" s="128">
        <f>ROUND($I$550*$H$550,2)</f>
        <v>0</v>
      </c>
      <c r="BL550" s="76" t="s">
        <v>312</v>
      </c>
      <c r="BM550" s="76" t="s">
        <v>823</v>
      </c>
    </row>
    <row r="551" spans="2:51" s="6" customFormat="1" ht="15.75" customHeight="1">
      <c r="B551" s="144"/>
      <c r="D551" s="130" t="s">
        <v>241</v>
      </c>
      <c r="E551" s="145"/>
      <c r="F551" s="145" t="s">
        <v>824</v>
      </c>
      <c r="H551" s="146"/>
      <c r="L551" s="144"/>
      <c r="M551" s="147"/>
      <c r="T551" s="148"/>
      <c r="AT551" s="146" t="s">
        <v>241</v>
      </c>
      <c r="AU551" s="146" t="s">
        <v>81</v>
      </c>
      <c r="AV551" s="146" t="s">
        <v>22</v>
      </c>
      <c r="AW551" s="146" t="s">
        <v>186</v>
      </c>
      <c r="AX551" s="146" t="s">
        <v>73</v>
      </c>
      <c r="AY551" s="146" t="s">
        <v>232</v>
      </c>
    </row>
    <row r="552" spans="2:51" s="6" customFormat="1" ht="15.75" customHeight="1">
      <c r="B552" s="129"/>
      <c r="D552" s="137" t="s">
        <v>241</v>
      </c>
      <c r="E552" s="135"/>
      <c r="F552" s="131" t="s">
        <v>825</v>
      </c>
      <c r="H552" s="132">
        <v>192.4</v>
      </c>
      <c r="L552" s="129"/>
      <c r="M552" s="133"/>
      <c r="T552" s="134"/>
      <c r="AT552" s="135" t="s">
        <v>241</v>
      </c>
      <c r="AU552" s="135" t="s">
        <v>81</v>
      </c>
      <c r="AV552" s="135" t="s">
        <v>81</v>
      </c>
      <c r="AW552" s="135" t="s">
        <v>186</v>
      </c>
      <c r="AX552" s="135" t="s">
        <v>73</v>
      </c>
      <c r="AY552" s="135" t="s">
        <v>232</v>
      </c>
    </row>
    <row r="553" spans="2:51" s="6" customFormat="1" ht="15.75" customHeight="1">
      <c r="B553" s="136"/>
      <c r="D553" s="137" t="s">
        <v>241</v>
      </c>
      <c r="E553" s="138" t="s">
        <v>826</v>
      </c>
      <c r="F553" s="139" t="s">
        <v>243</v>
      </c>
      <c r="H553" s="140">
        <v>192.4</v>
      </c>
      <c r="L553" s="136"/>
      <c r="M553" s="141"/>
      <c r="T553" s="142"/>
      <c r="AT553" s="138" t="s">
        <v>241</v>
      </c>
      <c r="AU553" s="138" t="s">
        <v>81</v>
      </c>
      <c r="AV553" s="138" t="s">
        <v>239</v>
      </c>
      <c r="AW553" s="138" t="s">
        <v>186</v>
      </c>
      <c r="AX553" s="138" t="s">
        <v>22</v>
      </c>
      <c r="AY553" s="138" t="s">
        <v>232</v>
      </c>
    </row>
    <row r="554" spans="2:65" s="6" customFormat="1" ht="15.75" customHeight="1">
      <c r="B554" s="22"/>
      <c r="C554" s="149" t="s">
        <v>827</v>
      </c>
      <c r="D554" s="149" t="s">
        <v>336</v>
      </c>
      <c r="E554" s="150" t="s">
        <v>828</v>
      </c>
      <c r="F554" s="151" t="s">
        <v>829</v>
      </c>
      <c r="G554" s="152" t="s">
        <v>237</v>
      </c>
      <c r="H554" s="153">
        <v>211.64</v>
      </c>
      <c r="I554" s="154"/>
      <c r="J554" s="155">
        <f>ROUND($I$554*$H$554,2)</f>
        <v>0</v>
      </c>
      <c r="K554" s="151" t="s">
        <v>238</v>
      </c>
      <c r="L554" s="156"/>
      <c r="M554" s="157"/>
      <c r="N554" s="158" t="s">
        <v>44</v>
      </c>
      <c r="P554" s="126">
        <f>$O$554*$H$554</f>
        <v>0</v>
      </c>
      <c r="Q554" s="126">
        <v>0.003</v>
      </c>
      <c r="R554" s="126">
        <f>$Q$554*$H$554</f>
        <v>0.6349199999999999</v>
      </c>
      <c r="S554" s="126">
        <v>0</v>
      </c>
      <c r="T554" s="127">
        <f>$S$554*$H$554</f>
        <v>0</v>
      </c>
      <c r="AR554" s="76" t="s">
        <v>421</v>
      </c>
      <c r="AT554" s="76" t="s">
        <v>336</v>
      </c>
      <c r="AU554" s="76" t="s">
        <v>81</v>
      </c>
      <c r="AY554" s="6" t="s">
        <v>232</v>
      </c>
      <c r="BE554" s="128">
        <f>IF($N$554="základní",$J$554,0)</f>
        <v>0</v>
      </c>
      <c r="BF554" s="128">
        <f>IF($N$554="snížená",$J$554,0)</f>
        <v>0</v>
      </c>
      <c r="BG554" s="128">
        <f>IF($N$554="zákl. přenesená",$J$554,0)</f>
        <v>0</v>
      </c>
      <c r="BH554" s="128">
        <f>IF($N$554="sníž. přenesená",$J$554,0)</f>
        <v>0</v>
      </c>
      <c r="BI554" s="128">
        <f>IF($N$554="nulová",$J$554,0)</f>
        <v>0</v>
      </c>
      <c r="BJ554" s="76" t="s">
        <v>22</v>
      </c>
      <c r="BK554" s="128">
        <f>ROUND($I$554*$H$554,2)</f>
        <v>0</v>
      </c>
      <c r="BL554" s="76" t="s">
        <v>312</v>
      </c>
      <c r="BM554" s="76" t="s">
        <v>830</v>
      </c>
    </row>
    <row r="555" spans="2:47" s="6" customFormat="1" ht="27" customHeight="1">
      <c r="B555" s="22"/>
      <c r="D555" s="130" t="s">
        <v>346</v>
      </c>
      <c r="F555" s="159" t="s">
        <v>831</v>
      </c>
      <c r="L555" s="22"/>
      <c r="M555" s="48"/>
      <c r="T555" s="49"/>
      <c r="AT555" s="6" t="s">
        <v>346</v>
      </c>
      <c r="AU555" s="6" t="s">
        <v>81</v>
      </c>
    </row>
    <row r="556" spans="2:51" s="6" customFormat="1" ht="15.75" customHeight="1">
      <c r="B556" s="129"/>
      <c r="D556" s="137" t="s">
        <v>241</v>
      </c>
      <c r="F556" s="131" t="s">
        <v>832</v>
      </c>
      <c r="H556" s="132">
        <v>211.64</v>
      </c>
      <c r="L556" s="129"/>
      <c r="M556" s="133"/>
      <c r="T556" s="134"/>
      <c r="AT556" s="135" t="s">
        <v>241</v>
      </c>
      <c r="AU556" s="135" t="s">
        <v>81</v>
      </c>
      <c r="AV556" s="135" t="s">
        <v>81</v>
      </c>
      <c r="AW556" s="135" t="s">
        <v>73</v>
      </c>
      <c r="AX556" s="135" t="s">
        <v>22</v>
      </c>
      <c r="AY556" s="135" t="s">
        <v>232</v>
      </c>
    </row>
    <row r="557" spans="2:65" s="6" customFormat="1" ht="15.75" customHeight="1">
      <c r="B557" s="22"/>
      <c r="C557" s="117" t="s">
        <v>833</v>
      </c>
      <c r="D557" s="117" t="s">
        <v>234</v>
      </c>
      <c r="E557" s="118" t="s">
        <v>834</v>
      </c>
      <c r="F557" s="119" t="s">
        <v>835</v>
      </c>
      <c r="G557" s="120" t="s">
        <v>237</v>
      </c>
      <c r="H557" s="121">
        <v>139.718</v>
      </c>
      <c r="I557" s="122"/>
      <c r="J557" s="123">
        <f>ROUND($I$557*$H$557,2)</f>
        <v>0</v>
      </c>
      <c r="K557" s="119" t="s">
        <v>238</v>
      </c>
      <c r="L557" s="22"/>
      <c r="M557" s="124"/>
      <c r="N557" s="125" t="s">
        <v>44</v>
      </c>
      <c r="P557" s="126">
        <f>$O$557*$H$557</f>
        <v>0</v>
      </c>
      <c r="Q557" s="126">
        <v>0.006</v>
      </c>
      <c r="R557" s="126">
        <f>$Q$557*$H$557</f>
        <v>0.8383079999999999</v>
      </c>
      <c r="S557" s="126">
        <v>0</v>
      </c>
      <c r="T557" s="127">
        <f>$S$557*$H$557</f>
        <v>0</v>
      </c>
      <c r="AR557" s="76" t="s">
        <v>312</v>
      </c>
      <c r="AT557" s="76" t="s">
        <v>234</v>
      </c>
      <c r="AU557" s="76" t="s">
        <v>81</v>
      </c>
      <c r="AY557" s="6" t="s">
        <v>232</v>
      </c>
      <c r="BE557" s="128">
        <f>IF($N$557="základní",$J$557,0)</f>
        <v>0</v>
      </c>
      <c r="BF557" s="128">
        <f>IF($N$557="snížená",$J$557,0)</f>
        <v>0</v>
      </c>
      <c r="BG557" s="128">
        <f>IF($N$557="zákl. přenesená",$J$557,0)</f>
        <v>0</v>
      </c>
      <c r="BH557" s="128">
        <f>IF($N$557="sníž. přenesená",$J$557,0)</f>
        <v>0</v>
      </c>
      <c r="BI557" s="128">
        <f>IF($N$557="nulová",$J$557,0)</f>
        <v>0</v>
      </c>
      <c r="BJ557" s="76" t="s">
        <v>22</v>
      </c>
      <c r="BK557" s="128">
        <f>ROUND($I$557*$H$557,2)</f>
        <v>0</v>
      </c>
      <c r="BL557" s="76" t="s">
        <v>312</v>
      </c>
      <c r="BM557" s="76" t="s">
        <v>836</v>
      </c>
    </row>
    <row r="558" spans="2:51" s="6" customFormat="1" ht="15.75" customHeight="1">
      <c r="B558" s="144"/>
      <c r="D558" s="130" t="s">
        <v>241</v>
      </c>
      <c r="E558" s="145"/>
      <c r="F558" s="145" t="s">
        <v>837</v>
      </c>
      <c r="H558" s="146"/>
      <c r="L558" s="144"/>
      <c r="M558" s="147"/>
      <c r="T558" s="148"/>
      <c r="AT558" s="146" t="s">
        <v>241</v>
      </c>
      <c r="AU558" s="146" t="s">
        <v>81</v>
      </c>
      <c r="AV558" s="146" t="s">
        <v>22</v>
      </c>
      <c r="AW558" s="146" t="s">
        <v>186</v>
      </c>
      <c r="AX558" s="146" t="s">
        <v>73</v>
      </c>
      <c r="AY558" s="146" t="s">
        <v>232</v>
      </c>
    </row>
    <row r="559" spans="2:51" s="6" customFormat="1" ht="15.75" customHeight="1">
      <c r="B559" s="129"/>
      <c r="D559" s="137" t="s">
        <v>241</v>
      </c>
      <c r="E559" s="135"/>
      <c r="F559" s="131" t="s">
        <v>838</v>
      </c>
      <c r="H559" s="132">
        <v>139.718</v>
      </c>
      <c r="L559" s="129"/>
      <c r="M559" s="133"/>
      <c r="T559" s="134"/>
      <c r="AT559" s="135" t="s">
        <v>241</v>
      </c>
      <c r="AU559" s="135" t="s">
        <v>81</v>
      </c>
      <c r="AV559" s="135" t="s">
        <v>81</v>
      </c>
      <c r="AW559" s="135" t="s">
        <v>186</v>
      </c>
      <c r="AX559" s="135" t="s">
        <v>73</v>
      </c>
      <c r="AY559" s="135" t="s">
        <v>232</v>
      </c>
    </row>
    <row r="560" spans="2:51" s="6" customFormat="1" ht="15.75" customHeight="1">
      <c r="B560" s="136"/>
      <c r="D560" s="137" t="s">
        <v>241</v>
      </c>
      <c r="E560" s="138" t="s">
        <v>159</v>
      </c>
      <c r="F560" s="139" t="s">
        <v>243</v>
      </c>
      <c r="H560" s="140">
        <v>139.718</v>
      </c>
      <c r="L560" s="136"/>
      <c r="M560" s="141"/>
      <c r="T560" s="142"/>
      <c r="AT560" s="138" t="s">
        <v>241</v>
      </c>
      <c r="AU560" s="138" t="s">
        <v>81</v>
      </c>
      <c r="AV560" s="138" t="s">
        <v>239</v>
      </c>
      <c r="AW560" s="138" t="s">
        <v>186</v>
      </c>
      <c r="AX560" s="138" t="s">
        <v>22</v>
      </c>
      <c r="AY560" s="138" t="s">
        <v>232</v>
      </c>
    </row>
    <row r="561" spans="2:65" s="6" customFormat="1" ht="15.75" customHeight="1">
      <c r="B561" s="22"/>
      <c r="C561" s="149" t="s">
        <v>839</v>
      </c>
      <c r="D561" s="149" t="s">
        <v>336</v>
      </c>
      <c r="E561" s="150" t="s">
        <v>819</v>
      </c>
      <c r="F561" s="151" t="s">
        <v>820</v>
      </c>
      <c r="G561" s="152" t="s">
        <v>237</v>
      </c>
      <c r="H561" s="153">
        <v>153.69</v>
      </c>
      <c r="I561" s="154"/>
      <c r="J561" s="155">
        <f>ROUND($I$561*$H$561,2)</f>
        <v>0</v>
      </c>
      <c r="K561" s="151" t="s">
        <v>238</v>
      </c>
      <c r="L561" s="156"/>
      <c r="M561" s="157"/>
      <c r="N561" s="158" t="s">
        <v>44</v>
      </c>
      <c r="P561" s="126">
        <f>$O$561*$H$561</f>
        <v>0</v>
      </c>
      <c r="Q561" s="126">
        <v>0.013</v>
      </c>
      <c r="R561" s="126">
        <f>$Q$561*$H$561</f>
        <v>1.9979699999999998</v>
      </c>
      <c r="S561" s="126">
        <v>0</v>
      </c>
      <c r="T561" s="127">
        <f>$S$561*$H$561</f>
        <v>0</v>
      </c>
      <c r="AR561" s="76" t="s">
        <v>421</v>
      </c>
      <c r="AT561" s="76" t="s">
        <v>336</v>
      </c>
      <c r="AU561" s="76" t="s">
        <v>81</v>
      </c>
      <c r="AY561" s="6" t="s">
        <v>232</v>
      </c>
      <c r="BE561" s="128">
        <f>IF($N$561="základní",$J$561,0)</f>
        <v>0</v>
      </c>
      <c r="BF561" s="128">
        <f>IF($N$561="snížená",$J$561,0)</f>
        <v>0</v>
      </c>
      <c r="BG561" s="128">
        <f>IF($N$561="zákl. přenesená",$J$561,0)</f>
        <v>0</v>
      </c>
      <c r="BH561" s="128">
        <f>IF($N$561="sníž. přenesená",$J$561,0)</f>
        <v>0</v>
      </c>
      <c r="BI561" s="128">
        <f>IF($N$561="nulová",$J$561,0)</f>
        <v>0</v>
      </c>
      <c r="BJ561" s="76" t="s">
        <v>22</v>
      </c>
      <c r="BK561" s="128">
        <f>ROUND($I$561*$H$561,2)</f>
        <v>0</v>
      </c>
      <c r="BL561" s="76" t="s">
        <v>312</v>
      </c>
      <c r="BM561" s="76" t="s">
        <v>840</v>
      </c>
    </row>
    <row r="562" spans="2:51" s="6" customFormat="1" ht="15.75" customHeight="1">
      <c r="B562" s="129"/>
      <c r="D562" s="130" t="s">
        <v>241</v>
      </c>
      <c r="E562" s="131"/>
      <c r="F562" s="131" t="s">
        <v>841</v>
      </c>
      <c r="H562" s="132">
        <v>153.69</v>
      </c>
      <c r="L562" s="129"/>
      <c r="M562" s="133"/>
      <c r="T562" s="134"/>
      <c r="AT562" s="135" t="s">
        <v>241</v>
      </c>
      <c r="AU562" s="135" t="s">
        <v>81</v>
      </c>
      <c r="AV562" s="135" t="s">
        <v>81</v>
      </c>
      <c r="AW562" s="135" t="s">
        <v>186</v>
      </c>
      <c r="AX562" s="135" t="s">
        <v>73</v>
      </c>
      <c r="AY562" s="135" t="s">
        <v>232</v>
      </c>
    </row>
    <row r="563" spans="2:51" s="6" customFormat="1" ht="15.75" customHeight="1">
      <c r="B563" s="136"/>
      <c r="D563" s="137" t="s">
        <v>241</v>
      </c>
      <c r="E563" s="138"/>
      <c r="F563" s="139" t="s">
        <v>243</v>
      </c>
      <c r="H563" s="140">
        <v>153.69</v>
      </c>
      <c r="L563" s="136"/>
      <c r="M563" s="141"/>
      <c r="T563" s="142"/>
      <c r="AT563" s="138" t="s">
        <v>241</v>
      </c>
      <c r="AU563" s="138" t="s">
        <v>81</v>
      </c>
      <c r="AV563" s="138" t="s">
        <v>239</v>
      </c>
      <c r="AW563" s="138" t="s">
        <v>186</v>
      </c>
      <c r="AX563" s="138" t="s">
        <v>22</v>
      </c>
      <c r="AY563" s="138" t="s">
        <v>232</v>
      </c>
    </row>
    <row r="564" spans="2:65" s="6" customFormat="1" ht="15.75" customHeight="1">
      <c r="B564" s="22"/>
      <c r="C564" s="117" t="s">
        <v>842</v>
      </c>
      <c r="D564" s="117" t="s">
        <v>234</v>
      </c>
      <c r="E564" s="118" t="s">
        <v>843</v>
      </c>
      <c r="F564" s="119" t="s">
        <v>844</v>
      </c>
      <c r="G564" s="120" t="s">
        <v>797</v>
      </c>
      <c r="H564" s="166"/>
      <c r="I564" s="122"/>
      <c r="J564" s="123">
        <f>ROUND($I$564*$H$564,2)</f>
        <v>0</v>
      </c>
      <c r="K564" s="119" t="s">
        <v>238</v>
      </c>
      <c r="L564" s="22"/>
      <c r="M564" s="124"/>
      <c r="N564" s="125" t="s">
        <v>44</v>
      </c>
      <c r="P564" s="126">
        <f>$O$564*$H$564</f>
        <v>0</v>
      </c>
      <c r="Q564" s="126">
        <v>0</v>
      </c>
      <c r="R564" s="126">
        <f>$Q$564*$H$564</f>
        <v>0</v>
      </c>
      <c r="S564" s="126">
        <v>0</v>
      </c>
      <c r="T564" s="127">
        <f>$S$564*$H$564</f>
        <v>0</v>
      </c>
      <c r="AR564" s="76" t="s">
        <v>312</v>
      </c>
      <c r="AT564" s="76" t="s">
        <v>234</v>
      </c>
      <c r="AU564" s="76" t="s">
        <v>81</v>
      </c>
      <c r="AY564" s="6" t="s">
        <v>232</v>
      </c>
      <c r="BE564" s="128">
        <f>IF($N$564="základní",$J$564,0)</f>
        <v>0</v>
      </c>
      <c r="BF564" s="128">
        <f>IF($N$564="snížená",$J$564,0)</f>
        <v>0</v>
      </c>
      <c r="BG564" s="128">
        <f>IF($N$564="zákl. přenesená",$J$564,0)</f>
        <v>0</v>
      </c>
      <c r="BH564" s="128">
        <f>IF($N$564="sníž. přenesená",$J$564,0)</f>
        <v>0</v>
      </c>
      <c r="BI564" s="128">
        <f>IF($N$564="nulová",$J$564,0)</f>
        <v>0</v>
      </c>
      <c r="BJ564" s="76" t="s">
        <v>22</v>
      </c>
      <c r="BK564" s="128">
        <f>ROUND($I$564*$H$564,2)</f>
        <v>0</v>
      </c>
      <c r="BL564" s="76" t="s">
        <v>312</v>
      </c>
      <c r="BM564" s="76" t="s">
        <v>845</v>
      </c>
    </row>
    <row r="565" spans="2:63" s="106" customFormat="1" ht="30.75" customHeight="1">
      <c r="B565" s="107"/>
      <c r="D565" s="108" t="s">
        <v>72</v>
      </c>
      <c r="E565" s="115" t="s">
        <v>846</v>
      </c>
      <c r="F565" s="115" t="s">
        <v>847</v>
      </c>
      <c r="J565" s="116">
        <f>$BK$565</f>
        <v>0</v>
      </c>
      <c r="L565" s="107"/>
      <c r="M565" s="111"/>
      <c r="P565" s="112">
        <f>SUM($P$566:$P$570)</f>
        <v>0</v>
      </c>
      <c r="R565" s="112">
        <f>SUM($R$566:$R$570)</f>
        <v>0</v>
      </c>
      <c r="T565" s="113">
        <f>SUM($T$566:$T$570)</f>
        <v>0</v>
      </c>
      <c r="AR565" s="108" t="s">
        <v>81</v>
      </c>
      <c r="AT565" s="108" t="s">
        <v>72</v>
      </c>
      <c r="AU565" s="108" t="s">
        <v>22</v>
      </c>
      <c r="AY565" s="108" t="s">
        <v>232</v>
      </c>
      <c r="BK565" s="114">
        <f>SUM($BK$566:$BK$570)</f>
        <v>0</v>
      </c>
    </row>
    <row r="566" spans="2:65" s="6" customFormat="1" ht="15.75" customHeight="1">
      <c r="B566" s="22"/>
      <c r="C566" s="120" t="s">
        <v>754</v>
      </c>
      <c r="D566" s="120" t="s">
        <v>234</v>
      </c>
      <c r="E566" s="118" t="s">
        <v>848</v>
      </c>
      <c r="F566" s="119" t="s">
        <v>849</v>
      </c>
      <c r="G566" s="120" t="s">
        <v>602</v>
      </c>
      <c r="H566" s="121">
        <v>3</v>
      </c>
      <c r="I566" s="122"/>
      <c r="J566" s="123">
        <f>ROUND($I$566*$H$566,2)</f>
        <v>0</v>
      </c>
      <c r="K566" s="119" t="s">
        <v>238</v>
      </c>
      <c r="L566" s="22"/>
      <c r="M566" s="124"/>
      <c r="N566" s="125" t="s">
        <v>44</v>
      </c>
      <c r="P566" s="126">
        <f>$O$566*$H$566</f>
        <v>0</v>
      </c>
      <c r="Q566" s="126">
        <v>0</v>
      </c>
      <c r="R566" s="126">
        <f>$Q$566*$H$566</f>
        <v>0</v>
      </c>
      <c r="S566" s="126">
        <v>0</v>
      </c>
      <c r="T566" s="127">
        <f>$S$566*$H$566</f>
        <v>0</v>
      </c>
      <c r="AR566" s="76" t="s">
        <v>312</v>
      </c>
      <c r="AT566" s="76" t="s">
        <v>234</v>
      </c>
      <c r="AU566" s="76" t="s">
        <v>81</v>
      </c>
      <c r="AY566" s="76" t="s">
        <v>232</v>
      </c>
      <c r="BE566" s="128">
        <f>IF($N$566="základní",$J$566,0)</f>
        <v>0</v>
      </c>
      <c r="BF566" s="128">
        <f>IF($N$566="snížená",$J$566,0)</f>
        <v>0</v>
      </c>
      <c r="BG566" s="128">
        <f>IF($N$566="zákl. přenesená",$J$566,0)</f>
        <v>0</v>
      </c>
      <c r="BH566" s="128">
        <f>IF($N$566="sníž. přenesená",$J$566,0)</f>
        <v>0</v>
      </c>
      <c r="BI566" s="128">
        <f>IF($N$566="nulová",$J$566,0)</f>
        <v>0</v>
      </c>
      <c r="BJ566" s="76" t="s">
        <v>22</v>
      </c>
      <c r="BK566" s="128">
        <f>ROUND($I$566*$H$566,2)</f>
        <v>0</v>
      </c>
      <c r="BL566" s="76" t="s">
        <v>312</v>
      </c>
      <c r="BM566" s="76" t="s">
        <v>850</v>
      </c>
    </row>
    <row r="567" spans="2:47" s="6" customFormat="1" ht="16.5" customHeight="1">
      <c r="B567" s="22"/>
      <c r="D567" s="130" t="s">
        <v>346</v>
      </c>
      <c r="F567" s="159" t="s">
        <v>849</v>
      </c>
      <c r="L567" s="22"/>
      <c r="M567" s="48"/>
      <c r="T567" s="49"/>
      <c r="AT567" s="6" t="s">
        <v>346</v>
      </c>
      <c r="AU567" s="6" t="s">
        <v>81</v>
      </c>
    </row>
    <row r="568" spans="2:51" s="6" customFormat="1" ht="15.75" customHeight="1">
      <c r="B568" s="129"/>
      <c r="D568" s="137" t="s">
        <v>241</v>
      </c>
      <c r="E568" s="135"/>
      <c r="F568" s="131" t="s">
        <v>851</v>
      </c>
      <c r="H568" s="132">
        <v>2</v>
      </c>
      <c r="L568" s="129"/>
      <c r="M568" s="133"/>
      <c r="T568" s="134"/>
      <c r="AT568" s="135" t="s">
        <v>241</v>
      </c>
      <c r="AU568" s="135" t="s">
        <v>81</v>
      </c>
      <c r="AV568" s="135" t="s">
        <v>81</v>
      </c>
      <c r="AW568" s="135" t="s">
        <v>186</v>
      </c>
      <c r="AX568" s="135" t="s">
        <v>73</v>
      </c>
      <c r="AY568" s="135" t="s">
        <v>232</v>
      </c>
    </row>
    <row r="569" spans="2:51" s="6" customFormat="1" ht="15.75" customHeight="1">
      <c r="B569" s="129"/>
      <c r="D569" s="137" t="s">
        <v>241</v>
      </c>
      <c r="E569" s="135"/>
      <c r="F569" s="131" t="s">
        <v>852</v>
      </c>
      <c r="H569" s="132">
        <v>1</v>
      </c>
      <c r="L569" s="129"/>
      <c r="M569" s="133"/>
      <c r="T569" s="134"/>
      <c r="AT569" s="135" t="s">
        <v>241</v>
      </c>
      <c r="AU569" s="135" t="s">
        <v>81</v>
      </c>
      <c r="AV569" s="135" t="s">
        <v>81</v>
      </c>
      <c r="AW569" s="135" t="s">
        <v>186</v>
      </c>
      <c r="AX569" s="135" t="s">
        <v>73</v>
      </c>
      <c r="AY569" s="135" t="s">
        <v>232</v>
      </c>
    </row>
    <row r="570" spans="2:51" s="6" customFormat="1" ht="15.75" customHeight="1">
      <c r="B570" s="136"/>
      <c r="D570" s="137" t="s">
        <v>241</v>
      </c>
      <c r="E570" s="138"/>
      <c r="F570" s="139" t="s">
        <v>243</v>
      </c>
      <c r="H570" s="140">
        <v>3</v>
      </c>
      <c r="L570" s="136"/>
      <c r="M570" s="141"/>
      <c r="T570" s="142"/>
      <c r="AT570" s="138" t="s">
        <v>241</v>
      </c>
      <c r="AU570" s="138" t="s">
        <v>81</v>
      </c>
      <c r="AV570" s="138" t="s">
        <v>239</v>
      </c>
      <c r="AW570" s="138" t="s">
        <v>186</v>
      </c>
      <c r="AX570" s="138" t="s">
        <v>22</v>
      </c>
      <c r="AY570" s="138" t="s">
        <v>232</v>
      </c>
    </row>
    <row r="571" spans="2:63" s="106" customFormat="1" ht="30.75" customHeight="1">
      <c r="B571" s="107"/>
      <c r="D571" s="108" t="s">
        <v>72</v>
      </c>
      <c r="E571" s="115" t="s">
        <v>853</v>
      </c>
      <c r="F571" s="115" t="s">
        <v>854</v>
      </c>
      <c r="J571" s="116">
        <f>$BK$571</f>
        <v>0</v>
      </c>
      <c r="L571" s="107"/>
      <c r="M571" s="111"/>
      <c r="P571" s="112">
        <f>SUM($P$572:$P$581)</f>
        <v>0</v>
      </c>
      <c r="R571" s="112">
        <f>SUM($R$572:$R$581)</f>
        <v>0</v>
      </c>
      <c r="T571" s="113">
        <f>SUM($T$572:$T$581)</f>
        <v>0</v>
      </c>
      <c r="AR571" s="108" t="s">
        <v>81</v>
      </c>
      <c r="AT571" s="108" t="s">
        <v>72</v>
      </c>
      <c r="AU571" s="108" t="s">
        <v>22</v>
      </c>
      <c r="AY571" s="108" t="s">
        <v>232</v>
      </c>
      <c r="BK571" s="114">
        <f>SUM($BK$572:$BK$581)</f>
        <v>0</v>
      </c>
    </row>
    <row r="572" spans="2:65" s="6" customFormat="1" ht="15.75" customHeight="1">
      <c r="B572" s="22"/>
      <c r="C572" s="117" t="s">
        <v>28</v>
      </c>
      <c r="D572" s="117" t="s">
        <v>234</v>
      </c>
      <c r="E572" s="118" t="s">
        <v>855</v>
      </c>
      <c r="F572" s="119" t="s">
        <v>856</v>
      </c>
      <c r="G572" s="120" t="s">
        <v>602</v>
      </c>
      <c r="H572" s="121">
        <v>2</v>
      </c>
      <c r="I572" s="122"/>
      <c r="J572" s="123">
        <f>ROUND($I$572*$H$572,2)</f>
        <v>0</v>
      </c>
      <c r="K572" s="119"/>
      <c r="L572" s="22"/>
      <c r="M572" s="124"/>
      <c r="N572" s="125" t="s">
        <v>44</v>
      </c>
      <c r="P572" s="126">
        <f>$O$572*$H$572</f>
        <v>0</v>
      </c>
      <c r="Q572" s="126">
        <v>0</v>
      </c>
      <c r="R572" s="126">
        <f>$Q$572*$H$572</f>
        <v>0</v>
      </c>
      <c r="S572" s="126">
        <v>0</v>
      </c>
      <c r="T572" s="127">
        <f>$S$572*$H$572</f>
        <v>0</v>
      </c>
      <c r="AR572" s="76" t="s">
        <v>312</v>
      </c>
      <c r="AT572" s="76" t="s">
        <v>234</v>
      </c>
      <c r="AU572" s="76" t="s">
        <v>81</v>
      </c>
      <c r="AY572" s="6" t="s">
        <v>232</v>
      </c>
      <c r="BE572" s="128">
        <f>IF($N$572="základní",$J$572,0)</f>
        <v>0</v>
      </c>
      <c r="BF572" s="128">
        <f>IF($N$572="snížená",$J$572,0)</f>
        <v>0</v>
      </c>
      <c r="BG572" s="128">
        <f>IF($N$572="zákl. přenesená",$J$572,0)</f>
        <v>0</v>
      </c>
      <c r="BH572" s="128">
        <f>IF($N$572="sníž. přenesená",$J$572,0)</f>
        <v>0</v>
      </c>
      <c r="BI572" s="128">
        <f>IF($N$572="nulová",$J$572,0)</f>
        <v>0</v>
      </c>
      <c r="BJ572" s="76" t="s">
        <v>22</v>
      </c>
      <c r="BK572" s="128">
        <f>ROUND($I$572*$H$572,2)</f>
        <v>0</v>
      </c>
      <c r="BL572" s="76" t="s">
        <v>312</v>
      </c>
      <c r="BM572" s="76" t="s">
        <v>857</v>
      </c>
    </row>
    <row r="573" spans="2:47" s="6" customFormat="1" ht="16.5" customHeight="1">
      <c r="B573" s="22"/>
      <c r="D573" s="130" t="s">
        <v>346</v>
      </c>
      <c r="F573" s="159" t="s">
        <v>858</v>
      </c>
      <c r="L573" s="22"/>
      <c r="M573" s="48"/>
      <c r="T573" s="49"/>
      <c r="AT573" s="6" t="s">
        <v>346</v>
      </c>
      <c r="AU573" s="6" t="s">
        <v>81</v>
      </c>
    </row>
    <row r="574" spans="2:51" s="6" customFormat="1" ht="15.75" customHeight="1">
      <c r="B574" s="144"/>
      <c r="D574" s="137" t="s">
        <v>241</v>
      </c>
      <c r="E574" s="146"/>
      <c r="F574" s="145" t="s">
        <v>859</v>
      </c>
      <c r="H574" s="146"/>
      <c r="L574" s="144"/>
      <c r="M574" s="147"/>
      <c r="T574" s="148"/>
      <c r="AT574" s="146" t="s">
        <v>241</v>
      </c>
      <c r="AU574" s="146" t="s">
        <v>81</v>
      </c>
      <c r="AV574" s="146" t="s">
        <v>22</v>
      </c>
      <c r="AW574" s="146" t="s">
        <v>186</v>
      </c>
      <c r="AX574" s="146" t="s">
        <v>73</v>
      </c>
      <c r="AY574" s="146" t="s">
        <v>232</v>
      </c>
    </row>
    <row r="575" spans="2:51" s="6" customFormat="1" ht="15.75" customHeight="1">
      <c r="B575" s="129"/>
      <c r="D575" s="137" t="s">
        <v>241</v>
      </c>
      <c r="E575" s="135"/>
      <c r="F575" s="131" t="s">
        <v>860</v>
      </c>
      <c r="H575" s="132">
        <v>2</v>
      </c>
      <c r="L575" s="129"/>
      <c r="M575" s="133"/>
      <c r="T575" s="134"/>
      <c r="AT575" s="135" t="s">
        <v>241</v>
      </c>
      <c r="AU575" s="135" t="s">
        <v>81</v>
      </c>
      <c r="AV575" s="135" t="s">
        <v>81</v>
      </c>
      <c r="AW575" s="135" t="s">
        <v>186</v>
      </c>
      <c r="AX575" s="135" t="s">
        <v>73</v>
      </c>
      <c r="AY575" s="135" t="s">
        <v>232</v>
      </c>
    </row>
    <row r="576" spans="2:51" s="6" customFormat="1" ht="15.75" customHeight="1">
      <c r="B576" s="136"/>
      <c r="D576" s="137" t="s">
        <v>241</v>
      </c>
      <c r="E576" s="138"/>
      <c r="F576" s="139" t="s">
        <v>243</v>
      </c>
      <c r="H576" s="140">
        <v>2</v>
      </c>
      <c r="L576" s="136"/>
      <c r="M576" s="141"/>
      <c r="T576" s="142"/>
      <c r="AT576" s="138" t="s">
        <v>241</v>
      </c>
      <c r="AU576" s="138" t="s">
        <v>81</v>
      </c>
      <c r="AV576" s="138" t="s">
        <v>239</v>
      </c>
      <c r="AW576" s="138" t="s">
        <v>186</v>
      </c>
      <c r="AX576" s="138" t="s">
        <v>22</v>
      </c>
      <c r="AY576" s="138" t="s">
        <v>232</v>
      </c>
    </row>
    <row r="577" spans="2:65" s="6" customFormat="1" ht="15.75" customHeight="1">
      <c r="B577" s="22"/>
      <c r="C577" s="117" t="s">
        <v>861</v>
      </c>
      <c r="D577" s="117" t="s">
        <v>234</v>
      </c>
      <c r="E577" s="118" t="s">
        <v>862</v>
      </c>
      <c r="F577" s="119" t="s">
        <v>863</v>
      </c>
      <c r="G577" s="120" t="s">
        <v>602</v>
      </c>
      <c r="H577" s="121">
        <v>1</v>
      </c>
      <c r="I577" s="122"/>
      <c r="J577" s="123">
        <f>ROUND($I$577*$H$577,2)</f>
        <v>0</v>
      </c>
      <c r="K577" s="119"/>
      <c r="L577" s="22"/>
      <c r="M577" s="124"/>
      <c r="N577" s="125" t="s">
        <v>44</v>
      </c>
      <c r="P577" s="126">
        <f>$O$577*$H$577</f>
        <v>0</v>
      </c>
      <c r="Q577" s="126">
        <v>0</v>
      </c>
      <c r="R577" s="126">
        <f>$Q$577*$H$577</f>
        <v>0</v>
      </c>
      <c r="S577" s="126">
        <v>0</v>
      </c>
      <c r="T577" s="127">
        <f>$S$577*$H$577</f>
        <v>0</v>
      </c>
      <c r="AR577" s="76" t="s">
        <v>312</v>
      </c>
      <c r="AT577" s="76" t="s">
        <v>234</v>
      </c>
      <c r="AU577" s="76" t="s">
        <v>81</v>
      </c>
      <c r="AY577" s="6" t="s">
        <v>232</v>
      </c>
      <c r="BE577" s="128">
        <f>IF($N$577="základní",$J$577,0)</f>
        <v>0</v>
      </c>
      <c r="BF577" s="128">
        <f>IF($N$577="snížená",$J$577,0)</f>
        <v>0</v>
      </c>
      <c r="BG577" s="128">
        <f>IF($N$577="zákl. přenesená",$J$577,0)</f>
        <v>0</v>
      </c>
      <c r="BH577" s="128">
        <f>IF($N$577="sníž. přenesená",$J$577,0)</f>
        <v>0</v>
      </c>
      <c r="BI577" s="128">
        <f>IF($N$577="nulová",$J$577,0)</f>
        <v>0</v>
      </c>
      <c r="BJ577" s="76" t="s">
        <v>22</v>
      </c>
      <c r="BK577" s="128">
        <f>ROUND($I$577*$H$577,2)</f>
        <v>0</v>
      </c>
      <c r="BL577" s="76" t="s">
        <v>312</v>
      </c>
      <c r="BM577" s="76" t="s">
        <v>864</v>
      </c>
    </row>
    <row r="578" spans="2:47" s="6" customFormat="1" ht="16.5" customHeight="1">
      <c r="B578" s="22"/>
      <c r="D578" s="130" t="s">
        <v>346</v>
      </c>
      <c r="F578" s="159" t="s">
        <v>865</v>
      </c>
      <c r="L578" s="22"/>
      <c r="M578" s="48"/>
      <c r="T578" s="49"/>
      <c r="AT578" s="6" t="s">
        <v>346</v>
      </c>
      <c r="AU578" s="6" t="s">
        <v>81</v>
      </c>
    </row>
    <row r="579" spans="2:51" s="6" customFormat="1" ht="15.75" customHeight="1">
      <c r="B579" s="144"/>
      <c r="D579" s="137" t="s">
        <v>241</v>
      </c>
      <c r="E579" s="146"/>
      <c r="F579" s="145" t="s">
        <v>866</v>
      </c>
      <c r="H579" s="146"/>
      <c r="L579" s="144"/>
      <c r="M579" s="147"/>
      <c r="T579" s="148"/>
      <c r="AT579" s="146" t="s">
        <v>241</v>
      </c>
      <c r="AU579" s="146" t="s">
        <v>81</v>
      </c>
      <c r="AV579" s="146" t="s">
        <v>22</v>
      </c>
      <c r="AW579" s="146" t="s">
        <v>186</v>
      </c>
      <c r="AX579" s="146" t="s">
        <v>73</v>
      </c>
      <c r="AY579" s="146" t="s">
        <v>232</v>
      </c>
    </row>
    <row r="580" spans="2:51" s="6" customFormat="1" ht="15.75" customHeight="1">
      <c r="B580" s="129"/>
      <c r="D580" s="137" t="s">
        <v>241</v>
      </c>
      <c r="E580" s="135"/>
      <c r="F580" s="131" t="s">
        <v>867</v>
      </c>
      <c r="H580" s="132">
        <v>1</v>
      </c>
      <c r="L580" s="129"/>
      <c r="M580" s="133"/>
      <c r="T580" s="134"/>
      <c r="AT580" s="135" t="s">
        <v>241</v>
      </c>
      <c r="AU580" s="135" t="s">
        <v>81</v>
      </c>
      <c r="AV580" s="135" t="s">
        <v>81</v>
      </c>
      <c r="AW580" s="135" t="s">
        <v>186</v>
      </c>
      <c r="AX580" s="135" t="s">
        <v>73</v>
      </c>
      <c r="AY580" s="135" t="s">
        <v>232</v>
      </c>
    </row>
    <row r="581" spans="2:51" s="6" customFormat="1" ht="15.75" customHeight="1">
      <c r="B581" s="136"/>
      <c r="D581" s="137" t="s">
        <v>241</v>
      </c>
      <c r="E581" s="138"/>
      <c r="F581" s="139" t="s">
        <v>243</v>
      </c>
      <c r="H581" s="140">
        <v>1</v>
      </c>
      <c r="L581" s="136"/>
      <c r="M581" s="141"/>
      <c r="T581" s="142"/>
      <c r="AT581" s="138" t="s">
        <v>241</v>
      </c>
      <c r="AU581" s="138" t="s">
        <v>81</v>
      </c>
      <c r="AV581" s="138" t="s">
        <v>239</v>
      </c>
      <c r="AW581" s="138" t="s">
        <v>186</v>
      </c>
      <c r="AX581" s="138" t="s">
        <v>22</v>
      </c>
      <c r="AY581" s="138" t="s">
        <v>232</v>
      </c>
    </row>
    <row r="582" spans="2:63" s="106" customFormat="1" ht="30.75" customHeight="1">
      <c r="B582" s="107"/>
      <c r="D582" s="108" t="s">
        <v>72</v>
      </c>
      <c r="E582" s="115" t="s">
        <v>868</v>
      </c>
      <c r="F582" s="115" t="s">
        <v>869</v>
      </c>
      <c r="J582" s="116">
        <f>$BK$582</f>
        <v>0</v>
      </c>
      <c r="L582" s="107"/>
      <c r="M582" s="111"/>
      <c r="P582" s="112">
        <f>SUM($P$583:$P$600)</f>
        <v>0</v>
      </c>
      <c r="R582" s="112">
        <f>SUM($R$583:$R$600)</f>
        <v>0.00808</v>
      </c>
      <c r="T582" s="113">
        <f>SUM($T$583:$T$600)</f>
        <v>0</v>
      </c>
      <c r="AR582" s="108" t="s">
        <v>81</v>
      </c>
      <c r="AT582" s="108" t="s">
        <v>72</v>
      </c>
      <c r="AU582" s="108" t="s">
        <v>22</v>
      </c>
      <c r="AY582" s="108" t="s">
        <v>232</v>
      </c>
      <c r="BK582" s="114">
        <f>SUM($BK$583:$BK$600)</f>
        <v>0</v>
      </c>
    </row>
    <row r="583" spans="2:65" s="6" customFormat="1" ht="15.75" customHeight="1">
      <c r="B583" s="22"/>
      <c r="C583" s="117" t="s">
        <v>870</v>
      </c>
      <c r="D583" s="117" t="s">
        <v>234</v>
      </c>
      <c r="E583" s="118" t="s">
        <v>871</v>
      </c>
      <c r="F583" s="119" t="s">
        <v>872</v>
      </c>
      <c r="G583" s="120" t="s">
        <v>602</v>
      </c>
      <c r="H583" s="121">
        <v>232</v>
      </c>
      <c r="I583" s="122"/>
      <c r="J583" s="123">
        <f>ROUND($I$583*$H$583,2)</f>
        <v>0</v>
      </c>
      <c r="K583" s="119" t="s">
        <v>238</v>
      </c>
      <c r="L583" s="22"/>
      <c r="M583" s="124"/>
      <c r="N583" s="125" t="s">
        <v>44</v>
      </c>
      <c r="P583" s="126">
        <f>$O$583*$H$583</f>
        <v>0</v>
      </c>
      <c r="Q583" s="126">
        <v>0</v>
      </c>
      <c r="R583" s="126">
        <f>$Q$583*$H$583</f>
        <v>0</v>
      </c>
      <c r="S583" s="126">
        <v>0</v>
      </c>
      <c r="T583" s="127">
        <f>$S$583*$H$583</f>
        <v>0</v>
      </c>
      <c r="AR583" s="76" t="s">
        <v>312</v>
      </c>
      <c r="AT583" s="76" t="s">
        <v>234</v>
      </c>
      <c r="AU583" s="76" t="s">
        <v>81</v>
      </c>
      <c r="AY583" s="6" t="s">
        <v>232</v>
      </c>
      <c r="BE583" s="128">
        <f>IF($N$583="základní",$J$583,0)</f>
        <v>0</v>
      </c>
      <c r="BF583" s="128">
        <f>IF($N$583="snížená",$J$583,0)</f>
        <v>0</v>
      </c>
      <c r="BG583" s="128">
        <f>IF($N$583="zákl. přenesená",$J$583,0)</f>
        <v>0</v>
      </c>
      <c r="BH583" s="128">
        <f>IF($N$583="sníž. přenesená",$J$583,0)</f>
        <v>0</v>
      </c>
      <c r="BI583" s="128">
        <f>IF($N$583="nulová",$J$583,0)</f>
        <v>0</v>
      </c>
      <c r="BJ583" s="76" t="s">
        <v>22</v>
      </c>
      <c r="BK583" s="128">
        <f>ROUND($I$583*$H$583,2)</f>
        <v>0</v>
      </c>
      <c r="BL583" s="76" t="s">
        <v>312</v>
      </c>
      <c r="BM583" s="76" t="s">
        <v>873</v>
      </c>
    </row>
    <row r="584" spans="2:47" s="6" customFormat="1" ht="27" customHeight="1">
      <c r="B584" s="22"/>
      <c r="D584" s="130" t="s">
        <v>346</v>
      </c>
      <c r="F584" s="159" t="s">
        <v>874</v>
      </c>
      <c r="L584" s="22"/>
      <c r="M584" s="48"/>
      <c r="T584" s="49"/>
      <c r="AT584" s="6" t="s">
        <v>346</v>
      </c>
      <c r="AU584" s="6" t="s">
        <v>81</v>
      </c>
    </row>
    <row r="585" spans="2:51" s="6" customFormat="1" ht="15.75" customHeight="1">
      <c r="B585" s="129"/>
      <c r="D585" s="137" t="s">
        <v>241</v>
      </c>
      <c r="E585" s="135"/>
      <c r="F585" s="131" t="s">
        <v>875</v>
      </c>
      <c r="H585" s="132">
        <v>232</v>
      </c>
      <c r="L585" s="129"/>
      <c r="M585" s="133"/>
      <c r="T585" s="134"/>
      <c r="AT585" s="135" t="s">
        <v>241</v>
      </c>
      <c r="AU585" s="135" t="s">
        <v>81</v>
      </c>
      <c r="AV585" s="135" t="s">
        <v>81</v>
      </c>
      <c r="AW585" s="135" t="s">
        <v>186</v>
      </c>
      <c r="AX585" s="135" t="s">
        <v>73</v>
      </c>
      <c r="AY585" s="135" t="s">
        <v>232</v>
      </c>
    </row>
    <row r="586" spans="2:51" s="6" customFormat="1" ht="15.75" customHeight="1">
      <c r="B586" s="136"/>
      <c r="D586" s="137" t="s">
        <v>241</v>
      </c>
      <c r="E586" s="138"/>
      <c r="F586" s="139" t="s">
        <v>243</v>
      </c>
      <c r="H586" s="140">
        <v>232</v>
      </c>
      <c r="L586" s="136"/>
      <c r="M586" s="141"/>
      <c r="T586" s="142"/>
      <c r="AT586" s="138" t="s">
        <v>241</v>
      </c>
      <c r="AU586" s="138" t="s">
        <v>81</v>
      </c>
      <c r="AV586" s="138" t="s">
        <v>239</v>
      </c>
      <c r="AW586" s="138" t="s">
        <v>186</v>
      </c>
      <c r="AX586" s="138" t="s">
        <v>22</v>
      </c>
      <c r="AY586" s="138" t="s">
        <v>232</v>
      </c>
    </row>
    <row r="587" spans="2:65" s="6" customFormat="1" ht="15.75" customHeight="1">
      <c r="B587" s="22"/>
      <c r="C587" s="149" t="s">
        <v>876</v>
      </c>
      <c r="D587" s="149" t="s">
        <v>336</v>
      </c>
      <c r="E587" s="150" t="s">
        <v>877</v>
      </c>
      <c r="F587" s="151" t="s">
        <v>878</v>
      </c>
      <c r="G587" s="152" t="s">
        <v>602</v>
      </c>
      <c r="H587" s="153">
        <v>232</v>
      </c>
      <c r="I587" s="154"/>
      <c r="J587" s="155">
        <f>ROUND($I$587*$H$587,2)</f>
        <v>0</v>
      </c>
      <c r="K587" s="151" t="s">
        <v>238</v>
      </c>
      <c r="L587" s="156"/>
      <c r="M587" s="157"/>
      <c r="N587" s="158" t="s">
        <v>44</v>
      </c>
      <c r="P587" s="126">
        <f>$O$587*$H$587</f>
        <v>0</v>
      </c>
      <c r="Q587" s="126">
        <v>3E-05</v>
      </c>
      <c r="R587" s="126">
        <f>$Q$587*$H$587</f>
        <v>0.00696</v>
      </c>
      <c r="S587" s="126">
        <v>0</v>
      </c>
      <c r="T587" s="127">
        <f>$S$587*$H$587</f>
        <v>0</v>
      </c>
      <c r="AR587" s="76" t="s">
        <v>421</v>
      </c>
      <c r="AT587" s="76" t="s">
        <v>336</v>
      </c>
      <c r="AU587" s="76" t="s">
        <v>81</v>
      </c>
      <c r="AY587" s="6" t="s">
        <v>232</v>
      </c>
      <c r="BE587" s="128">
        <f>IF($N$587="základní",$J$587,0)</f>
        <v>0</v>
      </c>
      <c r="BF587" s="128">
        <f>IF($N$587="snížená",$J$587,0)</f>
        <v>0</v>
      </c>
      <c r="BG587" s="128">
        <f>IF($N$587="zákl. přenesená",$J$587,0)</f>
        <v>0</v>
      </c>
      <c r="BH587" s="128">
        <f>IF($N$587="sníž. přenesená",$J$587,0)</f>
        <v>0</v>
      </c>
      <c r="BI587" s="128">
        <f>IF($N$587="nulová",$J$587,0)</f>
        <v>0</v>
      </c>
      <c r="BJ587" s="76" t="s">
        <v>22</v>
      </c>
      <c r="BK587" s="128">
        <f>ROUND($I$587*$H$587,2)</f>
        <v>0</v>
      </c>
      <c r="BL587" s="76" t="s">
        <v>312</v>
      </c>
      <c r="BM587" s="76" t="s">
        <v>879</v>
      </c>
    </row>
    <row r="588" spans="2:47" s="6" customFormat="1" ht="16.5" customHeight="1">
      <c r="B588" s="22"/>
      <c r="D588" s="130" t="s">
        <v>346</v>
      </c>
      <c r="F588" s="159" t="s">
        <v>880</v>
      </c>
      <c r="L588" s="22"/>
      <c r="M588" s="48"/>
      <c r="T588" s="49"/>
      <c r="AT588" s="6" t="s">
        <v>346</v>
      </c>
      <c r="AU588" s="6" t="s">
        <v>81</v>
      </c>
    </row>
    <row r="589" spans="2:47" s="6" customFormat="1" ht="30.75" customHeight="1">
      <c r="B589" s="22"/>
      <c r="D589" s="137" t="s">
        <v>260</v>
      </c>
      <c r="F589" s="143" t="s">
        <v>881</v>
      </c>
      <c r="L589" s="22"/>
      <c r="M589" s="48"/>
      <c r="T589" s="49"/>
      <c r="AT589" s="6" t="s">
        <v>260</v>
      </c>
      <c r="AU589" s="6" t="s">
        <v>81</v>
      </c>
    </row>
    <row r="590" spans="2:51" s="6" customFormat="1" ht="15.75" customHeight="1">
      <c r="B590" s="129"/>
      <c r="D590" s="137" t="s">
        <v>241</v>
      </c>
      <c r="E590" s="135"/>
      <c r="F590" s="131" t="s">
        <v>875</v>
      </c>
      <c r="H590" s="132">
        <v>232</v>
      </c>
      <c r="L590" s="129"/>
      <c r="M590" s="133"/>
      <c r="T590" s="134"/>
      <c r="AT590" s="135" t="s">
        <v>241</v>
      </c>
      <c r="AU590" s="135" t="s">
        <v>81</v>
      </c>
      <c r="AV590" s="135" t="s">
        <v>81</v>
      </c>
      <c r="AW590" s="135" t="s">
        <v>186</v>
      </c>
      <c r="AX590" s="135" t="s">
        <v>73</v>
      </c>
      <c r="AY590" s="135" t="s">
        <v>232</v>
      </c>
    </row>
    <row r="591" spans="2:51" s="6" customFormat="1" ht="15.75" customHeight="1">
      <c r="B591" s="136"/>
      <c r="D591" s="137" t="s">
        <v>241</v>
      </c>
      <c r="E591" s="138"/>
      <c r="F591" s="139" t="s">
        <v>243</v>
      </c>
      <c r="H591" s="140">
        <v>232</v>
      </c>
      <c r="L591" s="136"/>
      <c r="M591" s="141"/>
      <c r="T591" s="142"/>
      <c r="AT591" s="138" t="s">
        <v>241</v>
      </c>
      <c r="AU591" s="138" t="s">
        <v>81</v>
      </c>
      <c r="AV591" s="138" t="s">
        <v>239</v>
      </c>
      <c r="AW591" s="138" t="s">
        <v>186</v>
      </c>
      <c r="AX591" s="138" t="s">
        <v>22</v>
      </c>
      <c r="AY591" s="138" t="s">
        <v>232</v>
      </c>
    </row>
    <row r="592" spans="2:65" s="6" customFormat="1" ht="15.75" customHeight="1">
      <c r="B592" s="22"/>
      <c r="C592" s="117" t="s">
        <v>882</v>
      </c>
      <c r="D592" s="117" t="s">
        <v>234</v>
      </c>
      <c r="E592" s="118" t="s">
        <v>883</v>
      </c>
      <c r="F592" s="119" t="s">
        <v>884</v>
      </c>
      <c r="G592" s="120" t="s">
        <v>602</v>
      </c>
      <c r="H592" s="121">
        <v>56</v>
      </c>
      <c r="I592" s="122"/>
      <c r="J592" s="123">
        <f>ROUND($I$592*$H$592,2)</f>
        <v>0</v>
      </c>
      <c r="K592" s="119" t="s">
        <v>238</v>
      </c>
      <c r="L592" s="22"/>
      <c r="M592" s="124"/>
      <c r="N592" s="125" t="s">
        <v>44</v>
      </c>
      <c r="P592" s="126">
        <f>$O$592*$H$592</f>
        <v>0</v>
      </c>
      <c r="Q592" s="126">
        <v>0</v>
      </c>
      <c r="R592" s="126">
        <f>$Q$592*$H$592</f>
        <v>0</v>
      </c>
      <c r="S592" s="126">
        <v>0</v>
      </c>
      <c r="T592" s="127">
        <f>$S$592*$H$592</f>
        <v>0</v>
      </c>
      <c r="AR592" s="76" t="s">
        <v>312</v>
      </c>
      <c r="AT592" s="76" t="s">
        <v>234</v>
      </c>
      <c r="AU592" s="76" t="s">
        <v>81</v>
      </c>
      <c r="AY592" s="6" t="s">
        <v>232</v>
      </c>
      <c r="BE592" s="128">
        <f>IF($N$592="základní",$J$592,0)</f>
        <v>0</v>
      </c>
      <c r="BF592" s="128">
        <f>IF($N$592="snížená",$J$592,0)</f>
        <v>0</v>
      </c>
      <c r="BG592" s="128">
        <f>IF($N$592="zákl. přenesená",$J$592,0)</f>
        <v>0</v>
      </c>
      <c r="BH592" s="128">
        <f>IF($N$592="sníž. přenesená",$J$592,0)</f>
        <v>0</v>
      </c>
      <c r="BI592" s="128">
        <f>IF($N$592="nulová",$J$592,0)</f>
        <v>0</v>
      </c>
      <c r="BJ592" s="76" t="s">
        <v>22</v>
      </c>
      <c r="BK592" s="128">
        <f>ROUND($I$592*$H$592,2)</f>
        <v>0</v>
      </c>
      <c r="BL592" s="76" t="s">
        <v>312</v>
      </c>
      <c r="BM592" s="76" t="s">
        <v>885</v>
      </c>
    </row>
    <row r="593" spans="2:47" s="6" customFormat="1" ht="27" customHeight="1">
      <c r="B593" s="22"/>
      <c r="D593" s="130" t="s">
        <v>346</v>
      </c>
      <c r="F593" s="159" t="s">
        <v>886</v>
      </c>
      <c r="L593" s="22"/>
      <c r="M593" s="48"/>
      <c r="T593" s="49"/>
      <c r="AT593" s="6" t="s">
        <v>346</v>
      </c>
      <c r="AU593" s="6" t="s">
        <v>81</v>
      </c>
    </row>
    <row r="594" spans="2:51" s="6" customFormat="1" ht="15.75" customHeight="1">
      <c r="B594" s="129"/>
      <c r="D594" s="137" t="s">
        <v>241</v>
      </c>
      <c r="E594" s="135"/>
      <c r="F594" s="131" t="s">
        <v>618</v>
      </c>
      <c r="H594" s="132">
        <v>56</v>
      </c>
      <c r="L594" s="129"/>
      <c r="M594" s="133"/>
      <c r="T594" s="134"/>
      <c r="AT594" s="135" t="s">
        <v>241</v>
      </c>
      <c r="AU594" s="135" t="s">
        <v>81</v>
      </c>
      <c r="AV594" s="135" t="s">
        <v>81</v>
      </c>
      <c r="AW594" s="135" t="s">
        <v>186</v>
      </c>
      <c r="AX594" s="135" t="s">
        <v>73</v>
      </c>
      <c r="AY594" s="135" t="s">
        <v>232</v>
      </c>
    </row>
    <row r="595" spans="2:51" s="6" customFormat="1" ht="15.75" customHeight="1">
      <c r="B595" s="136"/>
      <c r="D595" s="137" t="s">
        <v>241</v>
      </c>
      <c r="E595" s="138"/>
      <c r="F595" s="139" t="s">
        <v>243</v>
      </c>
      <c r="H595" s="140">
        <v>56</v>
      </c>
      <c r="L595" s="136"/>
      <c r="M595" s="141"/>
      <c r="T595" s="142"/>
      <c r="AT595" s="138" t="s">
        <v>241</v>
      </c>
      <c r="AU595" s="138" t="s">
        <v>81</v>
      </c>
      <c r="AV595" s="138" t="s">
        <v>239</v>
      </c>
      <c r="AW595" s="138" t="s">
        <v>186</v>
      </c>
      <c r="AX595" s="138" t="s">
        <v>22</v>
      </c>
      <c r="AY595" s="138" t="s">
        <v>232</v>
      </c>
    </row>
    <row r="596" spans="2:65" s="6" customFormat="1" ht="15.75" customHeight="1">
      <c r="B596" s="22"/>
      <c r="C596" s="149" t="s">
        <v>887</v>
      </c>
      <c r="D596" s="149" t="s">
        <v>336</v>
      </c>
      <c r="E596" s="150" t="s">
        <v>888</v>
      </c>
      <c r="F596" s="151" t="s">
        <v>889</v>
      </c>
      <c r="G596" s="152" t="s">
        <v>602</v>
      </c>
      <c r="H596" s="153">
        <v>56</v>
      </c>
      <c r="I596" s="154"/>
      <c r="J596" s="155">
        <f>ROUND($I$596*$H$596,2)</f>
        <v>0</v>
      </c>
      <c r="K596" s="151" t="s">
        <v>238</v>
      </c>
      <c r="L596" s="156"/>
      <c r="M596" s="157"/>
      <c r="N596" s="158" t="s">
        <v>44</v>
      </c>
      <c r="P596" s="126">
        <f>$O$596*$H$596</f>
        <v>0</v>
      </c>
      <c r="Q596" s="126">
        <v>2E-05</v>
      </c>
      <c r="R596" s="126">
        <f>$Q$596*$H$596</f>
        <v>0.0011200000000000001</v>
      </c>
      <c r="S596" s="126">
        <v>0</v>
      </c>
      <c r="T596" s="127">
        <f>$S$596*$H$596</f>
        <v>0</v>
      </c>
      <c r="AR596" s="76" t="s">
        <v>421</v>
      </c>
      <c r="AT596" s="76" t="s">
        <v>336</v>
      </c>
      <c r="AU596" s="76" t="s">
        <v>81</v>
      </c>
      <c r="AY596" s="6" t="s">
        <v>232</v>
      </c>
      <c r="BE596" s="128">
        <f>IF($N$596="základní",$J$596,0)</f>
        <v>0</v>
      </c>
      <c r="BF596" s="128">
        <f>IF($N$596="snížená",$J$596,0)</f>
        <v>0</v>
      </c>
      <c r="BG596" s="128">
        <f>IF($N$596="zákl. přenesená",$J$596,0)</f>
        <v>0</v>
      </c>
      <c r="BH596" s="128">
        <f>IF($N$596="sníž. přenesená",$J$596,0)</f>
        <v>0</v>
      </c>
      <c r="BI596" s="128">
        <f>IF($N$596="nulová",$J$596,0)</f>
        <v>0</v>
      </c>
      <c r="BJ596" s="76" t="s">
        <v>22</v>
      </c>
      <c r="BK596" s="128">
        <f>ROUND($I$596*$H$596,2)</f>
        <v>0</v>
      </c>
      <c r="BL596" s="76" t="s">
        <v>312</v>
      </c>
      <c r="BM596" s="76" t="s">
        <v>890</v>
      </c>
    </row>
    <row r="597" spans="2:47" s="6" customFormat="1" ht="16.5" customHeight="1">
      <c r="B597" s="22"/>
      <c r="D597" s="130" t="s">
        <v>346</v>
      </c>
      <c r="F597" s="159" t="s">
        <v>891</v>
      </c>
      <c r="L597" s="22"/>
      <c r="M597" s="48"/>
      <c r="T597" s="49"/>
      <c r="AT597" s="6" t="s">
        <v>346</v>
      </c>
      <c r="AU597" s="6" t="s">
        <v>81</v>
      </c>
    </row>
    <row r="598" spans="2:47" s="6" customFormat="1" ht="30.75" customHeight="1">
      <c r="B598" s="22"/>
      <c r="D598" s="137" t="s">
        <v>260</v>
      </c>
      <c r="F598" s="143" t="s">
        <v>892</v>
      </c>
      <c r="L598" s="22"/>
      <c r="M598" s="48"/>
      <c r="T598" s="49"/>
      <c r="AT598" s="6" t="s">
        <v>260</v>
      </c>
      <c r="AU598" s="6" t="s">
        <v>81</v>
      </c>
    </row>
    <row r="599" spans="2:51" s="6" customFormat="1" ht="15.75" customHeight="1">
      <c r="B599" s="129"/>
      <c r="D599" s="137" t="s">
        <v>241</v>
      </c>
      <c r="E599" s="135"/>
      <c r="F599" s="131" t="s">
        <v>618</v>
      </c>
      <c r="H599" s="132">
        <v>56</v>
      </c>
      <c r="L599" s="129"/>
      <c r="M599" s="133"/>
      <c r="T599" s="134"/>
      <c r="AT599" s="135" t="s">
        <v>241</v>
      </c>
      <c r="AU599" s="135" t="s">
        <v>81</v>
      </c>
      <c r="AV599" s="135" t="s">
        <v>81</v>
      </c>
      <c r="AW599" s="135" t="s">
        <v>186</v>
      </c>
      <c r="AX599" s="135" t="s">
        <v>73</v>
      </c>
      <c r="AY599" s="135" t="s">
        <v>232</v>
      </c>
    </row>
    <row r="600" spans="2:51" s="6" customFormat="1" ht="15.75" customHeight="1">
      <c r="B600" s="136"/>
      <c r="D600" s="137" t="s">
        <v>241</v>
      </c>
      <c r="E600" s="138"/>
      <c r="F600" s="139" t="s">
        <v>243</v>
      </c>
      <c r="H600" s="140">
        <v>56</v>
      </c>
      <c r="L600" s="136"/>
      <c r="M600" s="141"/>
      <c r="T600" s="142"/>
      <c r="AT600" s="138" t="s">
        <v>241</v>
      </c>
      <c r="AU600" s="138" t="s">
        <v>81</v>
      </c>
      <c r="AV600" s="138" t="s">
        <v>239</v>
      </c>
      <c r="AW600" s="138" t="s">
        <v>186</v>
      </c>
      <c r="AX600" s="138" t="s">
        <v>22</v>
      </c>
      <c r="AY600" s="138" t="s">
        <v>232</v>
      </c>
    </row>
    <row r="601" spans="2:63" s="106" customFormat="1" ht="30.75" customHeight="1">
      <c r="B601" s="107"/>
      <c r="D601" s="108" t="s">
        <v>72</v>
      </c>
      <c r="E601" s="115" t="s">
        <v>893</v>
      </c>
      <c r="F601" s="115" t="s">
        <v>894</v>
      </c>
      <c r="J601" s="116">
        <f>$BK$601</f>
        <v>0</v>
      </c>
      <c r="L601" s="107"/>
      <c r="M601" s="111"/>
      <c r="P601" s="112">
        <f>SUM($P$602:$P$674)</f>
        <v>0</v>
      </c>
      <c r="R601" s="112">
        <f>SUM($R$602:$R$674)</f>
        <v>0.344841</v>
      </c>
      <c r="T601" s="113">
        <f>SUM($T$602:$T$674)</f>
        <v>0</v>
      </c>
      <c r="AR601" s="108" t="s">
        <v>81</v>
      </c>
      <c r="AT601" s="108" t="s">
        <v>72</v>
      </c>
      <c r="AU601" s="108" t="s">
        <v>22</v>
      </c>
      <c r="AY601" s="108" t="s">
        <v>232</v>
      </c>
      <c r="BK601" s="114">
        <f>SUM($BK$602:$BK$674)</f>
        <v>0</v>
      </c>
    </row>
    <row r="602" spans="2:65" s="6" customFormat="1" ht="15.75" customHeight="1">
      <c r="B602" s="22"/>
      <c r="C602" s="117" t="s">
        <v>895</v>
      </c>
      <c r="D602" s="117" t="s">
        <v>234</v>
      </c>
      <c r="E602" s="118" t="s">
        <v>896</v>
      </c>
      <c r="F602" s="119" t="s">
        <v>897</v>
      </c>
      <c r="G602" s="120" t="s">
        <v>448</v>
      </c>
      <c r="H602" s="121">
        <v>589</v>
      </c>
      <c r="I602" s="122"/>
      <c r="J602" s="123">
        <f>ROUND($I$602*$H$602,2)</f>
        <v>0</v>
      </c>
      <c r="K602" s="119" t="s">
        <v>238</v>
      </c>
      <c r="L602" s="22"/>
      <c r="M602" s="124"/>
      <c r="N602" s="125" t="s">
        <v>44</v>
      </c>
      <c r="P602" s="126">
        <f>$O$602*$H$602</f>
        <v>0</v>
      </c>
      <c r="Q602" s="126">
        <v>0</v>
      </c>
      <c r="R602" s="126">
        <f>$Q$602*$H$602</f>
        <v>0</v>
      </c>
      <c r="S602" s="126">
        <v>0</v>
      </c>
      <c r="T602" s="127">
        <f>$S$602*$H$602</f>
        <v>0</v>
      </c>
      <c r="AR602" s="76" t="s">
        <v>312</v>
      </c>
      <c r="AT602" s="76" t="s">
        <v>234</v>
      </c>
      <c r="AU602" s="76" t="s">
        <v>81</v>
      </c>
      <c r="AY602" s="6" t="s">
        <v>232</v>
      </c>
      <c r="BE602" s="128">
        <f>IF($N$602="základní",$J$602,0)</f>
        <v>0</v>
      </c>
      <c r="BF602" s="128">
        <f>IF($N$602="snížená",$J$602,0)</f>
        <v>0</v>
      </c>
      <c r="BG602" s="128">
        <f>IF($N$602="zákl. přenesená",$J$602,0)</f>
        <v>0</v>
      </c>
      <c r="BH602" s="128">
        <f>IF($N$602="sníž. přenesená",$J$602,0)</f>
        <v>0</v>
      </c>
      <c r="BI602" s="128">
        <f>IF($N$602="nulová",$J$602,0)</f>
        <v>0</v>
      </c>
      <c r="BJ602" s="76" t="s">
        <v>22</v>
      </c>
      <c r="BK602" s="128">
        <f>ROUND($I$602*$H$602,2)</f>
        <v>0</v>
      </c>
      <c r="BL602" s="76" t="s">
        <v>312</v>
      </c>
      <c r="BM602" s="76" t="s">
        <v>898</v>
      </c>
    </row>
    <row r="603" spans="2:47" s="6" customFormat="1" ht="16.5" customHeight="1">
      <c r="B603" s="22"/>
      <c r="D603" s="130" t="s">
        <v>346</v>
      </c>
      <c r="F603" s="159" t="s">
        <v>899</v>
      </c>
      <c r="L603" s="22"/>
      <c r="M603" s="48"/>
      <c r="T603" s="49"/>
      <c r="AT603" s="6" t="s">
        <v>346</v>
      </c>
      <c r="AU603" s="6" t="s">
        <v>81</v>
      </c>
    </row>
    <row r="604" spans="2:51" s="6" customFormat="1" ht="15.75" customHeight="1">
      <c r="B604" s="129"/>
      <c r="D604" s="137" t="s">
        <v>241</v>
      </c>
      <c r="E604" s="135"/>
      <c r="F604" s="131" t="s">
        <v>900</v>
      </c>
      <c r="H604" s="132">
        <v>371</v>
      </c>
      <c r="L604" s="129"/>
      <c r="M604" s="133"/>
      <c r="T604" s="134"/>
      <c r="AT604" s="135" t="s">
        <v>241</v>
      </c>
      <c r="AU604" s="135" t="s">
        <v>81</v>
      </c>
      <c r="AV604" s="135" t="s">
        <v>81</v>
      </c>
      <c r="AW604" s="135" t="s">
        <v>186</v>
      </c>
      <c r="AX604" s="135" t="s">
        <v>73</v>
      </c>
      <c r="AY604" s="135" t="s">
        <v>232</v>
      </c>
    </row>
    <row r="605" spans="2:51" s="6" customFormat="1" ht="15.75" customHeight="1">
      <c r="B605" s="129"/>
      <c r="D605" s="137" t="s">
        <v>241</v>
      </c>
      <c r="E605" s="135"/>
      <c r="F605" s="131" t="s">
        <v>901</v>
      </c>
      <c r="H605" s="132">
        <v>218</v>
      </c>
      <c r="L605" s="129"/>
      <c r="M605" s="133"/>
      <c r="T605" s="134"/>
      <c r="AT605" s="135" t="s">
        <v>241</v>
      </c>
      <c r="AU605" s="135" t="s">
        <v>81</v>
      </c>
      <c r="AV605" s="135" t="s">
        <v>81</v>
      </c>
      <c r="AW605" s="135" t="s">
        <v>186</v>
      </c>
      <c r="AX605" s="135" t="s">
        <v>73</v>
      </c>
      <c r="AY605" s="135" t="s">
        <v>232</v>
      </c>
    </row>
    <row r="606" spans="2:51" s="6" customFormat="1" ht="15.75" customHeight="1">
      <c r="B606" s="136"/>
      <c r="D606" s="137" t="s">
        <v>241</v>
      </c>
      <c r="E606" s="138" t="s">
        <v>89</v>
      </c>
      <c r="F606" s="139" t="s">
        <v>243</v>
      </c>
      <c r="H606" s="140">
        <v>589</v>
      </c>
      <c r="L606" s="136"/>
      <c r="M606" s="141"/>
      <c r="T606" s="142"/>
      <c r="AT606" s="138" t="s">
        <v>241</v>
      </c>
      <c r="AU606" s="138" t="s">
        <v>81</v>
      </c>
      <c r="AV606" s="138" t="s">
        <v>239</v>
      </c>
      <c r="AW606" s="138" t="s">
        <v>186</v>
      </c>
      <c r="AX606" s="138" t="s">
        <v>22</v>
      </c>
      <c r="AY606" s="138" t="s">
        <v>232</v>
      </c>
    </row>
    <row r="607" spans="2:65" s="6" customFormat="1" ht="15.75" customHeight="1">
      <c r="B607" s="22"/>
      <c r="C607" s="149" t="s">
        <v>902</v>
      </c>
      <c r="D607" s="149" t="s">
        <v>336</v>
      </c>
      <c r="E607" s="150" t="s">
        <v>903</v>
      </c>
      <c r="F607" s="151" t="s">
        <v>904</v>
      </c>
      <c r="G607" s="152" t="s">
        <v>448</v>
      </c>
      <c r="H607" s="153">
        <v>618.45</v>
      </c>
      <c r="I607" s="154"/>
      <c r="J607" s="155">
        <f>ROUND($I$607*$H$607,2)</f>
        <v>0</v>
      </c>
      <c r="K607" s="151" t="s">
        <v>238</v>
      </c>
      <c r="L607" s="156"/>
      <c r="M607" s="157"/>
      <c r="N607" s="158" t="s">
        <v>44</v>
      </c>
      <c r="P607" s="126">
        <f>$O$607*$H$607</f>
        <v>0</v>
      </c>
      <c r="Q607" s="126">
        <v>0.00012</v>
      </c>
      <c r="R607" s="126">
        <f>$Q$607*$H$607</f>
        <v>0.074214</v>
      </c>
      <c r="S607" s="126">
        <v>0</v>
      </c>
      <c r="T607" s="127">
        <f>$S$607*$H$607</f>
        <v>0</v>
      </c>
      <c r="AR607" s="76" t="s">
        <v>421</v>
      </c>
      <c r="AT607" s="76" t="s">
        <v>336</v>
      </c>
      <c r="AU607" s="76" t="s">
        <v>81</v>
      </c>
      <c r="AY607" s="6" t="s">
        <v>232</v>
      </c>
      <c r="BE607" s="128">
        <f>IF($N$607="základní",$J$607,0)</f>
        <v>0</v>
      </c>
      <c r="BF607" s="128">
        <f>IF($N$607="snížená",$J$607,0)</f>
        <v>0</v>
      </c>
      <c r="BG607" s="128">
        <f>IF($N$607="zákl. přenesená",$J$607,0)</f>
        <v>0</v>
      </c>
      <c r="BH607" s="128">
        <f>IF($N$607="sníž. přenesená",$J$607,0)</f>
        <v>0</v>
      </c>
      <c r="BI607" s="128">
        <f>IF($N$607="nulová",$J$607,0)</f>
        <v>0</v>
      </c>
      <c r="BJ607" s="76" t="s">
        <v>22</v>
      </c>
      <c r="BK607" s="128">
        <f>ROUND($I$607*$H$607,2)</f>
        <v>0</v>
      </c>
      <c r="BL607" s="76" t="s">
        <v>312</v>
      </c>
      <c r="BM607" s="76" t="s">
        <v>905</v>
      </c>
    </row>
    <row r="608" spans="2:47" s="6" customFormat="1" ht="16.5" customHeight="1">
      <c r="B608" s="22"/>
      <c r="D608" s="130" t="s">
        <v>346</v>
      </c>
      <c r="F608" s="159" t="s">
        <v>906</v>
      </c>
      <c r="L608" s="22"/>
      <c r="M608" s="48"/>
      <c r="T608" s="49"/>
      <c r="AT608" s="6" t="s">
        <v>346</v>
      </c>
      <c r="AU608" s="6" t="s">
        <v>81</v>
      </c>
    </row>
    <row r="609" spans="2:51" s="6" customFormat="1" ht="15.75" customHeight="1">
      <c r="B609" s="129"/>
      <c r="D609" s="137" t="s">
        <v>241</v>
      </c>
      <c r="E609" s="135"/>
      <c r="F609" s="131" t="s">
        <v>907</v>
      </c>
      <c r="H609" s="132">
        <v>618.45</v>
      </c>
      <c r="L609" s="129"/>
      <c r="M609" s="133"/>
      <c r="T609" s="134"/>
      <c r="AT609" s="135" t="s">
        <v>241</v>
      </c>
      <c r="AU609" s="135" t="s">
        <v>81</v>
      </c>
      <c r="AV609" s="135" t="s">
        <v>81</v>
      </c>
      <c r="AW609" s="135" t="s">
        <v>186</v>
      </c>
      <c r="AX609" s="135" t="s">
        <v>73</v>
      </c>
      <c r="AY609" s="135" t="s">
        <v>232</v>
      </c>
    </row>
    <row r="610" spans="2:51" s="6" customFormat="1" ht="15.75" customHeight="1">
      <c r="B610" s="136"/>
      <c r="D610" s="137" t="s">
        <v>241</v>
      </c>
      <c r="E610" s="138"/>
      <c r="F610" s="139" t="s">
        <v>243</v>
      </c>
      <c r="H610" s="140">
        <v>618.45</v>
      </c>
      <c r="L610" s="136"/>
      <c r="M610" s="141"/>
      <c r="T610" s="142"/>
      <c r="AT610" s="138" t="s">
        <v>241</v>
      </c>
      <c r="AU610" s="138" t="s">
        <v>81</v>
      </c>
      <c r="AV610" s="138" t="s">
        <v>239</v>
      </c>
      <c r="AW610" s="138" t="s">
        <v>186</v>
      </c>
      <c r="AX610" s="138" t="s">
        <v>22</v>
      </c>
      <c r="AY610" s="138" t="s">
        <v>232</v>
      </c>
    </row>
    <row r="611" spans="2:65" s="6" customFormat="1" ht="15.75" customHeight="1">
      <c r="B611" s="22"/>
      <c r="C611" s="117" t="s">
        <v>908</v>
      </c>
      <c r="D611" s="117" t="s">
        <v>234</v>
      </c>
      <c r="E611" s="118" t="s">
        <v>896</v>
      </c>
      <c r="F611" s="119" t="s">
        <v>897</v>
      </c>
      <c r="G611" s="120" t="s">
        <v>448</v>
      </c>
      <c r="H611" s="121">
        <v>258</v>
      </c>
      <c r="I611" s="122"/>
      <c r="J611" s="123">
        <f>ROUND($I$611*$H$611,2)</f>
        <v>0</v>
      </c>
      <c r="K611" s="119" t="s">
        <v>238</v>
      </c>
      <c r="L611" s="22"/>
      <c r="M611" s="124"/>
      <c r="N611" s="125" t="s">
        <v>44</v>
      </c>
      <c r="P611" s="126">
        <f>$O$611*$H$611</f>
        <v>0</v>
      </c>
      <c r="Q611" s="126">
        <v>0</v>
      </c>
      <c r="R611" s="126">
        <f>$Q$611*$H$611</f>
        <v>0</v>
      </c>
      <c r="S611" s="126">
        <v>0</v>
      </c>
      <c r="T611" s="127">
        <f>$S$611*$H$611</f>
        <v>0</v>
      </c>
      <c r="AR611" s="76" t="s">
        <v>312</v>
      </c>
      <c r="AT611" s="76" t="s">
        <v>234</v>
      </c>
      <c r="AU611" s="76" t="s">
        <v>81</v>
      </c>
      <c r="AY611" s="6" t="s">
        <v>232</v>
      </c>
      <c r="BE611" s="128">
        <f>IF($N$611="základní",$J$611,0)</f>
        <v>0</v>
      </c>
      <c r="BF611" s="128">
        <f>IF($N$611="snížená",$J$611,0)</f>
        <v>0</v>
      </c>
      <c r="BG611" s="128">
        <f>IF($N$611="zákl. přenesená",$J$611,0)</f>
        <v>0</v>
      </c>
      <c r="BH611" s="128">
        <f>IF($N$611="sníž. přenesená",$J$611,0)</f>
        <v>0</v>
      </c>
      <c r="BI611" s="128">
        <f>IF($N$611="nulová",$J$611,0)</f>
        <v>0</v>
      </c>
      <c r="BJ611" s="76" t="s">
        <v>22</v>
      </c>
      <c r="BK611" s="128">
        <f>ROUND($I$611*$H$611,2)</f>
        <v>0</v>
      </c>
      <c r="BL611" s="76" t="s">
        <v>312</v>
      </c>
      <c r="BM611" s="76" t="s">
        <v>909</v>
      </c>
    </row>
    <row r="612" spans="2:47" s="6" customFormat="1" ht="16.5" customHeight="1">
      <c r="B612" s="22"/>
      <c r="D612" s="130" t="s">
        <v>346</v>
      </c>
      <c r="F612" s="159" t="s">
        <v>899</v>
      </c>
      <c r="L612" s="22"/>
      <c r="M612" s="48"/>
      <c r="T612" s="49"/>
      <c r="AT612" s="6" t="s">
        <v>346</v>
      </c>
      <c r="AU612" s="6" t="s">
        <v>81</v>
      </c>
    </row>
    <row r="613" spans="2:51" s="6" customFormat="1" ht="15.75" customHeight="1">
      <c r="B613" s="129"/>
      <c r="D613" s="137" t="s">
        <v>241</v>
      </c>
      <c r="E613" s="135"/>
      <c r="F613" s="131" t="s">
        <v>708</v>
      </c>
      <c r="H613" s="132">
        <v>258</v>
      </c>
      <c r="L613" s="129"/>
      <c r="M613" s="133"/>
      <c r="T613" s="134"/>
      <c r="AT613" s="135" t="s">
        <v>241</v>
      </c>
      <c r="AU613" s="135" t="s">
        <v>81</v>
      </c>
      <c r="AV613" s="135" t="s">
        <v>81</v>
      </c>
      <c r="AW613" s="135" t="s">
        <v>186</v>
      </c>
      <c r="AX613" s="135" t="s">
        <v>22</v>
      </c>
      <c r="AY613" s="135" t="s">
        <v>232</v>
      </c>
    </row>
    <row r="614" spans="2:65" s="6" customFormat="1" ht="15.75" customHeight="1">
      <c r="B614" s="22"/>
      <c r="C614" s="117" t="s">
        <v>910</v>
      </c>
      <c r="D614" s="117" t="s">
        <v>234</v>
      </c>
      <c r="E614" s="118" t="s">
        <v>911</v>
      </c>
      <c r="F614" s="119" t="s">
        <v>912</v>
      </c>
      <c r="G614" s="120" t="s">
        <v>448</v>
      </c>
      <c r="H614" s="121">
        <v>966</v>
      </c>
      <c r="I614" s="122"/>
      <c r="J614" s="123">
        <f>ROUND($I$614*$H$614,2)</f>
        <v>0</v>
      </c>
      <c r="K614" s="119" t="s">
        <v>238</v>
      </c>
      <c r="L614" s="22"/>
      <c r="M614" s="124"/>
      <c r="N614" s="125" t="s">
        <v>44</v>
      </c>
      <c r="P614" s="126">
        <f>$O$614*$H$614</f>
        <v>0</v>
      </c>
      <c r="Q614" s="126">
        <v>0</v>
      </c>
      <c r="R614" s="126">
        <f>$Q$614*$H$614</f>
        <v>0</v>
      </c>
      <c r="S614" s="126">
        <v>0</v>
      </c>
      <c r="T614" s="127">
        <f>$S$614*$H$614</f>
        <v>0</v>
      </c>
      <c r="AR614" s="76" t="s">
        <v>312</v>
      </c>
      <c r="AT614" s="76" t="s">
        <v>234</v>
      </c>
      <c r="AU614" s="76" t="s">
        <v>81</v>
      </c>
      <c r="AY614" s="6" t="s">
        <v>232</v>
      </c>
      <c r="BE614" s="128">
        <f>IF($N$614="základní",$J$614,0)</f>
        <v>0</v>
      </c>
      <c r="BF614" s="128">
        <f>IF($N$614="snížená",$J$614,0)</f>
        <v>0</v>
      </c>
      <c r="BG614" s="128">
        <f>IF($N$614="zákl. přenesená",$J$614,0)</f>
        <v>0</v>
      </c>
      <c r="BH614" s="128">
        <f>IF($N$614="sníž. přenesená",$J$614,0)</f>
        <v>0</v>
      </c>
      <c r="BI614" s="128">
        <f>IF($N$614="nulová",$J$614,0)</f>
        <v>0</v>
      </c>
      <c r="BJ614" s="76" t="s">
        <v>22</v>
      </c>
      <c r="BK614" s="128">
        <f>ROUND($I$614*$H$614,2)</f>
        <v>0</v>
      </c>
      <c r="BL614" s="76" t="s">
        <v>312</v>
      </c>
      <c r="BM614" s="76" t="s">
        <v>913</v>
      </c>
    </row>
    <row r="615" spans="2:47" s="6" customFormat="1" ht="16.5" customHeight="1">
      <c r="B615" s="22"/>
      <c r="D615" s="130" t="s">
        <v>346</v>
      </c>
      <c r="F615" s="159" t="s">
        <v>914</v>
      </c>
      <c r="L615" s="22"/>
      <c r="M615" s="48"/>
      <c r="T615" s="49"/>
      <c r="AT615" s="6" t="s">
        <v>346</v>
      </c>
      <c r="AU615" s="6" t="s">
        <v>81</v>
      </c>
    </row>
    <row r="616" spans="2:51" s="6" customFormat="1" ht="15.75" customHeight="1">
      <c r="B616" s="129"/>
      <c r="D616" s="137" t="s">
        <v>241</v>
      </c>
      <c r="E616" s="135"/>
      <c r="F616" s="131" t="s">
        <v>915</v>
      </c>
      <c r="H616" s="132">
        <v>521</v>
      </c>
      <c r="L616" s="129"/>
      <c r="M616" s="133"/>
      <c r="T616" s="134"/>
      <c r="AT616" s="135" t="s">
        <v>241</v>
      </c>
      <c r="AU616" s="135" t="s">
        <v>81</v>
      </c>
      <c r="AV616" s="135" t="s">
        <v>81</v>
      </c>
      <c r="AW616" s="135" t="s">
        <v>186</v>
      </c>
      <c r="AX616" s="135" t="s">
        <v>73</v>
      </c>
      <c r="AY616" s="135" t="s">
        <v>232</v>
      </c>
    </row>
    <row r="617" spans="2:51" s="6" customFormat="1" ht="15.75" customHeight="1">
      <c r="B617" s="129"/>
      <c r="D617" s="137" t="s">
        <v>241</v>
      </c>
      <c r="E617" s="135"/>
      <c r="F617" s="131" t="s">
        <v>916</v>
      </c>
      <c r="H617" s="132">
        <v>309</v>
      </c>
      <c r="L617" s="129"/>
      <c r="M617" s="133"/>
      <c r="T617" s="134"/>
      <c r="AT617" s="135" t="s">
        <v>241</v>
      </c>
      <c r="AU617" s="135" t="s">
        <v>81</v>
      </c>
      <c r="AV617" s="135" t="s">
        <v>81</v>
      </c>
      <c r="AW617" s="135" t="s">
        <v>186</v>
      </c>
      <c r="AX617" s="135" t="s">
        <v>73</v>
      </c>
      <c r="AY617" s="135" t="s">
        <v>232</v>
      </c>
    </row>
    <row r="618" spans="2:51" s="6" customFormat="1" ht="15.75" customHeight="1">
      <c r="B618" s="160"/>
      <c r="D618" s="137" t="s">
        <v>241</v>
      </c>
      <c r="E618" s="161" t="s">
        <v>93</v>
      </c>
      <c r="F618" s="162" t="s">
        <v>439</v>
      </c>
      <c r="H618" s="163">
        <v>830</v>
      </c>
      <c r="L618" s="160"/>
      <c r="M618" s="164"/>
      <c r="T618" s="165"/>
      <c r="AT618" s="161" t="s">
        <v>241</v>
      </c>
      <c r="AU618" s="161" t="s">
        <v>81</v>
      </c>
      <c r="AV618" s="161" t="s">
        <v>247</v>
      </c>
      <c r="AW618" s="161" t="s">
        <v>186</v>
      </c>
      <c r="AX618" s="161" t="s">
        <v>73</v>
      </c>
      <c r="AY618" s="161" t="s">
        <v>232</v>
      </c>
    </row>
    <row r="619" spans="2:51" s="6" customFormat="1" ht="15.75" customHeight="1">
      <c r="B619" s="129"/>
      <c r="D619" s="137" t="s">
        <v>241</v>
      </c>
      <c r="E619" s="135"/>
      <c r="F619" s="131" t="s">
        <v>917</v>
      </c>
      <c r="H619" s="132">
        <v>69</v>
      </c>
      <c r="L619" s="129"/>
      <c r="M619" s="133"/>
      <c r="T619" s="134"/>
      <c r="AT619" s="135" t="s">
        <v>241</v>
      </c>
      <c r="AU619" s="135" t="s">
        <v>81</v>
      </c>
      <c r="AV619" s="135" t="s">
        <v>81</v>
      </c>
      <c r="AW619" s="135" t="s">
        <v>186</v>
      </c>
      <c r="AX619" s="135" t="s">
        <v>73</v>
      </c>
      <c r="AY619" s="135" t="s">
        <v>232</v>
      </c>
    </row>
    <row r="620" spans="2:51" s="6" customFormat="1" ht="15.75" customHeight="1">
      <c r="B620" s="129"/>
      <c r="D620" s="137" t="s">
        <v>241</v>
      </c>
      <c r="E620" s="135"/>
      <c r="F620" s="131" t="s">
        <v>918</v>
      </c>
      <c r="H620" s="132">
        <v>67</v>
      </c>
      <c r="L620" s="129"/>
      <c r="M620" s="133"/>
      <c r="T620" s="134"/>
      <c r="AT620" s="135" t="s">
        <v>241</v>
      </c>
      <c r="AU620" s="135" t="s">
        <v>81</v>
      </c>
      <c r="AV620" s="135" t="s">
        <v>81</v>
      </c>
      <c r="AW620" s="135" t="s">
        <v>186</v>
      </c>
      <c r="AX620" s="135" t="s">
        <v>73</v>
      </c>
      <c r="AY620" s="135" t="s">
        <v>232</v>
      </c>
    </row>
    <row r="621" spans="2:51" s="6" customFormat="1" ht="15.75" customHeight="1">
      <c r="B621" s="160"/>
      <c r="D621" s="137" t="s">
        <v>241</v>
      </c>
      <c r="E621" s="161" t="s">
        <v>96</v>
      </c>
      <c r="F621" s="162" t="s">
        <v>439</v>
      </c>
      <c r="H621" s="163">
        <v>136</v>
      </c>
      <c r="L621" s="160"/>
      <c r="M621" s="164"/>
      <c r="T621" s="165"/>
      <c r="AT621" s="161" t="s">
        <v>241</v>
      </c>
      <c r="AU621" s="161" t="s">
        <v>81</v>
      </c>
      <c r="AV621" s="161" t="s">
        <v>247</v>
      </c>
      <c r="AW621" s="161" t="s">
        <v>186</v>
      </c>
      <c r="AX621" s="161" t="s">
        <v>73</v>
      </c>
      <c r="AY621" s="161" t="s">
        <v>232</v>
      </c>
    </row>
    <row r="622" spans="2:51" s="6" customFormat="1" ht="15.75" customHeight="1">
      <c r="B622" s="136"/>
      <c r="D622" s="137" t="s">
        <v>241</v>
      </c>
      <c r="E622" s="138"/>
      <c r="F622" s="139" t="s">
        <v>243</v>
      </c>
      <c r="H622" s="140">
        <v>966</v>
      </c>
      <c r="L622" s="136"/>
      <c r="M622" s="141"/>
      <c r="T622" s="142"/>
      <c r="AT622" s="138" t="s">
        <v>241</v>
      </c>
      <c r="AU622" s="138" t="s">
        <v>81</v>
      </c>
      <c r="AV622" s="138" t="s">
        <v>239</v>
      </c>
      <c r="AW622" s="138" t="s">
        <v>186</v>
      </c>
      <c r="AX622" s="138" t="s">
        <v>22</v>
      </c>
      <c r="AY622" s="138" t="s">
        <v>232</v>
      </c>
    </row>
    <row r="623" spans="2:65" s="6" customFormat="1" ht="15.75" customHeight="1">
      <c r="B623" s="22"/>
      <c r="C623" s="149" t="s">
        <v>919</v>
      </c>
      <c r="D623" s="149" t="s">
        <v>336</v>
      </c>
      <c r="E623" s="150" t="s">
        <v>920</v>
      </c>
      <c r="F623" s="151" t="s">
        <v>921</v>
      </c>
      <c r="G623" s="152" t="s">
        <v>448</v>
      </c>
      <c r="H623" s="153">
        <v>79.8</v>
      </c>
      <c r="I623" s="154"/>
      <c r="J623" s="155">
        <f>ROUND($I$623*$H$623,2)</f>
        <v>0</v>
      </c>
      <c r="K623" s="151" t="s">
        <v>238</v>
      </c>
      <c r="L623" s="156"/>
      <c r="M623" s="157"/>
      <c r="N623" s="158" t="s">
        <v>44</v>
      </c>
      <c r="P623" s="126">
        <f>$O$623*$H$623</f>
        <v>0</v>
      </c>
      <c r="Q623" s="126">
        <v>0.00018</v>
      </c>
      <c r="R623" s="126">
        <f>$Q$623*$H$623</f>
        <v>0.014364</v>
      </c>
      <c r="S623" s="126">
        <v>0</v>
      </c>
      <c r="T623" s="127">
        <f>$S$623*$H$623</f>
        <v>0</v>
      </c>
      <c r="AR623" s="76" t="s">
        <v>922</v>
      </c>
      <c r="AT623" s="76" t="s">
        <v>336</v>
      </c>
      <c r="AU623" s="76" t="s">
        <v>81</v>
      </c>
      <c r="AY623" s="6" t="s">
        <v>232</v>
      </c>
      <c r="BE623" s="128">
        <f>IF($N$623="základní",$J$623,0)</f>
        <v>0</v>
      </c>
      <c r="BF623" s="128">
        <f>IF($N$623="snížená",$J$623,0)</f>
        <v>0</v>
      </c>
      <c r="BG623" s="128">
        <f>IF($N$623="zákl. přenesená",$J$623,0)</f>
        <v>0</v>
      </c>
      <c r="BH623" s="128">
        <f>IF($N$623="sníž. přenesená",$J$623,0)</f>
        <v>0</v>
      </c>
      <c r="BI623" s="128">
        <f>IF($N$623="nulová",$J$623,0)</f>
        <v>0</v>
      </c>
      <c r="BJ623" s="76" t="s">
        <v>22</v>
      </c>
      <c r="BK623" s="128">
        <f>ROUND($I$623*$H$623,2)</f>
        <v>0</v>
      </c>
      <c r="BL623" s="76" t="s">
        <v>663</v>
      </c>
      <c r="BM623" s="76" t="s">
        <v>923</v>
      </c>
    </row>
    <row r="624" spans="2:47" s="6" customFormat="1" ht="16.5" customHeight="1">
      <c r="B624" s="22"/>
      <c r="D624" s="130" t="s">
        <v>346</v>
      </c>
      <c r="F624" s="159" t="s">
        <v>921</v>
      </c>
      <c r="L624" s="22"/>
      <c r="M624" s="48"/>
      <c r="T624" s="49"/>
      <c r="AT624" s="6" t="s">
        <v>346</v>
      </c>
      <c r="AU624" s="6" t="s">
        <v>81</v>
      </c>
    </row>
    <row r="625" spans="2:51" s="6" customFormat="1" ht="15.75" customHeight="1">
      <c r="B625" s="129"/>
      <c r="D625" s="137" t="s">
        <v>241</v>
      </c>
      <c r="E625" s="135"/>
      <c r="F625" s="131" t="s">
        <v>924</v>
      </c>
      <c r="H625" s="132">
        <v>60.9</v>
      </c>
      <c r="L625" s="129"/>
      <c r="M625" s="133"/>
      <c r="T625" s="134"/>
      <c r="AT625" s="135" t="s">
        <v>241</v>
      </c>
      <c r="AU625" s="135" t="s">
        <v>81</v>
      </c>
      <c r="AV625" s="135" t="s">
        <v>81</v>
      </c>
      <c r="AW625" s="135" t="s">
        <v>186</v>
      </c>
      <c r="AX625" s="135" t="s">
        <v>73</v>
      </c>
      <c r="AY625" s="135" t="s">
        <v>232</v>
      </c>
    </row>
    <row r="626" spans="2:51" s="6" customFormat="1" ht="15.75" customHeight="1">
      <c r="B626" s="129"/>
      <c r="D626" s="137" t="s">
        <v>241</v>
      </c>
      <c r="E626" s="135"/>
      <c r="F626" s="131" t="s">
        <v>925</v>
      </c>
      <c r="H626" s="132">
        <v>18.9</v>
      </c>
      <c r="L626" s="129"/>
      <c r="M626" s="133"/>
      <c r="T626" s="134"/>
      <c r="AT626" s="135" t="s">
        <v>241</v>
      </c>
      <c r="AU626" s="135" t="s">
        <v>81</v>
      </c>
      <c r="AV626" s="135" t="s">
        <v>81</v>
      </c>
      <c r="AW626" s="135" t="s">
        <v>186</v>
      </c>
      <c r="AX626" s="135" t="s">
        <v>73</v>
      </c>
      <c r="AY626" s="135" t="s">
        <v>232</v>
      </c>
    </row>
    <row r="627" spans="2:51" s="6" customFormat="1" ht="15.75" customHeight="1">
      <c r="B627" s="136"/>
      <c r="D627" s="137" t="s">
        <v>241</v>
      </c>
      <c r="E627" s="138"/>
      <c r="F627" s="139" t="s">
        <v>243</v>
      </c>
      <c r="H627" s="140">
        <v>79.8</v>
      </c>
      <c r="L627" s="136"/>
      <c r="M627" s="141"/>
      <c r="T627" s="142"/>
      <c r="AT627" s="138" t="s">
        <v>241</v>
      </c>
      <c r="AU627" s="138" t="s">
        <v>81</v>
      </c>
      <c r="AV627" s="138" t="s">
        <v>239</v>
      </c>
      <c r="AW627" s="138" t="s">
        <v>186</v>
      </c>
      <c r="AX627" s="138" t="s">
        <v>22</v>
      </c>
      <c r="AY627" s="138" t="s">
        <v>232</v>
      </c>
    </row>
    <row r="628" spans="2:65" s="6" customFormat="1" ht="15.75" customHeight="1">
      <c r="B628" s="22"/>
      <c r="C628" s="149" t="s">
        <v>926</v>
      </c>
      <c r="D628" s="149" t="s">
        <v>336</v>
      </c>
      <c r="E628" s="150" t="s">
        <v>903</v>
      </c>
      <c r="F628" s="151" t="s">
        <v>904</v>
      </c>
      <c r="G628" s="152" t="s">
        <v>448</v>
      </c>
      <c r="H628" s="153">
        <v>270.9</v>
      </c>
      <c r="I628" s="154"/>
      <c r="J628" s="155">
        <f>ROUND($I$628*$H$628,2)</f>
        <v>0</v>
      </c>
      <c r="K628" s="151" t="s">
        <v>238</v>
      </c>
      <c r="L628" s="156"/>
      <c r="M628" s="157"/>
      <c r="N628" s="158" t="s">
        <v>44</v>
      </c>
      <c r="P628" s="126">
        <f>$O$628*$H$628</f>
        <v>0</v>
      </c>
      <c r="Q628" s="126">
        <v>0.00012</v>
      </c>
      <c r="R628" s="126">
        <f>$Q$628*$H$628</f>
        <v>0.032507999999999995</v>
      </c>
      <c r="S628" s="126">
        <v>0</v>
      </c>
      <c r="T628" s="127">
        <f>$S$628*$H$628</f>
        <v>0</v>
      </c>
      <c r="AR628" s="76" t="s">
        <v>922</v>
      </c>
      <c r="AT628" s="76" t="s">
        <v>336</v>
      </c>
      <c r="AU628" s="76" t="s">
        <v>81</v>
      </c>
      <c r="AY628" s="6" t="s">
        <v>232</v>
      </c>
      <c r="BE628" s="128">
        <f>IF($N$628="základní",$J$628,0)</f>
        <v>0</v>
      </c>
      <c r="BF628" s="128">
        <f>IF($N$628="snížená",$J$628,0)</f>
        <v>0</v>
      </c>
      <c r="BG628" s="128">
        <f>IF($N$628="zákl. přenesená",$J$628,0)</f>
        <v>0</v>
      </c>
      <c r="BH628" s="128">
        <f>IF($N$628="sníž. přenesená",$J$628,0)</f>
        <v>0</v>
      </c>
      <c r="BI628" s="128">
        <f>IF($N$628="nulová",$J$628,0)</f>
        <v>0</v>
      </c>
      <c r="BJ628" s="76" t="s">
        <v>22</v>
      </c>
      <c r="BK628" s="128">
        <f>ROUND($I$628*$H$628,2)</f>
        <v>0</v>
      </c>
      <c r="BL628" s="76" t="s">
        <v>663</v>
      </c>
      <c r="BM628" s="76" t="s">
        <v>927</v>
      </c>
    </row>
    <row r="629" spans="2:47" s="6" customFormat="1" ht="16.5" customHeight="1">
      <c r="B629" s="22"/>
      <c r="D629" s="130" t="s">
        <v>346</v>
      </c>
      <c r="F629" s="159" t="s">
        <v>906</v>
      </c>
      <c r="L629" s="22"/>
      <c r="M629" s="48"/>
      <c r="T629" s="49"/>
      <c r="AT629" s="6" t="s">
        <v>346</v>
      </c>
      <c r="AU629" s="6" t="s">
        <v>81</v>
      </c>
    </row>
    <row r="630" spans="2:51" s="6" customFormat="1" ht="15.75" customHeight="1">
      <c r="B630" s="129"/>
      <c r="D630" s="137" t="s">
        <v>241</v>
      </c>
      <c r="E630" s="135"/>
      <c r="F630" s="131" t="s">
        <v>928</v>
      </c>
      <c r="H630" s="132">
        <v>270.9</v>
      </c>
      <c r="L630" s="129"/>
      <c r="M630" s="133"/>
      <c r="T630" s="134"/>
      <c r="AT630" s="135" t="s">
        <v>241</v>
      </c>
      <c r="AU630" s="135" t="s">
        <v>81</v>
      </c>
      <c r="AV630" s="135" t="s">
        <v>81</v>
      </c>
      <c r="AW630" s="135" t="s">
        <v>186</v>
      </c>
      <c r="AX630" s="135" t="s">
        <v>22</v>
      </c>
      <c r="AY630" s="135" t="s">
        <v>232</v>
      </c>
    </row>
    <row r="631" spans="2:65" s="6" customFormat="1" ht="15.75" customHeight="1">
      <c r="B631" s="22"/>
      <c r="C631" s="117" t="s">
        <v>929</v>
      </c>
      <c r="D631" s="117" t="s">
        <v>234</v>
      </c>
      <c r="E631" s="118" t="s">
        <v>911</v>
      </c>
      <c r="F631" s="119" t="s">
        <v>912</v>
      </c>
      <c r="G631" s="120" t="s">
        <v>448</v>
      </c>
      <c r="H631" s="121">
        <v>76</v>
      </c>
      <c r="I631" s="122"/>
      <c r="J631" s="123">
        <f>ROUND($I$631*$H$631,2)</f>
        <v>0</v>
      </c>
      <c r="K631" s="119" t="s">
        <v>238</v>
      </c>
      <c r="L631" s="22"/>
      <c r="M631" s="124"/>
      <c r="N631" s="125" t="s">
        <v>44</v>
      </c>
      <c r="P631" s="126">
        <f>$O$631*$H$631</f>
        <v>0</v>
      </c>
      <c r="Q631" s="126">
        <v>0</v>
      </c>
      <c r="R631" s="126">
        <f>$Q$631*$H$631</f>
        <v>0</v>
      </c>
      <c r="S631" s="126">
        <v>0</v>
      </c>
      <c r="T631" s="127">
        <f>$S$631*$H$631</f>
        <v>0</v>
      </c>
      <c r="AR631" s="76" t="s">
        <v>312</v>
      </c>
      <c r="AT631" s="76" t="s">
        <v>234</v>
      </c>
      <c r="AU631" s="76" t="s">
        <v>81</v>
      </c>
      <c r="AY631" s="6" t="s">
        <v>232</v>
      </c>
      <c r="BE631" s="128">
        <f>IF($N$631="základní",$J$631,0)</f>
        <v>0</v>
      </c>
      <c r="BF631" s="128">
        <f>IF($N$631="snížená",$J$631,0)</f>
        <v>0</v>
      </c>
      <c r="BG631" s="128">
        <f>IF($N$631="zákl. přenesená",$J$631,0)</f>
        <v>0</v>
      </c>
      <c r="BH631" s="128">
        <f>IF($N$631="sníž. přenesená",$J$631,0)</f>
        <v>0</v>
      </c>
      <c r="BI631" s="128">
        <f>IF($N$631="nulová",$J$631,0)</f>
        <v>0</v>
      </c>
      <c r="BJ631" s="76" t="s">
        <v>22</v>
      </c>
      <c r="BK631" s="128">
        <f>ROUND($I$631*$H$631,2)</f>
        <v>0</v>
      </c>
      <c r="BL631" s="76" t="s">
        <v>312</v>
      </c>
      <c r="BM631" s="76" t="s">
        <v>930</v>
      </c>
    </row>
    <row r="632" spans="2:47" s="6" customFormat="1" ht="16.5" customHeight="1">
      <c r="B632" s="22"/>
      <c r="D632" s="130" t="s">
        <v>346</v>
      </c>
      <c r="F632" s="159" t="s">
        <v>914</v>
      </c>
      <c r="L632" s="22"/>
      <c r="M632" s="48"/>
      <c r="T632" s="49"/>
      <c r="AT632" s="6" t="s">
        <v>346</v>
      </c>
      <c r="AU632" s="6" t="s">
        <v>81</v>
      </c>
    </row>
    <row r="633" spans="2:51" s="6" customFormat="1" ht="15.75" customHeight="1">
      <c r="B633" s="129"/>
      <c r="D633" s="137" t="s">
        <v>241</v>
      </c>
      <c r="E633" s="135"/>
      <c r="F633" s="131" t="s">
        <v>931</v>
      </c>
      <c r="H633" s="132">
        <v>58</v>
      </c>
      <c r="L633" s="129"/>
      <c r="M633" s="133"/>
      <c r="T633" s="134"/>
      <c r="AT633" s="135" t="s">
        <v>241</v>
      </c>
      <c r="AU633" s="135" t="s">
        <v>81</v>
      </c>
      <c r="AV633" s="135" t="s">
        <v>81</v>
      </c>
      <c r="AW633" s="135" t="s">
        <v>186</v>
      </c>
      <c r="AX633" s="135" t="s">
        <v>73</v>
      </c>
      <c r="AY633" s="135" t="s">
        <v>232</v>
      </c>
    </row>
    <row r="634" spans="2:51" s="6" customFormat="1" ht="15.75" customHeight="1">
      <c r="B634" s="129"/>
      <c r="D634" s="137" t="s">
        <v>241</v>
      </c>
      <c r="E634" s="135"/>
      <c r="F634" s="131" t="s">
        <v>932</v>
      </c>
      <c r="H634" s="132">
        <v>18</v>
      </c>
      <c r="L634" s="129"/>
      <c r="M634" s="133"/>
      <c r="T634" s="134"/>
      <c r="AT634" s="135" t="s">
        <v>241</v>
      </c>
      <c r="AU634" s="135" t="s">
        <v>81</v>
      </c>
      <c r="AV634" s="135" t="s">
        <v>81</v>
      </c>
      <c r="AW634" s="135" t="s">
        <v>186</v>
      </c>
      <c r="AX634" s="135" t="s">
        <v>73</v>
      </c>
      <c r="AY634" s="135" t="s">
        <v>232</v>
      </c>
    </row>
    <row r="635" spans="2:51" s="6" customFormat="1" ht="15.75" customHeight="1">
      <c r="B635" s="136"/>
      <c r="D635" s="137" t="s">
        <v>241</v>
      </c>
      <c r="E635" s="138"/>
      <c r="F635" s="139" t="s">
        <v>243</v>
      </c>
      <c r="H635" s="140">
        <v>76</v>
      </c>
      <c r="L635" s="136"/>
      <c r="M635" s="141"/>
      <c r="T635" s="142"/>
      <c r="AT635" s="138" t="s">
        <v>241</v>
      </c>
      <c r="AU635" s="138" t="s">
        <v>81</v>
      </c>
      <c r="AV635" s="138" t="s">
        <v>239</v>
      </c>
      <c r="AW635" s="138" t="s">
        <v>186</v>
      </c>
      <c r="AX635" s="138" t="s">
        <v>22</v>
      </c>
      <c r="AY635" s="138" t="s">
        <v>232</v>
      </c>
    </row>
    <row r="636" spans="2:65" s="6" customFormat="1" ht="15.75" customHeight="1">
      <c r="B636" s="22"/>
      <c r="C636" s="149" t="s">
        <v>933</v>
      </c>
      <c r="D636" s="149" t="s">
        <v>336</v>
      </c>
      <c r="E636" s="150" t="s">
        <v>920</v>
      </c>
      <c r="F636" s="151" t="s">
        <v>921</v>
      </c>
      <c r="G636" s="152" t="s">
        <v>448</v>
      </c>
      <c r="H636" s="153">
        <v>871.5</v>
      </c>
      <c r="I636" s="154"/>
      <c r="J636" s="155">
        <f>ROUND($I$636*$H$636,2)</f>
        <v>0</v>
      </c>
      <c r="K636" s="151" t="s">
        <v>238</v>
      </c>
      <c r="L636" s="156"/>
      <c r="M636" s="157"/>
      <c r="N636" s="158" t="s">
        <v>44</v>
      </c>
      <c r="P636" s="126">
        <f>$O$636*$H$636</f>
        <v>0</v>
      </c>
      <c r="Q636" s="126">
        <v>0.00018</v>
      </c>
      <c r="R636" s="126">
        <f>$Q$636*$H$636</f>
        <v>0.15687</v>
      </c>
      <c r="S636" s="126">
        <v>0</v>
      </c>
      <c r="T636" s="127">
        <f>$S$636*$H$636</f>
        <v>0</v>
      </c>
      <c r="AR636" s="76" t="s">
        <v>421</v>
      </c>
      <c r="AT636" s="76" t="s">
        <v>336</v>
      </c>
      <c r="AU636" s="76" t="s">
        <v>81</v>
      </c>
      <c r="AY636" s="6" t="s">
        <v>232</v>
      </c>
      <c r="BE636" s="128">
        <f>IF($N$636="základní",$J$636,0)</f>
        <v>0</v>
      </c>
      <c r="BF636" s="128">
        <f>IF($N$636="snížená",$J$636,0)</f>
        <v>0</v>
      </c>
      <c r="BG636" s="128">
        <f>IF($N$636="zákl. přenesená",$J$636,0)</f>
        <v>0</v>
      </c>
      <c r="BH636" s="128">
        <f>IF($N$636="sníž. přenesená",$J$636,0)</f>
        <v>0</v>
      </c>
      <c r="BI636" s="128">
        <f>IF($N$636="nulová",$J$636,0)</f>
        <v>0</v>
      </c>
      <c r="BJ636" s="76" t="s">
        <v>22</v>
      </c>
      <c r="BK636" s="128">
        <f>ROUND($I$636*$H$636,2)</f>
        <v>0</v>
      </c>
      <c r="BL636" s="76" t="s">
        <v>312</v>
      </c>
      <c r="BM636" s="76" t="s">
        <v>934</v>
      </c>
    </row>
    <row r="637" spans="2:47" s="6" customFormat="1" ht="16.5" customHeight="1">
      <c r="B637" s="22"/>
      <c r="D637" s="130" t="s">
        <v>346</v>
      </c>
      <c r="F637" s="159" t="s">
        <v>921</v>
      </c>
      <c r="L637" s="22"/>
      <c r="M637" s="48"/>
      <c r="T637" s="49"/>
      <c r="AT637" s="6" t="s">
        <v>346</v>
      </c>
      <c r="AU637" s="6" t="s">
        <v>81</v>
      </c>
    </row>
    <row r="638" spans="2:51" s="6" customFormat="1" ht="15.75" customHeight="1">
      <c r="B638" s="129"/>
      <c r="D638" s="137" t="s">
        <v>241</v>
      </c>
      <c r="E638" s="135"/>
      <c r="F638" s="131" t="s">
        <v>935</v>
      </c>
      <c r="H638" s="132">
        <v>871.5</v>
      </c>
      <c r="L638" s="129"/>
      <c r="M638" s="133"/>
      <c r="T638" s="134"/>
      <c r="AT638" s="135" t="s">
        <v>241</v>
      </c>
      <c r="AU638" s="135" t="s">
        <v>81</v>
      </c>
      <c r="AV638" s="135" t="s">
        <v>81</v>
      </c>
      <c r="AW638" s="135" t="s">
        <v>186</v>
      </c>
      <c r="AX638" s="135" t="s">
        <v>73</v>
      </c>
      <c r="AY638" s="135" t="s">
        <v>232</v>
      </c>
    </row>
    <row r="639" spans="2:51" s="6" customFormat="1" ht="15.75" customHeight="1">
      <c r="B639" s="136"/>
      <c r="D639" s="137" t="s">
        <v>241</v>
      </c>
      <c r="E639" s="138"/>
      <c r="F639" s="139" t="s">
        <v>243</v>
      </c>
      <c r="H639" s="140">
        <v>871.5</v>
      </c>
      <c r="L639" s="136"/>
      <c r="M639" s="141"/>
      <c r="T639" s="142"/>
      <c r="AT639" s="138" t="s">
        <v>241</v>
      </c>
      <c r="AU639" s="138" t="s">
        <v>81</v>
      </c>
      <c r="AV639" s="138" t="s">
        <v>239</v>
      </c>
      <c r="AW639" s="138" t="s">
        <v>186</v>
      </c>
      <c r="AX639" s="138" t="s">
        <v>22</v>
      </c>
      <c r="AY639" s="138" t="s">
        <v>232</v>
      </c>
    </row>
    <row r="640" spans="2:65" s="6" customFormat="1" ht="15.75" customHeight="1">
      <c r="B640" s="22"/>
      <c r="C640" s="149" t="s">
        <v>936</v>
      </c>
      <c r="D640" s="149" t="s">
        <v>336</v>
      </c>
      <c r="E640" s="150" t="s">
        <v>937</v>
      </c>
      <c r="F640" s="151" t="s">
        <v>938</v>
      </c>
      <c r="G640" s="152" t="s">
        <v>448</v>
      </c>
      <c r="H640" s="153">
        <v>142.8</v>
      </c>
      <c r="I640" s="154"/>
      <c r="J640" s="155">
        <f>ROUND($I$640*$H$640,2)</f>
        <v>0</v>
      </c>
      <c r="K640" s="151" t="s">
        <v>238</v>
      </c>
      <c r="L640" s="156"/>
      <c r="M640" s="157"/>
      <c r="N640" s="158" t="s">
        <v>44</v>
      </c>
      <c r="P640" s="126">
        <f>$O$640*$H$640</f>
        <v>0</v>
      </c>
      <c r="Q640" s="126">
        <v>0.00027</v>
      </c>
      <c r="R640" s="126">
        <f>$Q$640*$H$640</f>
        <v>0.03855600000000001</v>
      </c>
      <c r="S640" s="126">
        <v>0</v>
      </c>
      <c r="T640" s="127">
        <f>$S$640*$H$640</f>
        <v>0</v>
      </c>
      <c r="AR640" s="76" t="s">
        <v>421</v>
      </c>
      <c r="AT640" s="76" t="s">
        <v>336</v>
      </c>
      <c r="AU640" s="76" t="s">
        <v>81</v>
      </c>
      <c r="AY640" s="6" t="s">
        <v>232</v>
      </c>
      <c r="BE640" s="128">
        <f>IF($N$640="základní",$J$640,0)</f>
        <v>0</v>
      </c>
      <c r="BF640" s="128">
        <f>IF($N$640="snížená",$J$640,0)</f>
        <v>0</v>
      </c>
      <c r="BG640" s="128">
        <f>IF($N$640="zákl. přenesená",$J$640,0)</f>
        <v>0</v>
      </c>
      <c r="BH640" s="128">
        <f>IF($N$640="sníž. přenesená",$J$640,0)</f>
        <v>0</v>
      </c>
      <c r="BI640" s="128">
        <f>IF($N$640="nulová",$J$640,0)</f>
        <v>0</v>
      </c>
      <c r="BJ640" s="76" t="s">
        <v>22</v>
      </c>
      <c r="BK640" s="128">
        <f>ROUND($I$640*$H$640,2)</f>
        <v>0</v>
      </c>
      <c r="BL640" s="76" t="s">
        <v>312</v>
      </c>
      <c r="BM640" s="76" t="s">
        <v>939</v>
      </c>
    </row>
    <row r="641" spans="2:47" s="6" customFormat="1" ht="16.5" customHeight="1">
      <c r="B641" s="22"/>
      <c r="D641" s="130" t="s">
        <v>346</v>
      </c>
      <c r="F641" s="159" t="s">
        <v>938</v>
      </c>
      <c r="L641" s="22"/>
      <c r="M641" s="48"/>
      <c r="T641" s="49"/>
      <c r="AT641" s="6" t="s">
        <v>346</v>
      </c>
      <c r="AU641" s="6" t="s">
        <v>81</v>
      </c>
    </row>
    <row r="642" spans="2:51" s="6" customFormat="1" ht="15.75" customHeight="1">
      <c r="B642" s="129"/>
      <c r="D642" s="137" t="s">
        <v>241</v>
      </c>
      <c r="E642" s="135"/>
      <c r="F642" s="131" t="s">
        <v>940</v>
      </c>
      <c r="H642" s="132">
        <v>142.8</v>
      </c>
      <c r="L642" s="129"/>
      <c r="M642" s="133"/>
      <c r="T642" s="134"/>
      <c r="AT642" s="135" t="s">
        <v>241</v>
      </c>
      <c r="AU642" s="135" t="s">
        <v>81</v>
      </c>
      <c r="AV642" s="135" t="s">
        <v>81</v>
      </c>
      <c r="AW642" s="135" t="s">
        <v>186</v>
      </c>
      <c r="AX642" s="135" t="s">
        <v>73</v>
      </c>
      <c r="AY642" s="135" t="s">
        <v>232</v>
      </c>
    </row>
    <row r="643" spans="2:51" s="6" customFormat="1" ht="15.75" customHeight="1">
      <c r="B643" s="136"/>
      <c r="D643" s="137" t="s">
        <v>241</v>
      </c>
      <c r="E643" s="138"/>
      <c r="F643" s="139" t="s">
        <v>243</v>
      </c>
      <c r="H643" s="140">
        <v>142.8</v>
      </c>
      <c r="L643" s="136"/>
      <c r="M643" s="141"/>
      <c r="T643" s="142"/>
      <c r="AT643" s="138" t="s">
        <v>241</v>
      </c>
      <c r="AU643" s="138" t="s">
        <v>81</v>
      </c>
      <c r="AV643" s="138" t="s">
        <v>239</v>
      </c>
      <c r="AW643" s="138" t="s">
        <v>186</v>
      </c>
      <c r="AX643" s="138" t="s">
        <v>22</v>
      </c>
      <c r="AY643" s="138" t="s">
        <v>232</v>
      </c>
    </row>
    <row r="644" spans="2:65" s="6" customFormat="1" ht="15.75" customHeight="1">
      <c r="B644" s="22"/>
      <c r="C644" s="117" t="s">
        <v>941</v>
      </c>
      <c r="D644" s="117" t="s">
        <v>234</v>
      </c>
      <c r="E644" s="118" t="s">
        <v>942</v>
      </c>
      <c r="F644" s="119" t="s">
        <v>943</v>
      </c>
      <c r="G644" s="120" t="s">
        <v>448</v>
      </c>
      <c r="H644" s="121">
        <v>71</v>
      </c>
      <c r="I644" s="122"/>
      <c r="J644" s="123">
        <f>ROUND($I$644*$H$644,2)</f>
        <v>0</v>
      </c>
      <c r="K644" s="119" t="s">
        <v>238</v>
      </c>
      <c r="L644" s="22"/>
      <c r="M644" s="124"/>
      <c r="N644" s="125" t="s">
        <v>44</v>
      </c>
      <c r="P644" s="126">
        <f>$O$644*$H$644</f>
        <v>0</v>
      </c>
      <c r="Q644" s="126">
        <v>0</v>
      </c>
      <c r="R644" s="126">
        <f>$Q$644*$H$644</f>
        <v>0</v>
      </c>
      <c r="S644" s="126">
        <v>0</v>
      </c>
      <c r="T644" s="127">
        <f>$S$644*$H$644</f>
        <v>0</v>
      </c>
      <c r="AR644" s="76" t="s">
        <v>312</v>
      </c>
      <c r="AT644" s="76" t="s">
        <v>234</v>
      </c>
      <c r="AU644" s="76" t="s">
        <v>81</v>
      </c>
      <c r="AY644" s="6" t="s">
        <v>232</v>
      </c>
      <c r="BE644" s="128">
        <f>IF($N$644="základní",$J$644,0)</f>
        <v>0</v>
      </c>
      <c r="BF644" s="128">
        <f>IF($N$644="snížená",$J$644,0)</f>
        <v>0</v>
      </c>
      <c r="BG644" s="128">
        <f>IF($N$644="zákl. přenesená",$J$644,0)</f>
        <v>0</v>
      </c>
      <c r="BH644" s="128">
        <f>IF($N$644="sníž. přenesená",$J$644,0)</f>
        <v>0</v>
      </c>
      <c r="BI644" s="128">
        <f>IF($N$644="nulová",$J$644,0)</f>
        <v>0</v>
      </c>
      <c r="BJ644" s="76" t="s">
        <v>22</v>
      </c>
      <c r="BK644" s="128">
        <f>ROUND($I$644*$H$644,2)</f>
        <v>0</v>
      </c>
      <c r="BL644" s="76" t="s">
        <v>312</v>
      </c>
      <c r="BM644" s="76" t="s">
        <v>944</v>
      </c>
    </row>
    <row r="645" spans="2:47" s="6" customFormat="1" ht="16.5" customHeight="1">
      <c r="B645" s="22"/>
      <c r="D645" s="130" t="s">
        <v>346</v>
      </c>
      <c r="F645" s="159" t="s">
        <v>943</v>
      </c>
      <c r="L645" s="22"/>
      <c r="M645" s="48"/>
      <c r="T645" s="49"/>
      <c r="AT645" s="6" t="s">
        <v>346</v>
      </c>
      <c r="AU645" s="6" t="s">
        <v>81</v>
      </c>
    </row>
    <row r="646" spans="2:51" s="6" customFormat="1" ht="15.75" customHeight="1">
      <c r="B646" s="129"/>
      <c r="D646" s="137" t="s">
        <v>241</v>
      </c>
      <c r="E646" s="135"/>
      <c r="F646" s="131" t="s">
        <v>945</v>
      </c>
      <c r="H646" s="132">
        <v>37</v>
      </c>
      <c r="L646" s="129"/>
      <c r="M646" s="133"/>
      <c r="T646" s="134"/>
      <c r="AT646" s="135" t="s">
        <v>241</v>
      </c>
      <c r="AU646" s="135" t="s">
        <v>81</v>
      </c>
      <c r="AV646" s="135" t="s">
        <v>81</v>
      </c>
      <c r="AW646" s="135" t="s">
        <v>186</v>
      </c>
      <c r="AX646" s="135" t="s">
        <v>73</v>
      </c>
      <c r="AY646" s="135" t="s">
        <v>232</v>
      </c>
    </row>
    <row r="647" spans="2:51" s="6" customFormat="1" ht="15.75" customHeight="1">
      <c r="B647" s="129"/>
      <c r="D647" s="137" t="s">
        <v>241</v>
      </c>
      <c r="E647" s="135"/>
      <c r="F647" s="131" t="s">
        <v>946</v>
      </c>
      <c r="H647" s="132">
        <v>34</v>
      </c>
      <c r="L647" s="129"/>
      <c r="M647" s="133"/>
      <c r="T647" s="134"/>
      <c r="AT647" s="135" t="s">
        <v>241</v>
      </c>
      <c r="AU647" s="135" t="s">
        <v>81</v>
      </c>
      <c r="AV647" s="135" t="s">
        <v>81</v>
      </c>
      <c r="AW647" s="135" t="s">
        <v>186</v>
      </c>
      <c r="AX647" s="135" t="s">
        <v>73</v>
      </c>
      <c r="AY647" s="135" t="s">
        <v>232</v>
      </c>
    </row>
    <row r="648" spans="2:51" s="6" customFormat="1" ht="15.75" customHeight="1">
      <c r="B648" s="136"/>
      <c r="D648" s="137" t="s">
        <v>241</v>
      </c>
      <c r="E648" s="138" t="s">
        <v>99</v>
      </c>
      <c r="F648" s="139" t="s">
        <v>243</v>
      </c>
      <c r="H648" s="140">
        <v>71</v>
      </c>
      <c r="L648" s="136"/>
      <c r="M648" s="141"/>
      <c r="T648" s="142"/>
      <c r="AT648" s="138" t="s">
        <v>241</v>
      </c>
      <c r="AU648" s="138" t="s">
        <v>81</v>
      </c>
      <c r="AV648" s="138" t="s">
        <v>239</v>
      </c>
      <c r="AW648" s="138" t="s">
        <v>186</v>
      </c>
      <c r="AX648" s="138" t="s">
        <v>22</v>
      </c>
      <c r="AY648" s="138" t="s">
        <v>232</v>
      </c>
    </row>
    <row r="649" spans="2:65" s="6" customFormat="1" ht="15.75" customHeight="1">
      <c r="B649" s="22"/>
      <c r="C649" s="149" t="s">
        <v>947</v>
      </c>
      <c r="D649" s="149" t="s">
        <v>336</v>
      </c>
      <c r="E649" s="150" t="s">
        <v>948</v>
      </c>
      <c r="F649" s="151" t="s">
        <v>949</v>
      </c>
      <c r="G649" s="152" t="s">
        <v>448</v>
      </c>
      <c r="H649" s="153">
        <v>74.55</v>
      </c>
      <c r="I649" s="154"/>
      <c r="J649" s="155">
        <f>ROUND($I$649*$H$649,2)</f>
        <v>0</v>
      </c>
      <c r="K649" s="151" t="s">
        <v>238</v>
      </c>
      <c r="L649" s="156"/>
      <c r="M649" s="157"/>
      <c r="N649" s="158" t="s">
        <v>44</v>
      </c>
      <c r="P649" s="126">
        <f>$O$649*$H$649</f>
        <v>0</v>
      </c>
      <c r="Q649" s="126">
        <v>0.00038</v>
      </c>
      <c r="R649" s="126">
        <f>$Q$649*$H$649</f>
        <v>0.028329</v>
      </c>
      <c r="S649" s="126">
        <v>0</v>
      </c>
      <c r="T649" s="127">
        <f>$S$649*$H$649</f>
        <v>0</v>
      </c>
      <c r="AR649" s="76" t="s">
        <v>421</v>
      </c>
      <c r="AT649" s="76" t="s">
        <v>336</v>
      </c>
      <c r="AU649" s="76" t="s">
        <v>81</v>
      </c>
      <c r="AY649" s="6" t="s">
        <v>232</v>
      </c>
      <c r="BE649" s="128">
        <f>IF($N$649="základní",$J$649,0)</f>
        <v>0</v>
      </c>
      <c r="BF649" s="128">
        <f>IF($N$649="snížená",$J$649,0)</f>
        <v>0</v>
      </c>
      <c r="BG649" s="128">
        <f>IF($N$649="zákl. přenesená",$J$649,0)</f>
        <v>0</v>
      </c>
      <c r="BH649" s="128">
        <f>IF($N$649="sníž. přenesená",$J$649,0)</f>
        <v>0</v>
      </c>
      <c r="BI649" s="128">
        <f>IF($N$649="nulová",$J$649,0)</f>
        <v>0</v>
      </c>
      <c r="BJ649" s="76" t="s">
        <v>22</v>
      </c>
      <c r="BK649" s="128">
        <f>ROUND($I$649*$H$649,2)</f>
        <v>0</v>
      </c>
      <c r="BL649" s="76" t="s">
        <v>312</v>
      </c>
      <c r="BM649" s="76" t="s">
        <v>950</v>
      </c>
    </row>
    <row r="650" spans="2:47" s="6" customFormat="1" ht="16.5" customHeight="1">
      <c r="B650" s="22"/>
      <c r="D650" s="130" t="s">
        <v>346</v>
      </c>
      <c r="F650" s="159" t="s">
        <v>949</v>
      </c>
      <c r="L650" s="22"/>
      <c r="M650" s="48"/>
      <c r="T650" s="49"/>
      <c r="AT650" s="6" t="s">
        <v>346</v>
      </c>
      <c r="AU650" s="6" t="s">
        <v>81</v>
      </c>
    </row>
    <row r="651" spans="2:51" s="6" customFormat="1" ht="15.75" customHeight="1">
      <c r="B651" s="129"/>
      <c r="D651" s="137" t="s">
        <v>241</v>
      </c>
      <c r="E651" s="135"/>
      <c r="F651" s="131" t="s">
        <v>951</v>
      </c>
      <c r="H651" s="132">
        <v>74.55</v>
      </c>
      <c r="L651" s="129"/>
      <c r="M651" s="133"/>
      <c r="T651" s="134"/>
      <c r="AT651" s="135" t="s">
        <v>241</v>
      </c>
      <c r="AU651" s="135" t="s">
        <v>81</v>
      </c>
      <c r="AV651" s="135" t="s">
        <v>81</v>
      </c>
      <c r="AW651" s="135" t="s">
        <v>186</v>
      </c>
      <c r="AX651" s="135" t="s">
        <v>73</v>
      </c>
      <c r="AY651" s="135" t="s">
        <v>232</v>
      </c>
    </row>
    <row r="652" spans="2:51" s="6" customFormat="1" ht="15.75" customHeight="1">
      <c r="B652" s="136"/>
      <c r="D652" s="137" t="s">
        <v>241</v>
      </c>
      <c r="E652" s="138"/>
      <c r="F652" s="139" t="s">
        <v>243</v>
      </c>
      <c r="H652" s="140">
        <v>74.55</v>
      </c>
      <c r="L652" s="136"/>
      <c r="M652" s="141"/>
      <c r="T652" s="142"/>
      <c r="AT652" s="138" t="s">
        <v>241</v>
      </c>
      <c r="AU652" s="138" t="s">
        <v>81</v>
      </c>
      <c r="AV652" s="138" t="s">
        <v>239</v>
      </c>
      <c r="AW652" s="138" t="s">
        <v>186</v>
      </c>
      <c r="AX652" s="138" t="s">
        <v>22</v>
      </c>
      <c r="AY652" s="138" t="s">
        <v>232</v>
      </c>
    </row>
    <row r="653" spans="2:65" s="6" customFormat="1" ht="15.75" customHeight="1">
      <c r="B653" s="22"/>
      <c r="C653" s="117" t="s">
        <v>952</v>
      </c>
      <c r="D653" s="117" t="s">
        <v>234</v>
      </c>
      <c r="E653" s="118" t="s">
        <v>953</v>
      </c>
      <c r="F653" s="119" t="s">
        <v>954</v>
      </c>
      <c r="G653" s="120" t="s">
        <v>672</v>
      </c>
      <c r="H653" s="121">
        <v>1</v>
      </c>
      <c r="I653" s="122"/>
      <c r="J653" s="123">
        <f>ROUND($I$653*$H$653,2)</f>
        <v>0</v>
      </c>
      <c r="K653" s="119"/>
      <c r="L653" s="22"/>
      <c r="M653" s="124"/>
      <c r="N653" s="125" t="s">
        <v>44</v>
      </c>
      <c r="P653" s="126">
        <f>$O$653*$H$653</f>
        <v>0</v>
      </c>
      <c r="Q653" s="126">
        <v>0</v>
      </c>
      <c r="R653" s="126">
        <f>$Q$653*$H$653</f>
        <v>0</v>
      </c>
      <c r="S653" s="126">
        <v>0</v>
      </c>
      <c r="T653" s="127">
        <f>$S$653*$H$653</f>
        <v>0</v>
      </c>
      <c r="AR653" s="76" t="s">
        <v>312</v>
      </c>
      <c r="AT653" s="76" t="s">
        <v>234</v>
      </c>
      <c r="AU653" s="76" t="s">
        <v>81</v>
      </c>
      <c r="AY653" s="6" t="s">
        <v>232</v>
      </c>
      <c r="BE653" s="128">
        <f>IF($N$653="základní",$J$653,0)</f>
        <v>0</v>
      </c>
      <c r="BF653" s="128">
        <f>IF($N$653="snížená",$J$653,0)</f>
        <v>0</v>
      </c>
      <c r="BG653" s="128">
        <f>IF($N$653="zákl. přenesená",$J$653,0)</f>
        <v>0</v>
      </c>
      <c r="BH653" s="128">
        <f>IF($N$653="sníž. přenesená",$J$653,0)</f>
        <v>0</v>
      </c>
      <c r="BI653" s="128">
        <f>IF($N$653="nulová",$J$653,0)</f>
        <v>0</v>
      </c>
      <c r="BJ653" s="76" t="s">
        <v>22</v>
      </c>
      <c r="BK653" s="128">
        <f>ROUND($I$653*$H$653,2)</f>
        <v>0</v>
      </c>
      <c r="BL653" s="76" t="s">
        <v>312</v>
      </c>
      <c r="BM653" s="76" t="s">
        <v>955</v>
      </c>
    </row>
    <row r="654" spans="2:47" s="6" customFormat="1" ht="16.5" customHeight="1">
      <c r="B654" s="22"/>
      <c r="D654" s="130" t="s">
        <v>346</v>
      </c>
      <c r="F654" s="159" t="s">
        <v>954</v>
      </c>
      <c r="L654" s="22"/>
      <c r="M654" s="48"/>
      <c r="T654" s="49"/>
      <c r="AT654" s="6" t="s">
        <v>346</v>
      </c>
      <c r="AU654" s="6" t="s">
        <v>81</v>
      </c>
    </row>
    <row r="655" spans="2:65" s="6" customFormat="1" ht="15.75" customHeight="1">
      <c r="B655" s="22"/>
      <c r="C655" s="117" t="s">
        <v>956</v>
      </c>
      <c r="D655" s="117" t="s">
        <v>234</v>
      </c>
      <c r="E655" s="118" t="s">
        <v>957</v>
      </c>
      <c r="F655" s="119" t="s">
        <v>958</v>
      </c>
      <c r="G655" s="120" t="s">
        <v>672</v>
      </c>
      <c r="H655" s="121">
        <v>1</v>
      </c>
      <c r="I655" s="122"/>
      <c r="J655" s="123">
        <f>ROUND($I$655*$H$655,2)</f>
        <v>0</v>
      </c>
      <c r="K655" s="119"/>
      <c r="L655" s="22"/>
      <c r="M655" s="124"/>
      <c r="N655" s="125" t="s">
        <v>44</v>
      </c>
      <c r="P655" s="126">
        <f>$O$655*$H$655</f>
        <v>0</v>
      </c>
      <c r="Q655" s="126">
        <v>0</v>
      </c>
      <c r="R655" s="126">
        <f>$Q$655*$H$655</f>
        <v>0</v>
      </c>
      <c r="S655" s="126">
        <v>0</v>
      </c>
      <c r="T655" s="127">
        <f>$S$655*$H$655</f>
        <v>0</v>
      </c>
      <c r="AR655" s="76" t="s">
        <v>312</v>
      </c>
      <c r="AT655" s="76" t="s">
        <v>234</v>
      </c>
      <c r="AU655" s="76" t="s">
        <v>81</v>
      </c>
      <c r="AY655" s="6" t="s">
        <v>232</v>
      </c>
      <c r="BE655" s="128">
        <f>IF($N$655="základní",$J$655,0)</f>
        <v>0</v>
      </c>
      <c r="BF655" s="128">
        <f>IF($N$655="snížená",$J$655,0)</f>
        <v>0</v>
      </c>
      <c r="BG655" s="128">
        <f>IF($N$655="zákl. přenesená",$J$655,0)</f>
        <v>0</v>
      </c>
      <c r="BH655" s="128">
        <f>IF($N$655="sníž. přenesená",$J$655,0)</f>
        <v>0</v>
      </c>
      <c r="BI655" s="128">
        <f>IF($N$655="nulová",$J$655,0)</f>
        <v>0</v>
      </c>
      <c r="BJ655" s="76" t="s">
        <v>22</v>
      </c>
      <c r="BK655" s="128">
        <f>ROUND($I$655*$H$655,2)</f>
        <v>0</v>
      </c>
      <c r="BL655" s="76" t="s">
        <v>312</v>
      </c>
      <c r="BM655" s="76" t="s">
        <v>959</v>
      </c>
    </row>
    <row r="656" spans="2:47" s="6" customFormat="1" ht="16.5" customHeight="1">
      <c r="B656" s="22"/>
      <c r="D656" s="130" t="s">
        <v>346</v>
      </c>
      <c r="F656" s="159" t="s">
        <v>958</v>
      </c>
      <c r="L656" s="22"/>
      <c r="M656" s="48"/>
      <c r="T656" s="49"/>
      <c r="AT656" s="6" t="s">
        <v>346</v>
      </c>
      <c r="AU656" s="6" t="s">
        <v>81</v>
      </c>
    </row>
    <row r="657" spans="2:65" s="6" customFormat="1" ht="39" customHeight="1">
      <c r="B657" s="22"/>
      <c r="C657" s="117" t="s">
        <v>960</v>
      </c>
      <c r="D657" s="117" t="s">
        <v>234</v>
      </c>
      <c r="E657" s="118" t="s">
        <v>961</v>
      </c>
      <c r="F657" s="119" t="s">
        <v>962</v>
      </c>
      <c r="G657" s="120" t="s">
        <v>448</v>
      </c>
      <c r="H657" s="121">
        <v>850</v>
      </c>
      <c r="I657" s="122"/>
      <c r="J657" s="123">
        <f>ROUND($I$657*$H$657,2)</f>
        <v>0</v>
      </c>
      <c r="K657" s="119"/>
      <c r="L657" s="22"/>
      <c r="M657" s="124"/>
      <c r="N657" s="125" t="s">
        <v>44</v>
      </c>
      <c r="P657" s="126">
        <f>$O$657*$H$657</f>
        <v>0</v>
      </c>
      <c r="Q657" s="126">
        <v>0</v>
      </c>
      <c r="R657" s="126">
        <f>$Q$657*$H$657</f>
        <v>0</v>
      </c>
      <c r="S657" s="126">
        <v>0</v>
      </c>
      <c r="T657" s="127">
        <f>$S$657*$H$657</f>
        <v>0</v>
      </c>
      <c r="AR657" s="76" t="s">
        <v>312</v>
      </c>
      <c r="AT657" s="76" t="s">
        <v>234</v>
      </c>
      <c r="AU657" s="76" t="s">
        <v>81</v>
      </c>
      <c r="AY657" s="6" t="s">
        <v>232</v>
      </c>
      <c r="BE657" s="128">
        <f>IF($N$657="základní",$J$657,0)</f>
        <v>0</v>
      </c>
      <c r="BF657" s="128">
        <f>IF($N$657="snížená",$J$657,0)</f>
        <v>0</v>
      </c>
      <c r="BG657" s="128">
        <f>IF($N$657="zákl. přenesená",$J$657,0)</f>
        <v>0</v>
      </c>
      <c r="BH657" s="128">
        <f>IF($N$657="sníž. přenesená",$J$657,0)</f>
        <v>0</v>
      </c>
      <c r="BI657" s="128">
        <f>IF($N$657="nulová",$J$657,0)</f>
        <v>0</v>
      </c>
      <c r="BJ657" s="76" t="s">
        <v>22</v>
      </c>
      <c r="BK657" s="128">
        <f>ROUND($I$657*$H$657,2)</f>
        <v>0</v>
      </c>
      <c r="BL657" s="76" t="s">
        <v>312</v>
      </c>
      <c r="BM657" s="76" t="s">
        <v>963</v>
      </c>
    </row>
    <row r="658" spans="2:47" s="6" customFormat="1" ht="16.5" customHeight="1">
      <c r="B658" s="22"/>
      <c r="D658" s="130" t="s">
        <v>346</v>
      </c>
      <c r="F658" s="159" t="s">
        <v>706</v>
      </c>
      <c r="L658" s="22"/>
      <c r="M658" s="48"/>
      <c r="T658" s="49"/>
      <c r="AT658" s="6" t="s">
        <v>346</v>
      </c>
      <c r="AU658" s="6" t="s">
        <v>81</v>
      </c>
    </row>
    <row r="659" spans="2:51" s="6" customFormat="1" ht="15.75" customHeight="1">
      <c r="B659" s="144"/>
      <c r="D659" s="137" t="s">
        <v>241</v>
      </c>
      <c r="E659" s="146"/>
      <c r="F659" s="145" t="s">
        <v>964</v>
      </c>
      <c r="H659" s="146"/>
      <c r="L659" s="144"/>
      <c r="M659" s="147"/>
      <c r="T659" s="148"/>
      <c r="AT659" s="146" t="s">
        <v>241</v>
      </c>
      <c r="AU659" s="146" t="s">
        <v>81</v>
      </c>
      <c r="AV659" s="146" t="s">
        <v>22</v>
      </c>
      <c r="AW659" s="146" t="s">
        <v>186</v>
      </c>
      <c r="AX659" s="146" t="s">
        <v>73</v>
      </c>
      <c r="AY659" s="146" t="s">
        <v>232</v>
      </c>
    </row>
    <row r="660" spans="2:51" s="6" customFormat="1" ht="15.75" customHeight="1">
      <c r="B660" s="129"/>
      <c r="D660" s="137" t="s">
        <v>241</v>
      </c>
      <c r="E660" s="135"/>
      <c r="F660" s="131" t="s">
        <v>965</v>
      </c>
      <c r="H660" s="132">
        <v>850</v>
      </c>
      <c r="L660" s="129"/>
      <c r="M660" s="133"/>
      <c r="T660" s="134"/>
      <c r="AT660" s="135" t="s">
        <v>241</v>
      </c>
      <c r="AU660" s="135" t="s">
        <v>81</v>
      </c>
      <c r="AV660" s="135" t="s">
        <v>81</v>
      </c>
      <c r="AW660" s="135" t="s">
        <v>186</v>
      </c>
      <c r="AX660" s="135" t="s">
        <v>22</v>
      </c>
      <c r="AY660" s="135" t="s">
        <v>232</v>
      </c>
    </row>
    <row r="661" spans="2:65" s="6" customFormat="1" ht="27" customHeight="1">
      <c r="B661" s="22"/>
      <c r="C661" s="117" t="s">
        <v>966</v>
      </c>
      <c r="D661" s="117" t="s">
        <v>234</v>
      </c>
      <c r="E661" s="118" t="s">
        <v>967</v>
      </c>
      <c r="F661" s="119" t="s">
        <v>968</v>
      </c>
      <c r="G661" s="120" t="s">
        <v>602</v>
      </c>
      <c r="H661" s="121">
        <v>10</v>
      </c>
      <c r="I661" s="122"/>
      <c r="J661" s="123">
        <f>ROUND($I$661*$H$661,2)</f>
        <v>0</v>
      </c>
      <c r="K661" s="119"/>
      <c r="L661" s="22"/>
      <c r="M661" s="124"/>
      <c r="N661" s="125" t="s">
        <v>44</v>
      </c>
      <c r="P661" s="126">
        <f>$O$661*$H$661</f>
        <v>0</v>
      </c>
      <c r="Q661" s="126">
        <v>0</v>
      </c>
      <c r="R661" s="126">
        <f>$Q$661*$H$661</f>
        <v>0</v>
      </c>
      <c r="S661" s="126">
        <v>0</v>
      </c>
      <c r="T661" s="127">
        <f>$S$661*$H$661</f>
        <v>0</v>
      </c>
      <c r="AR661" s="76" t="s">
        <v>312</v>
      </c>
      <c r="AT661" s="76" t="s">
        <v>234</v>
      </c>
      <c r="AU661" s="76" t="s">
        <v>81</v>
      </c>
      <c r="AY661" s="6" t="s">
        <v>232</v>
      </c>
      <c r="BE661" s="128">
        <f>IF($N$661="základní",$J$661,0)</f>
        <v>0</v>
      </c>
      <c r="BF661" s="128">
        <f>IF($N$661="snížená",$J$661,0)</f>
        <v>0</v>
      </c>
      <c r="BG661" s="128">
        <f>IF($N$661="zákl. přenesená",$J$661,0)</f>
        <v>0</v>
      </c>
      <c r="BH661" s="128">
        <f>IF($N$661="sníž. přenesená",$J$661,0)</f>
        <v>0</v>
      </c>
      <c r="BI661" s="128">
        <f>IF($N$661="nulová",$J$661,0)</f>
        <v>0</v>
      </c>
      <c r="BJ661" s="76" t="s">
        <v>22</v>
      </c>
      <c r="BK661" s="128">
        <f>ROUND($I$661*$H$661,2)</f>
        <v>0</v>
      </c>
      <c r="BL661" s="76" t="s">
        <v>312</v>
      </c>
      <c r="BM661" s="76" t="s">
        <v>969</v>
      </c>
    </row>
    <row r="662" spans="2:51" s="6" customFormat="1" ht="15.75" customHeight="1">
      <c r="B662" s="144"/>
      <c r="D662" s="130" t="s">
        <v>241</v>
      </c>
      <c r="E662" s="145"/>
      <c r="F662" s="145" t="s">
        <v>970</v>
      </c>
      <c r="H662" s="146"/>
      <c r="L662" s="144"/>
      <c r="M662" s="147"/>
      <c r="T662" s="148"/>
      <c r="AT662" s="146" t="s">
        <v>241</v>
      </c>
      <c r="AU662" s="146" t="s">
        <v>81</v>
      </c>
      <c r="AV662" s="146" t="s">
        <v>22</v>
      </c>
      <c r="AW662" s="146" t="s">
        <v>186</v>
      </c>
      <c r="AX662" s="146" t="s">
        <v>73</v>
      </c>
      <c r="AY662" s="146" t="s">
        <v>232</v>
      </c>
    </row>
    <row r="663" spans="2:51" s="6" customFormat="1" ht="15.75" customHeight="1">
      <c r="B663" s="129"/>
      <c r="D663" s="137" t="s">
        <v>241</v>
      </c>
      <c r="E663" s="135"/>
      <c r="F663" s="131" t="s">
        <v>703</v>
      </c>
      <c r="H663" s="132">
        <v>10</v>
      </c>
      <c r="L663" s="129"/>
      <c r="M663" s="133"/>
      <c r="T663" s="134"/>
      <c r="AT663" s="135" t="s">
        <v>241</v>
      </c>
      <c r="AU663" s="135" t="s">
        <v>81</v>
      </c>
      <c r="AV663" s="135" t="s">
        <v>81</v>
      </c>
      <c r="AW663" s="135" t="s">
        <v>186</v>
      </c>
      <c r="AX663" s="135" t="s">
        <v>22</v>
      </c>
      <c r="AY663" s="135" t="s">
        <v>232</v>
      </c>
    </row>
    <row r="664" spans="2:65" s="6" customFormat="1" ht="27" customHeight="1">
      <c r="B664" s="22"/>
      <c r="C664" s="117" t="s">
        <v>971</v>
      </c>
      <c r="D664" s="117" t="s">
        <v>234</v>
      </c>
      <c r="E664" s="118" t="s">
        <v>972</v>
      </c>
      <c r="F664" s="119" t="s">
        <v>973</v>
      </c>
      <c r="G664" s="120" t="s">
        <v>602</v>
      </c>
      <c r="H664" s="121">
        <v>1</v>
      </c>
      <c r="I664" s="122"/>
      <c r="J664" s="123">
        <f>ROUND($I$664*$H$664,2)</f>
        <v>0</v>
      </c>
      <c r="K664" s="119"/>
      <c r="L664" s="22"/>
      <c r="M664" s="124"/>
      <c r="N664" s="125" t="s">
        <v>44</v>
      </c>
      <c r="P664" s="126">
        <f>$O$664*$H$664</f>
        <v>0</v>
      </c>
      <c r="Q664" s="126">
        <v>0</v>
      </c>
      <c r="R664" s="126">
        <f>$Q$664*$H$664</f>
        <v>0</v>
      </c>
      <c r="S664" s="126">
        <v>0</v>
      </c>
      <c r="T664" s="127">
        <f>$S$664*$H$664</f>
        <v>0</v>
      </c>
      <c r="AR664" s="76" t="s">
        <v>312</v>
      </c>
      <c r="AT664" s="76" t="s">
        <v>234</v>
      </c>
      <c r="AU664" s="76" t="s">
        <v>81</v>
      </c>
      <c r="AY664" s="6" t="s">
        <v>232</v>
      </c>
      <c r="BE664" s="128">
        <f>IF($N$664="základní",$J$664,0)</f>
        <v>0</v>
      </c>
      <c r="BF664" s="128">
        <f>IF($N$664="snížená",$J$664,0)</f>
        <v>0</v>
      </c>
      <c r="BG664" s="128">
        <f>IF($N$664="zákl. přenesená",$J$664,0)</f>
        <v>0</v>
      </c>
      <c r="BH664" s="128">
        <f>IF($N$664="sníž. přenesená",$J$664,0)</f>
        <v>0</v>
      </c>
      <c r="BI664" s="128">
        <f>IF($N$664="nulová",$J$664,0)</f>
        <v>0</v>
      </c>
      <c r="BJ664" s="76" t="s">
        <v>22</v>
      </c>
      <c r="BK664" s="128">
        <f>ROUND($I$664*$H$664,2)</f>
        <v>0</v>
      </c>
      <c r="BL664" s="76" t="s">
        <v>312</v>
      </c>
      <c r="BM664" s="76" t="s">
        <v>974</v>
      </c>
    </row>
    <row r="665" spans="2:51" s="6" customFormat="1" ht="27" customHeight="1">
      <c r="B665" s="144"/>
      <c r="D665" s="130" t="s">
        <v>241</v>
      </c>
      <c r="E665" s="145"/>
      <c r="F665" s="145" t="s">
        <v>975</v>
      </c>
      <c r="H665" s="146"/>
      <c r="L665" s="144"/>
      <c r="M665" s="147"/>
      <c r="T665" s="148"/>
      <c r="AT665" s="146" t="s">
        <v>241</v>
      </c>
      <c r="AU665" s="146" t="s">
        <v>81</v>
      </c>
      <c r="AV665" s="146" t="s">
        <v>22</v>
      </c>
      <c r="AW665" s="146" t="s">
        <v>186</v>
      </c>
      <c r="AX665" s="146" t="s">
        <v>73</v>
      </c>
      <c r="AY665" s="146" t="s">
        <v>232</v>
      </c>
    </row>
    <row r="666" spans="2:51" s="6" customFormat="1" ht="27" customHeight="1">
      <c r="B666" s="144"/>
      <c r="D666" s="137" t="s">
        <v>241</v>
      </c>
      <c r="E666" s="146"/>
      <c r="F666" s="145" t="s">
        <v>976</v>
      </c>
      <c r="H666" s="146"/>
      <c r="L666" s="144"/>
      <c r="M666" s="147"/>
      <c r="T666" s="148"/>
      <c r="AT666" s="146" t="s">
        <v>241</v>
      </c>
      <c r="AU666" s="146" t="s">
        <v>81</v>
      </c>
      <c r="AV666" s="146" t="s">
        <v>22</v>
      </c>
      <c r="AW666" s="146" t="s">
        <v>186</v>
      </c>
      <c r="AX666" s="146" t="s">
        <v>73</v>
      </c>
      <c r="AY666" s="146" t="s">
        <v>232</v>
      </c>
    </row>
    <row r="667" spans="2:51" s="6" customFormat="1" ht="27" customHeight="1">
      <c r="B667" s="144"/>
      <c r="D667" s="137" t="s">
        <v>241</v>
      </c>
      <c r="E667" s="146"/>
      <c r="F667" s="145" t="s">
        <v>977</v>
      </c>
      <c r="H667" s="146"/>
      <c r="L667" s="144"/>
      <c r="M667" s="147"/>
      <c r="T667" s="148"/>
      <c r="AT667" s="146" t="s">
        <v>241</v>
      </c>
      <c r="AU667" s="146" t="s">
        <v>81</v>
      </c>
      <c r="AV667" s="146" t="s">
        <v>22</v>
      </c>
      <c r="AW667" s="146" t="s">
        <v>186</v>
      </c>
      <c r="AX667" s="146" t="s">
        <v>73</v>
      </c>
      <c r="AY667" s="146" t="s">
        <v>232</v>
      </c>
    </row>
    <row r="668" spans="2:51" s="6" customFormat="1" ht="27" customHeight="1">
      <c r="B668" s="144"/>
      <c r="D668" s="137" t="s">
        <v>241</v>
      </c>
      <c r="E668" s="146"/>
      <c r="F668" s="145" t="s">
        <v>978</v>
      </c>
      <c r="H668" s="146"/>
      <c r="L668" s="144"/>
      <c r="M668" s="147"/>
      <c r="T668" s="148"/>
      <c r="AT668" s="146" t="s">
        <v>241</v>
      </c>
      <c r="AU668" s="146" t="s">
        <v>81</v>
      </c>
      <c r="AV668" s="146" t="s">
        <v>22</v>
      </c>
      <c r="AW668" s="146" t="s">
        <v>186</v>
      </c>
      <c r="AX668" s="146" t="s">
        <v>73</v>
      </c>
      <c r="AY668" s="146" t="s">
        <v>232</v>
      </c>
    </row>
    <row r="669" spans="2:51" s="6" customFormat="1" ht="15.75" customHeight="1">
      <c r="B669" s="144"/>
      <c r="D669" s="137" t="s">
        <v>241</v>
      </c>
      <c r="E669" s="146"/>
      <c r="F669" s="145" t="s">
        <v>979</v>
      </c>
      <c r="H669" s="146"/>
      <c r="L669" s="144"/>
      <c r="M669" s="147"/>
      <c r="T669" s="148"/>
      <c r="AT669" s="146" t="s">
        <v>241</v>
      </c>
      <c r="AU669" s="146" t="s">
        <v>81</v>
      </c>
      <c r="AV669" s="146" t="s">
        <v>22</v>
      </c>
      <c r="AW669" s="146" t="s">
        <v>186</v>
      </c>
      <c r="AX669" s="146" t="s">
        <v>73</v>
      </c>
      <c r="AY669" s="146" t="s">
        <v>232</v>
      </c>
    </row>
    <row r="670" spans="2:51" s="6" customFormat="1" ht="15.75" customHeight="1">
      <c r="B670" s="144"/>
      <c r="D670" s="137" t="s">
        <v>241</v>
      </c>
      <c r="E670" s="146"/>
      <c r="F670" s="145" t="s">
        <v>980</v>
      </c>
      <c r="H670" s="146"/>
      <c r="L670" s="144"/>
      <c r="M670" s="147"/>
      <c r="T670" s="148"/>
      <c r="AT670" s="146" t="s">
        <v>241</v>
      </c>
      <c r="AU670" s="146" t="s">
        <v>81</v>
      </c>
      <c r="AV670" s="146" t="s">
        <v>22</v>
      </c>
      <c r="AW670" s="146" t="s">
        <v>186</v>
      </c>
      <c r="AX670" s="146" t="s">
        <v>73</v>
      </c>
      <c r="AY670" s="146" t="s">
        <v>232</v>
      </c>
    </row>
    <row r="671" spans="2:51" s="6" customFormat="1" ht="15.75" customHeight="1">
      <c r="B671" s="144"/>
      <c r="D671" s="137" t="s">
        <v>241</v>
      </c>
      <c r="E671" s="146"/>
      <c r="F671" s="145" t="s">
        <v>981</v>
      </c>
      <c r="H671" s="146"/>
      <c r="L671" s="144"/>
      <c r="M671" s="147"/>
      <c r="T671" s="148"/>
      <c r="AT671" s="146" t="s">
        <v>241</v>
      </c>
      <c r="AU671" s="146" t="s">
        <v>81</v>
      </c>
      <c r="AV671" s="146" t="s">
        <v>22</v>
      </c>
      <c r="AW671" s="146" t="s">
        <v>186</v>
      </c>
      <c r="AX671" s="146" t="s">
        <v>73</v>
      </c>
      <c r="AY671" s="146" t="s">
        <v>232</v>
      </c>
    </row>
    <row r="672" spans="2:51" s="6" customFormat="1" ht="15.75" customHeight="1">
      <c r="B672" s="144"/>
      <c r="D672" s="137" t="s">
        <v>241</v>
      </c>
      <c r="E672" s="146"/>
      <c r="F672" s="145" t="s">
        <v>982</v>
      </c>
      <c r="H672" s="146"/>
      <c r="L672" s="144"/>
      <c r="M672" s="147"/>
      <c r="T672" s="148"/>
      <c r="AT672" s="146" t="s">
        <v>241</v>
      </c>
      <c r="AU672" s="146" t="s">
        <v>81</v>
      </c>
      <c r="AV672" s="146" t="s">
        <v>22</v>
      </c>
      <c r="AW672" s="146" t="s">
        <v>186</v>
      </c>
      <c r="AX672" s="146" t="s">
        <v>73</v>
      </c>
      <c r="AY672" s="146" t="s">
        <v>232</v>
      </c>
    </row>
    <row r="673" spans="2:51" s="6" customFormat="1" ht="27" customHeight="1">
      <c r="B673" s="144"/>
      <c r="D673" s="137" t="s">
        <v>241</v>
      </c>
      <c r="E673" s="146"/>
      <c r="F673" s="145" t="s">
        <v>983</v>
      </c>
      <c r="H673" s="146"/>
      <c r="L673" s="144"/>
      <c r="M673" s="147"/>
      <c r="T673" s="148"/>
      <c r="AT673" s="146" t="s">
        <v>241</v>
      </c>
      <c r="AU673" s="146" t="s">
        <v>81</v>
      </c>
      <c r="AV673" s="146" t="s">
        <v>22</v>
      </c>
      <c r="AW673" s="146" t="s">
        <v>186</v>
      </c>
      <c r="AX673" s="146" t="s">
        <v>73</v>
      </c>
      <c r="AY673" s="146" t="s">
        <v>232</v>
      </c>
    </row>
    <row r="674" spans="2:51" s="6" customFormat="1" ht="15.75" customHeight="1">
      <c r="B674" s="129"/>
      <c r="D674" s="137" t="s">
        <v>241</v>
      </c>
      <c r="E674" s="135"/>
      <c r="F674" s="131" t="s">
        <v>984</v>
      </c>
      <c r="H674" s="132">
        <v>1</v>
      </c>
      <c r="L674" s="129"/>
      <c r="M674" s="133"/>
      <c r="T674" s="134"/>
      <c r="AT674" s="135" t="s">
        <v>241</v>
      </c>
      <c r="AU674" s="135" t="s">
        <v>81</v>
      </c>
      <c r="AV674" s="135" t="s">
        <v>81</v>
      </c>
      <c r="AW674" s="135" t="s">
        <v>186</v>
      </c>
      <c r="AX674" s="135" t="s">
        <v>22</v>
      </c>
      <c r="AY674" s="135" t="s">
        <v>232</v>
      </c>
    </row>
    <row r="675" spans="2:63" s="106" customFormat="1" ht="30.75" customHeight="1">
      <c r="B675" s="107"/>
      <c r="D675" s="108" t="s">
        <v>72</v>
      </c>
      <c r="E675" s="115" t="s">
        <v>985</v>
      </c>
      <c r="F675" s="115" t="s">
        <v>986</v>
      </c>
      <c r="J675" s="116">
        <f>$BK$675</f>
        <v>0</v>
      </c>
      <c r="L675" s="107"/>
      <c r="M675" s="111"/>
      <c r="P675" s="112">
        <f>SUM($P$676:$P$683)</f>
        <v>0</v>
      </c>
      <c r="R675" s="112">
        <f>SUM($R$676:$R$683)</f>
        <v>0</v>
      </c>
      <c r="T675" s="113">
        <f>SUM($T$676:$T$683)</f>
        <v>0</v>
      </c>
      <c r="AR675" s="108" t="s">
        <v>81</v>
      </c>
      <c r="AT675" s="108" t="s">
        <v>72</v>
      </c>
      <c r="AU675" s="108" t="s">
        <v>22</v>
      </c>
      <c r="AY675" s="108" t="s">
        <v>232</v>
      </c>
      <c r="BK675" s="114">
        <f>SUM($BK$676:$BK$683)</f>
        <v>0</v>
      </c>
    </row>
    <row r="676" spans="2:65" s="6" customFormat="1" ht="15.75" customHeight="1">
      <c r="B676" s="22"/>
      <c r="C676" s="117" t="s">
        <v>987</v>
      </c>
      <c r="D676" s="117" t="s">
        <v>234</v>
      </c>
      <c r="E676" s="118" t="s">
        <v>988</v>
      </c>
      <c r="F676" s="119" t="s">
        <v>989</v>
      </c>
      <c r="G676" s="120" t="s">
        <v>602</v>
      </c>
      <c r="H676" s="121">
        <v>110</v>
      </c>
      <c r="I676" s="122"/>
      <c r="J676" s="123">
        <f>ROUND($I$676*$H$676,2)</f>
        <v>0</v>
      </c>
      <c r="K676" s="119" t="s">
        <v>238</v>
      </c>
      <c r="L676" s="22"/>
      <c r="M676" s="124"/>
      <c r="N676" s="125" t="s">
        <v>44</v>
      </c>
      <c r="P676" s="126">
        <f>$O$676*$H$676</f>
        <v>0</v>
      </c>
      <c r="Q676" s="126">
        <v>0</v>
      </c>
      <c r="R676" s="126">
        <f>$Q$676*$H$676</f>
        <v>0</v>
      </c>
      <c r="S676" s="126">
        <v>0</v>
      </c>
      <c r="T676" s="127">
        <f>$S$676*$H$676</f>
        <v>0</v>
      </c>
      <c r="AR676" s="76" t="s">
        <v>312</v>
      </c>
      <c r="AT676" s="76" t="s">
        <v>234</v>
      </c>
      <c r="AU676" s="76" t="s">
        <v>81</v>
      </c>
      <c r="AY676" s="6" t="s">
        <v>232</v>
      </c>
      <c r="BE676" s="128">
        <f>IF($N$676="základní",$J$676,0)</f>
        <v>0</v>
      </c>
      <c r="BF676" s="128">
        <f>IF($N$676="snížená",$J$676,0)</f>
        <v>0</v>
      </c>
      <c r="BG676" s="128">
        <f>IF($N$676="zákl. přenesená",$J$676,0)</f>
        <v>0</v>
      </c>
      <c r="BH676" s="128">
        <f>IF($N$676="sníž. přenesená",$J$676,0)</f>
        <v>0</v>
      </c>
      <c r="BI676" s="128">
        <f>IF($N$676="nulová",$J$676,0)</f>
        <v>0</v>
      </c>
      <c r="BJ676" s="76" t="s">
        <v>22</v>
      </c>
      <c r="BK676" s="128">
        <f>ROUND($I$676*$H$676,2)</f>
        <v>0</v>
      </c>
      <c r="BL676" s="76" t="s">
        <v>312</v>
      </c>
      <c r="BM676" s="76" t="s">
        <v>990</v>
      </c>
    </row>
    <row r="677" spans="2:47" s="6" customFormat="1" ht="16.5" customHeight="1">
      <c r="B677" s="22"/>
      <c r="D677" s="130" t="s">
        <v>346</v>
      </c>
      <c r="F677" s="159" t="s">
        <v>989</v>
      </c>
      <c r="L677" s="22"/>
      <c r="M677" s="48"/>
      <c r="T677" s="49"/>
      <c r="AT677" s="6" t="s">
        <v>346</v>
      </c>
      <c r="AU677" s="6" t="s">
        <v>81</v>
      </c>
    </row>
    <row r="678" spans="2:51" s="6" customFormat="1" ht="15.75" customHeight="1">
      <c r="B678" s="129"/>
      <c r="D678" s="137" t="s">
        <v>241</v>
      </c>
      <c r="E678" s="135"/>
      <c r="F678" s="131" t="s">
        <v>991</v>
      </c>
      <c r="H678" s="132">
        <v>110</v>
      </c>
      <c r="L678" s="129"/>
      <c r="M678" s="133"/>
      <c r="T678" s="134"/>
      <c r="AT678" s="135" t="s">
        <v>241</v>
      </c>
      <c r="AU678" s="135" t="s">
        <v>81</v>
      </c>
      <c r="AV678" s="135" t="s">
        <v>81</v>
      </c>
      <c r="AW678" s="135" t="s">
        <v>186</v>
      </c>
      <c r="AX678" s="135" t="s">
        <v>73</v>
      </c>
      <c r="AY678" s="135" t="s">
        <v>232</v>
      </c>
    </row>
    <row r="679" spans="2:51" s="6" customFormat="1" ht="15.75" customHeight="1">
      <c r="B679" s="136"/>
      <c r="D679" s="137" t="s">
        <v>241</v>
      </c>
      <c r="E679" s="138"/>
      <c r="F679" s="139" t="s">
        <v>243</v>
      </c>
      <c r="H679" s="140">
        <v>110</v>
      </c>
      <c r="L679" s="136"/>
      <c r="M679" s="141"/>
      <c r="T679" s="142"/>
      <c r="AT679" s="138" t="s">
        <v>241</v>
      </c>
      <c r="AU679" s="138" t="s">
        <v>81</v>
      </c>
      <c r="AV679" s="138" t="s">
        <v>239</v>
      </c>
      <c r="AW679" s="138" t="s">
        <v>186</v>
      </c>
      <c r="AX679" s="138" t="s">
        <v>22</v>
      </c>
      <c r="AY679" s="138" t="s">
        <v>232</v>
      </c>
    </row>
    <row r="680" spans="2:65" s="6" customFormat="1" ht="15.75" customHeight="1">
      <c r="B680" s="22"/>
      <c r="C680" s="117" t="s">
        <v>992</v>
      </c>
      <c r="D680" s="117" t="s">
        <v>234</v>
      </c>
      <c r="E680" s="118" t="s">
        <v>993</v>
      </c>
      <c r="F680" s="119" t="s">
        <v>994</v>
      </c>
      <c r="G680" s="120" t="s">
        <v>602</v>
      </c>
      <c r="H680" s="121">
        <v>25</v>
      </c>
      <c r="I680" s="122"/>
      <c r="J680" s="123">
        <f>ROUND($I$680*$H$680,2)</f>
        <v>0</v>
      </c>
      <c r="K680" s="119" t="s">
        <v>238</v>
      </c>
      <c r="L680" s="22"/>
      <c r="M680" s="124"/>
      <c r="N680" s="125" t="s">
        <v>44</v>
      </c>
      <c r="P680" s="126">
        <f>$O$680*$H$680</f>
        <v>0</v>
      </c>
      <c r="Q680" s="126">
        <v>0</v>
      </c>
      <c r="R680" s="126">
        <f>$Q$680*$H$680</f>
        <v>0</v>
      </c>
      <c r="S680" s="126">
        <v>0</v>
      </c>
      <c r="T680" s="127">
        <f>$S$680*$H$680</f>
        <v>0</v>
      </c>
      <c r="AR680" s="76" t="s">
        <v>312</v>
      </c>
      <c r="AT680" s="76" t="s">
        <v>234</v>
      </c>
      <c r="AU680" s="76" t="s">
        <v>81</v>
      </c>
      <c r="AY680" s="6" t="s">
        <v>232</v>
      </c>
      <c r="BE680" s="128">
        <f>IF($N$680="základní",$J$680,0)</f>
        <v>0</v>
      </c>
      <c r="BF680" s="128">
        <f>IF($N$680="snížená",$J$680,0)</f>
        <v>0</v>
      </c>
      <c r="BG680" s="128">
        <f>IF($N$680="zákl. přenesená",$J$680,0)</f>
        <v>0</v>
      </c>
      <c r="BH680" s="128">
        <f>IF($N$680="sníž. přenesená",$J$680,0)</f>
        <v>0</v>
      </c>
      <c r="BI680" s="128">
        <f>IF($N$680="nulová",$J$680,0)</f>
        <v>0</v>
      </c>
      <c r="BJ680" s="76" t="s">
        <v>22</v>
      </c>
      <c r="BK680" s="128">
        <f>ROUND($I$680*$H$680,2)</f>
        <v>0</v>
      </c>
      <c r="BL680" s="76" t="s">
        <v>312</v>
      </c>
      <c r="BM680" s="76" t="s">
        <v>995</v>
      </c>
    </row>
    <row r="681" spans="2:47" s="6" customFormat="1" ht="16.5" customHeight="1">
      <c r="B681" s="22"/>
      <c r="D681" s="130" t="s">
        <v>346</v>
      </c>
      <c r="F681" s="159" t="s">
        <v>994</v>
      </c>
      <c r="L681" s="22"/>
      <c r="M681" s="48"/>
      <c r="T681" s="49"/>
      <c r="AT681" s="6" t="s">
        <v>346</v>
      </c>
      <c r="AU681" s="6" t="s">
        <v>81</v>
      </c>
    </row>
    <row r="682" spans="2:51" s="6" customFormat="1" ht="15.75" customHeight="1">
      <c r="B682" s="129"/>
      <c r="D682" s="137" t="s">
        <v>241</v>
      </c>
      <c r="E682" s="135"/>
      <c r="F682" s="131" t="s">
        <v>996</v>
      </c>
      <c r="H682" s="132">
        <v>25</v>
      </c>
      <c r="L682" s="129"/>
      <c r="M682" s="133"/>
      <c r="T682" s="134"/>
      <c r="AT682" s="135" t="s">
        <v>241</v>
      </c>
      <c r="AU682" s="135" t="s">
        <v>81</v>
      </c>
      <c r="AV682" s="135" t="s">
        <v>81</v>
      </c>
      <c r="AW682" s="135" t="s">
        <v>186</v>
      </c>
      <c r="AX682" s="135" t="s">
        <v>73</v>
      </c>
      <c r="AY682" s="135" t="s">
        <v>232</v>
      </c>
    </row>
    <row r="683" spans="2:51" s="6" customFormat="1" ht="15.75" customHeight="1">
      <c r="B683" s="136"/>
      <c r="D683" s="137" t="s">
        <v>241</v>
      </c>
      <c r="E683" s="138"/>
      <c r="F683" s="139" t="s">
        <v>243</v>
      </c>
      <c r="H683" s="140">
        <v>25</v>
      </c>
      <c r="L683" s="136"/>
      <c r="M683" s="141"/>
      <c r="T683" s="142"/>
      <c r="AT683" s="138" t="s">
        <v>241</v>
      </c>
      <c r="AU683" s="138" t="s">
        <v>81</v>
      </c>
      <c r="AV683" s="138" t="s">
        <v>239</v>
      </c>
      <c r="AW683" s="138" t="s">
        <v>186</v>
      </c>
      <c r="AX683" s="138" t="s">
        <v>22</v>
      </c>
      <c r="AY683" s="138" t="s">
        <v>232</v>
      </c>
    </row>
    <row r="684" spans="2:63" s="106" customFormat="1" ht="30.75" customHeight="1">
      <c r="B684" s="107"/>
      <c r="D684" s="108" t="s">
        <v>72</v>
      </c>
      <c r="E684" s="115" t="s">
        <v>997</v>
      </c>
      <c r="F684" s="115" t="s">
        <v>998</v>
      </c>
      <c r="J684" s="116">
        <f>$BK$684</f>
        <v>0</v>
      </c>
      <c r="L684" s="107"/>
      <c r="M684" s="111"/>
      <c r="P684" s="112">
        <f>SUM($P$685:$P$720)</f>
        <v>0</v>
      </c>
      <c r="R684" s="112">
        <f>SUM($R$685:$R$720)</f>
        <v>0.00736</v>
      </c>
      <c r="T684" s="113">
        <f>SUM($T$685:$T$720)</f>
        <v>0</v>
      </c>
      <c r="AR684" s="108" t="s">
        <v>81</v>
      </c>
      <c r="AT684" s="108" t="s">
        <v>72</v>
      </c>
      <c r="AU684" s="108" t="s">
        <v>22</v>
      </c>
      <c r="AY684" s="108" t="s">
        <v>232</v>
      </c>
      <c r="BK684" s="114">
        <f>SUM($BK$685:$BK$720)</f>
        <v>0</v>
      </c>
    </row>
    <row r="685" spans="2:65" s="6" customFormat="1" ht="15.75" customHeight="1">
      <c r="B685" s="22"/>
      <c r="C685" s="117" t="s">
        <v>999</v>
      </c>
      <c r="D685" s="117" t="s">
        <v>234</v>
      </c>
      <c r="E685" s="118" t="s">
        <v>1000</v>
      </c>
      <c r="F685" s="119" t="s">
        <v>1001</v>
      </c>
      <c r="G685" s="120" t="s">
        <v>602</v>
      </c>
      <c r="H685" s="121">
        <v>28</v>
      </c>
      <c r="I685" s="122"/>
      <c r="J685" s="123">
        <f>ROUND($I$685*$H$685,2)</f>
        <v>0</v>
      </c>
      <c r="K685" s="119" t="s">
        <v>238</v>
      </c>
      <c r="L685" s="22"/>
      <c r="M685" s="124"/>
      <c r="N685" s="125" t="s">
        <v>44</v>
      </c>
      <c r="P685" s="126">
        <f>$O$685*$H$685</f>
        <v>0</v>
      </c>
      <c r="Q685" s="126">
        <v>0</v>
      </c>
      <c r="R685" s="126">
        <f>$Q$685*$H$685</f>
        <v>0</v>
      </c>
      <c r="S685" s="126">
        <v>0</v>
      </c>
      <c r="T685" s="127">
        <f>$S$685*$H$685</f>
        <v>0</v>
      </c>
      <c r="AR685" s="76" t="s">
        <v>312</v>
      </c>
      <c r="AT685" s="76" t="s">
        <v>234</v>
      </c>
      <c r="AU685" s="76" t="s">
        <v>81</v>
      </c>
      <c r="AY685" s="6" t="s">
        <v>232</v>
      </c>
      <c r="BE685" s="128">
        <f>IF($N$685="základní",$J$685,0)</f>
        <v>0</v>
      </c>
      <c r="BF685" s="128">
        <f>IF($N$685="snížená",$J$685,0)</f>
        <v>0</v>
      </c>
      <c r="BG685" s="128">
        <f>IF($N$685="zákl. přenesená",$J$685,0)</f>
        <v>0</v>
      </c>
      <c r="BH685" s="128">
        <f>IF($N$685="sníž. přenesená",$J$685,0)</f>
        <v>0</v>
      </c>
      <c r="BI685" s="128">
        <f>IF($N$685="nulová",$J$685,0)</f>
        <v>0</v>
      </c>
      <c r="BJ685" s="76" t="s">
        <v>22</v>
      </c>
      <c r="BK685" s="128">
        <f>ROUND($I$685*$H$685,2)</f>
        <v>0</v>
      </c>
      <c r="BL685" s="76" t="s">
        <v>312</v>
      </c>
      <c r="BM685" s="76" t="s">
        <v>1002</v>
      </c>
    </row>
    <row r="686" spans="2:47" s="6" customFormat="1" ht="16.5" customHeight="1">
      <c r="B686" s="22"/>
      <c r="D686" s="130" t="s">
        <v>346</v>
      </c>
      <c r="F686" s="159" t="s">
        <v>1001</v>
      </c>
      <c r="L686" s="22"/>
      <c r="M686" s="48"/>
      <c r="T686" s="49"/>
      <c r="AT686" s="6" t="s">
        <v>346</v>
      </c>
      <c r="AU686" s="6" t="s">
        <v>81</v>
      </c>
    </row>
    <row r="687" spans="2:51" s="6" customFormat="1" ht="15.75" customHeight="1">
      <c r="B687" s="129"/>
      <c r="D687" s="137" t="s">
        <v>241</v>
      </c>
      <c r="E687" s="135"/>
      <c r="F687" s="131" t="s">
        <v>1003</v>
      </c>
      <c r="H687" s="132">
        <v>19</v>
      </c>
      <c r="L687" s="129"/>
      <c r="M687" s="133"/>
      <c r="T687" s="134"/>
      <c r="AT687" s="135" t="s">
        <v>241</v>
      </c>
      <c r="AU687" s="135" t="s">
        <v>81</v>
      </c>
      <c r="AV687" s="135" t="s">
        <v>81</v>
      </c>
      <c r="AW687" s="135" t="s">
        <v>186</v>
      </c>
      <c r="AX687" s="135" t="s">
        <v>73</v>
      </c>
      <c r="AY687" s="135" t="s">
        <v>232</v>
      </c>
    </row>
    <row r="688" spans="2:51" s="6" customFormat="1" ht="15.75" customHeight="1">
      <c r="B688" s="129"/>
      <c r="D688" s="137" t="s">
        <v>241</v>
      </c>
      <c r="E688" s="135"/>
      <c r="F688" s="131" t="s">
        <v>1004</v>
      </c>
      <c r="H688" s="132">
        <v>9</v>
      </c>
      <c r="L688" s="129"/>
      <c r="M688" s="133"/>
      <c r="T688" s="134"/>
      <c r="AT688" s="135" t="s">
        <v>241</v>
      </c>
      <c r="AU688" s="135" t="s">
        <v>81</v>
      </c>
      <c r="AV688" s="135" t="s">
        <v>81</v>
      </c>
      <c r="AW688" s="135" t="s">
        <v>186</v>
      </c>
      <c r="AX688" s="135" t="s">
        <v>73</v>
      </c>
      <c r="AY688" s="135" t="s">
        <v>232</v>
      </c>
    </row>
    <row r="689" spans="2:51" s="6" customFormat="1" ht="15.75" customHeight="1">
      <c r="B689" s="136"/>
      <c r="D689" s="137" t="s">
        <v>241</v>
      </c>
      <c r="E689" s="138"/>
      <c r="F689" s="139" t="s">
        <v>243</v>
      </c>
      <c r="H689" s="140">
        <v>28</v>
      </c>
      <c r="L689" s="136"/>
      <c r="M689" s="141"/>
      <c r="T689" s="142"/>
      <c r="AT689" s="138" t="s">
        <v>241</v>
      </c>
      <c r="AU689" s="138" t="s">
        <v>81</v>
      </c>
      <c r="AV689" s="138" t="s">
        <v>239</v>
      </c>
      <c r="AW689" s="138" t="s">
        <v>186</v>
      </c>
      <c r="AX689" s="138" t="s">
        <v>22</v>
      </c>
      <c r="AY689" s="138" t="s">
        <v>232</v>
      </c>
    </row>
    <row r="690" spans="2:65" s="6" customFormat="1" ht="15.75" customHeight="1">
      <c r="B690" s="22"/>
      <c r="C690" s="149" t="s">
        <v>1005</v>
      </c>
      <c r="D690" s="149" t="s">
        <v>336</v>
      </c>
      <c r="E690" s="150" t="s">
        <v>1006</v>
      </c>
      <c r="F690" s="151" t="s">
        <v>1007</v>
      </c>
      <c r="G690" s="152" t="s">
        <v>602</v>
      </c>
      <c r="H690" s="153">
        <v>28</v>
      </c>
      <c r="I690" s="154"/>
      <c r="J690" s="155">
        <f>ROUND($I$690*$H$690,2)</f>
        <v>0</v>
      </c>
      <c r="K690" s="151" t="s">
        <v>238</v>
      </c>
      <c r="L690" s="156"/>
      <c r="M690" s="157"/>
      <c r="N690" s="158" t="s">
        <v>44</v>
      </c>
      <c r="P690" s="126">
        <f>$O$690*$H$690</f>
        <v>0</v>
      </c>
      <c r="Q690" s="126">
        <v>5E-05</v>
      </c>
      <c r="R690" s="126">
        <f>$Q$690*$H$690</f>
        <v>0.0014</v>
      </c>
      <c r="S690" s="126">
        <v>0</v>
      </c>
      <c r="T690" s="127">
        <f>$S$690*$H$690</f>
        <v>0</v>
      </c>
      <c r="AR690" s="76" t="s">
        <v>421</v>
      </c>
      <c r="AT690" s="76" t="s">
        <v>336</v>
      </c>
      <c r="AU690" s="76" t="s">
        <v>81</v>
      </c>
      <c r="AY690" s="6" t="s">
        <v>232</v>
      </c>
      <c r="BE690" s="128">
        <f>IF($N$690="základní",$J$690,0)</f>
        <v>0</v>
      </c>
      <c r="BF690" s="128">
        <f>IF($N$690="snížená",$J$690,0)</f>
        <v>0</v>
      </c>
      <c r="BG690" s="128">
        <f>IF($N$690="zákl. přenesená",$J$690,0)</f>
        <v>0</v>
      </c>
      <c r="BH690" s="128">
        <f>IF($N$690="sníž. přenesená",$J$690,0)</f>
        <v>0</v>
      </c>
      <c r="BI690" s="128">
        <f>IF($N$690="nulová",$J$690,0)</f>
        <v>0</v>
      </c>
      <c r="BJ690" s="76" t="s">
        <v>22</v>
      </c>
      <c r="BK690" s="128">
        <f>ROUND($I$690*$H$690,2)</f>
        <v>0</v>
      </c>
      <c r="BL690" s="76" t="s">
        <v>312</v>
      </c>
      <c r="BM690" s="76" t="s">
        <v>1008</v>
      </c>
    </row>
    <row r="691" spans="2:47" s="6" customFormat="1" ht="16.5" customHeight="1">
      <c r="B691" s="22"/>
      <c r="D691" s="130" t="s">
        <v>346</v>
      </c>
      <c r="F691" s="159" t="s">
        <v>1009</v>
      </c>
      <c r="L691" s="22"/>
      <c r="M691" s="48"/>
      <c r="T691" s="49"/>
      <c r="AT691" s="6" t="s">
        <v>346</v>
      </c>
      <c r="AU691" s="6" t="s">
        <v>81</v>
      </c>
    </row>
    <row r="692" spans="2:65" s="6" customFormat="1" ht="15.75" customHeight="1">
      <c r="B692" s="22"/>
      <c r="C692" s="117" t="s">
        <v>1010</v>
      </c>
      <c r="D692" s="117" t="s">
        <v>234</v>
      </c>
      <c r="E692" s="118" t="s">
        <v>1011</v>
      </c>
      <c r="F692" s="119" t="s">
        <v>1012</v>
      </c>
      <c r="G692" s="120" t="s">
        <v>602</v>
      </c>
      <c r="H692" s="121">
        <v>52</v>
      </c>
      <c r="I692" s="122"/>
      <c r="J692" s="123">
        <f>ROUND($I$692*$H$692,2)</f>
        <v>0</v>
      </c>
      <c r="K692" s="119" t="s">
        <v>238</v>
      </c>
      <c r="L692" s="22"/>
      <c r="M692" s="124"/>
      <c r="N692" s="125" t="s">
        <v>44</v>
      </c>
      <c r="P692" s="126">
        <f>$O$692*$H$692</f>
        <v>0</v>
      </c>
      <c r="Q692" s="126">
        <v>0</v>
      </c>
      <c r="R692" s="126">
        <f>$Q$692*$H$692</f>
        <v>0</v>
      </c>
      <c r="S692" s="126">
        <v>0</v>
      </c>
      <c r="T692" s="127">
        <f>$S$692*$H$692</f>
        <v>0</v>
      </c>
      <c r="AR692" s="76" t="s">
        <v>312</v>
      </c>
      <c r="AT692" s="76" t="s">
        <v>234</v>
      </c>
      <c r="AU692" s="76" t="s">
        <v>81</v>
      </c>
      <c r="AY692" s="6" t="s">
        <v>232</v>
      </c>
      <c r="BE692" s="128">
        <f>IF($N$692="základní",$J$692,0)</f>
        <v>0</v>
      </c>
      <c r="BF692" s="128">
        <f>IF($N$692="snížená",$J$692,0)</f>
        <v>0</v>
      </c>
      <c r="BG692" s="128">
        <f>IF($N$692="zákl. přenesená",$J$692,0)</f>
        <v>0</v>
      </c>
      <c r="BH692" s="128">
        <f>IF($N$692="sníž. přenesená",$J$692,0)</f>
        <v>0</v>
      </c>
      <c r="BI692" s="128">
        <f>IF($N$692="nulová",$J$692,0)</f>
        <v>0</v>
      </c>
      <c r="BJ692" s="76" t="s">
        <v>22</v>
      </c>
      <c r="BK692" s="128">
        <f>ROUND($I$692*$H$692,2)</f>
        <v>0</v>
      </c>
      <c r="BL692" s="76" t="s">
        <v>312</v>
      </c>
      <c r="BM692" s="76" t="s">
        <v>1013</v>
      </c>
    </row>
    <row r="693" spans="2:47" s="6" customFormat="1" ht="16.5" customHeight="1">
      <c r="B693" s="22"/>
      <c r="D693" s="130" t="s">
        <v>346</v>
      </c>
      <c r="F693" s="159" t="s">
        <v>1012</v>
      </c>
      <c r="L693" s="22"/>
      <c r="M693" s="48"/>
      <c r="T693" s="49"/>
      <c r="AT693" s="6" t="s">
        <v>346</v>
      </c>
      <c r="AU693" s="6" t="s">
        <v>81</v>
      </c>
    </row>
    <row r="694" spans="2:51" s="6" customFormat="1" ht="15.75" customHeight="1">
      <c r="B694" s="129"/>
      <c r="D694" s="137" t="s">
        <v>241</v>
      </c>
      <c r="E694" s="135"/>
      <c r="F694" s="131" t="s">
        <v>945</v>
      </c>
      <c r="H694" s="132">
        <v>37</v>
      </c>
      <c r="L694" s="129"/>
      <c r="M694" s="133"/>
      <c r="T694" s="134"/>
      <c r="AT694" s="135" t="s">
        <v>241</v>
      </c>
      <c r="AU694" s="135" t="s">
        <v>81</v>
      </c>
      <c r="AV694" s="135" t="s">
        <v>81</v>
      </c>
      <c r="AW694" s="135" t="s">
        <v>186</v>
      </c>
      <c r="AX694" s="135" t="s">
        <v>73</v>
      </c>
      <c r="AY694" s="135" t="s">
        <v>232</v>
      </c>
    </row>
    <row r="695" spans="2:51" s="6" customFormat="1" ht="15.75" customHeight="1">
      <c r="B695" s="129"/>
      <c r="D695" s="137" t="s">
        <v>241</v>
      </c>
      <c r="E695" s="135"/>
      <c r="F695" s="131" t="s">
        <v>1014</v>
      </c>
      <c r="H695" s="132">
        <v>15</v>
      </c>
      <c r="L695" s="129"/>
      <c r="M695" s="133"/>
      <c r="T695" s="134"/>
      <c r="AT695" s="135" t="s">
        <v>241</v>
      </c>
      <c r="AU695" s="135" t="s">
        <v>81</v>
      </c>
      <c r="AV695" s="135" t="s">
        <v>81</v>
      </c>
      <c r="AW695" s="135" t="s">
        <v>186</v>
      </c>
      <c r="AX695" s="135" t="s">
        <v>73</v>
      </c>
      <c r="AY695" s="135" t="s">
        <v>232</v>
      </c>
    </row>
    <row r="696" spans="2:51" s="6" customFormat="1" ht="15.75" customHeight="1">
      <c r="B696" s="136"/>
      <c r="D696" s="137" t="s">
        <v>241</v>
      </c>
      <c r="E696" s="138"/>
      <c r="F696" s="139" t="s">
        <v>243</v>
      </c>
      <c r="H696" s="140">
        <v>52</v>
      </c>
      <c r="L696" s="136"/>
      <c r="M696" s="141"/>
      <c r="T696" s="142"/>
      <c r="AT696" s="138" t="s">
        <v>241</v>
      </c>
      <c r="AU696" s="138" t="s">
        <v>81</v>
      </c>
      <c r="AV696" s="138" t="s">
        <v>239</v>
      </c>
      <c r="AW696" s="138" t="s">
        <v>186</v>
      </c>
      <c r="AX696" s="138" t="s">
        <v>22</v>
      </c>
      <c r="AY696" s="138" t="s">
        <v>232</v>
      </c>
    </row>
    <row r="697" spans="2:65" s="6" customFormat="1" ht="15.75" customHeight="1">
      <c r="B697" s="22"/>
      <c r="C697" s="149" t="s">
        <v>1015</v>
      </c>
      <c r="D697" s="149" t="s">
        <v>336</v>
      </c>
      <c r="E697" s="150" t="s">
        <v>1016</v>
      </c>
      <c r="F697" s="151" t="s">
        <v>1017</v>
      </c>
      <c r="G697" s="152" t="s">
        <v>602</v>
      </c>
      <c r="H697" s="153">
        <v>52</v>
      </c>
      <c r="I697" s="154"/>
      <c r="J697" s="155">
        <f>ROUND($I$697*$H$697,2)</f>
        <v>0</v>
      </c>
      <c r="K697" s="151" t="s">
        <v>238</v>
      </c>
      <c r="L697" s="156"/>
      <c r="M697" s="157"/>
      <c r="N697" s="158" t="s">
        <v>44</v>
      </c>
      <c r="P697" s="126">
        <f>$O$697*$H$697</f>
        <v>0</v>
      </c>
      <c r="Q697" s="126">
        <v>5E-05</v>
      </c>
      <c r="R697" s="126">
        <f>$Q$697*$H$697</f>
        <v>0.0026000000000000003</v>
      </c>
      <c r="S697" s="126">
        <v>0</v>
      </c>
      <c r="T697" s="127">
        <f>$S$697*$H$697</f>
        <v>0</v>
      </c>
      <c r="AR697" s="76" t="s">
        <v>421</v>
      </c>
      <c r="AT697" s="76" t="s">
        <v>336</v>
      </c>
      <c r="AU697" s="76" t="s">
        <v>81</v>
      </c>
      <c r="AY697" s="6" t="s">
        <v>232</v>
      </c>
      <c r="BE697" s="128">
        <f>IF($N$697="základní",$J$697,0)</f>
        <v>0</v>
      </c>
      <c r="BF697" s="128">
        <f>IF($N$697="snížená",$J$697,0)</f>
        <v>0</v>
      </c>
      <c r="BG697" s="128">
        <f>IF($N$697="zákl. přenesená",$J$697,0)</f>
        <v>0</v>
      </c>
      <c r="BH697" s="128">
        <f>IF($N$697="sníž. přenesená",$J$697,0)</f>
        <v>0</v>
      </c>
      <c r="BI697" s="128">
        <f>IF($N$697="nulová",$J$697,0)</f>
        <v>0</v>
      </c>
      <c r="BJ697" s="76" t="s">
        <v>22</v>
      </c>
      <c r="BK697" s="128">
        <f>ROUND($I$697*$H$697,2)</f>
        <v>0</v>
      </c>
      <c r="BL697" s="76" t="s">
        <v>312</v>
      </c>
      <c r="BM697" s="76" t="s">
        <v>1018</v>
      </c>
    </row>
    <row r="698" spans="2:47" s="6" customFormat="1" ht="16.5" customHeight="1">
      <c r="B698" s="22"/>
      <c r="D698" s="130" t="s">
        <v>346</v>
      </c>
      <c r="F698" s="159" t="s">
        <v>1019</v>
      </c>
      <c r="L698" s="22"/>
      <c r="M698" s="48"/>
      <c r="T698" s="49"/>
      <c r="AT698" s="6" t="s">
        <v>346</v>
      </c>
      <c r="AU698" s="6" t="s">
        <v>81</v>
      </c>
    </row>
    <row r="699" spans="2:65" s="6" customFormat="1" ht="15.75" customHeight="1">
      <c r="B699" s="22"/>
      <c r="C699" s="117" t="s">
        <v>1020</v>
      </c>
      <c r="D699" s="117" t="s">
        <v>234</v>
      </c>
      <c r="E699" s="118" t="s">
        <v>1021</v>
      </c>
      <c r="F699" s="119" t="s">
        <v>1022</v>
      </c>
      <c r="G699" s="120" t="s">
        <v>602</v>
      </c>
      <c r="H699" s="121">
        <v>53</v>
      </c>
      <c r="I699" s="122"/>
      <c r="J699" s="123">
        <f>ROUND($I$699*$H$699,2)</f>
        <v>0</v>
      </c>
      <c r="K699" s="119" t="s">
        <v>238</v>
      </c>
      <c r="L699" s="22"/>
      <c r="M699" s="124"/>
      <c r="N699" s="125" t="s">
        <v>44</v>
      </c>
      <c r="P699" s="126">
        <f>$O$699*$H$699</f>
        <v>0</v>
      </c>
      <c r="Q699" s="126">
        <v>0</v>
      </c>
      <c r="R699" s="126">
        <f>$Q$699*$H$699</f>
        <v>0</v>
      </c>
      <c r="S699" s="126">
        <v>0</v>
      </c>
      <c r="T699" s="127">
        <f>$S$699*$H$699</f>
        <v>0</v>
      </c>
      <c r="AR699" s="76" t="s">
        <v>312</v>
      </c>
      <c r="AT699" s="76" t="s">
        <v>234</v>
      </c>
      <c r="AU699" s="76" t="s">
        <v>81</v>
      </c>
      <c r="AY699" s="6" t="s">
        <v>232</v>
      </c>
      <c r="BE699" s="128">
        <f>IF($N$699="základní",$J$699,0)</f>
        <v>0</v>
      </c>
      <c r="BF699" s="128">
        <f>IF($N$699="snížená",$J$699,0)</f>
        <v>0</v>
      </c>
      <c r="BG699" s="128">
        <f>IF($N$699="zákl. přenesená",$J$699,0)</f>
        <v>0</v>
      </c>
      <c r="BH699" s="128">
        <f>IF($N$699="sníž. přenesená",$J$699,0)</f>
        <v>0</v>
      </c>
      <c r="BI699" s="128">
        <f>IF($N$699="nulová",$J$699,0)</f>
        <v>0</v>
      </c>
      <c r="BJ699" s="76" t="s">
        <v>22</v>
      </c>
      <c r="BK699" s="128">
        <f>ROUND($I$699*$H$699,2)</f>
        <v>0</v>
      </c>
      <c r="BL699" s="76" t="s">
        <v>312</v>
      </c>
      <c r="BM699" s="76" t="s">
        <v>1023</v>
      </c>
    </row>
    <row r="700" spans="2:47" s="6" customFormat="1" ht="16.5" customHeight="1">
      <c r="B700" s="22"/>
      <c r="D700" s="130" t="s">
        <v>346</v>
      </c>
      <c r="F700" s="159" t="s">
        <v>1022</v>
      </c>
      <c r="L700" s="22"/>
      <c r="M700" s="48"/>
      <c r="T700" s="49"/>
      <c r="AT700" s="6" t="s">
        <v>346</v>
      </c>
      <c r="AU700" s="6" t="s">
        <v>81</v>
      </c>
    </row>
    <row r="701" spans="2:51" s="6" customFormat="1" ht="15.75" customHeight="1">
      <c r="B701" s="129"/>
      <c r="D701" s="137" t="s">
        <v>241</v>
      </c>
      <c r="E701" s="135"/>
      <c r="F701" s="131" t="s">
        <v>1024</v>
      </c>
      <c r="H701" s="132">
        <v>29</v>
      </c>
      <c r="L701" s="129"/>
      <c r="M701" s="133"/>
      <c r="T701" s="134"/>
      <c r="AT701" s="135" t="s">
        <v>241</v>
      </c>
      <c r="AU701" s="135" t="s">
        <v>81</v>
      </c>
      <c r="AV701" s="135" t="s">
        <v>81</v>
      </c>
      <c r="AW701" s="135" t="s">
        <v>186</v>
      </c>
      <c r="AX701" s="135" t="s">
        <v>73</v>
      </c>
      <c r="AY701" s="135" t="s">
        <v>232</v>
      </c>
    </row>
    <row r="702" spans="2:51" s="6" customFormat="1" ht="15.75" customHeight="1">
      <c r="B702" s="129"/>
      <c r="D702" s="137" t="s">
        <v>241</v>
      </c>
      <c r="E702" s="135"/>
      <c r="F702" s="131" t="s">
        <v>1025</v>
      </c>
      <c r="H702" s="132">
        <v>24</v>
      </c>
      <c r="L702" s="129"/>
      <c r="M702" s="133"/>
      <c r="T702" s="134"/>
      <c r="AT702" s="135" t="s">
        <v>241</v>
      </c>
      <c r="AU702" s="135" t="s">
        <v>81</v>
      </c>
      <c r="AV702" s="135" t="s">
        <v>81</v>
      </c>
      <c r="AW702" s="135" t="s">
        <v>186</v>
      </c>
      <c r="AX702" s="135" t="s">
        <v>73</v>
      </c>
      <c r="AY702" s="135" t="s">
        <v>232</v>
      </c>
    </row>
    <row r="703" spans="2:51" s="6" customFormat="1" ht="15.75" customHeight="1">
      <c r="B703" s="136"/>
      <c r="D703" s="137" t="s">
        <v>241</v>
      </c>
      <c r="E703" s="138"/>
      <c r="F703" s="139" t="s">
        <v>243</v>
      </c>
      <c r="H703" s="140">
        <v>53</v>
      </c>
      <c r="L703" s="136"/>
      <c r="M703" s="141"/>
      <c r="T703" s="142"/>
      <c r="AT703" s="138" t="s">
        <v>241</v>
      </c>
      <c r="AU703" s="138" t="s">
        <v>81</v>
      </c>
      <c r="AV703" s="138" t="s">
        <v>239</v>
      </c>
      <c r="AW703" s="138" t="s">
        <v>186</v>
      </c>
      <c r="AX703" s="138" t="s">
        <v>22</v>
      </c>
      <c r="AY703" s="138" t="s">
        <v>232</v>
      </c>
    </row>
    <row r="704" spans="2:65" s="6" customFormat="1" ht="15.75" customHeight="1">
      <c r="B704" s="22"/>
      <c r="C704" s="149" t="s">
        <v>1026</v>
      </c>
      <c r="D704" s="149" t="s">
        <v>336</v>
      </c>
      <c r="E704" s="150" t="s">
        <v>1027</v>
      </c>
      <c r="F704" s="151" t="s">
        <v>1028</v>
      </c>
      <c r="G704" s="152" t="s">
        <v>602</v>
      </c>
      <c r="H704" s="153">
        <v>53</v>
      </c>
      <c r="I704" s="154"/>
      <c r="J704" s="155">
        <f>ROUND($I$704*$H$704,2)</f>
        <v>0</v>
      </c>
      <c r="K704" s="151" t="s">
        <v>238</v>
      </c>
      <c r="L704" s="156"/>
      <c r="M704" s="157"/>
      <c r="N704" s="158" t="s">
        <v>44</v>
      </c>
      <c r="P704" s="126">
        <f>$O$704*$H$704</f>
        <v>0</v>
      </c>
      <c r="Q704" s="126">
        <v>6E-05</v>
      </c>
      <c r="R704" s="126">
        <f>$Q$704*$H$704</f>
        <v>0.00318</v>
      </c>
      <c r="S704" s="126">
        <v>0</v>
      </c>
      <c r="T704" s="127">
        <f>$S$704*$H$704</f>
        <v>0</v>
      </c>
      <c r="AR704" s="76" t="s">
        <v>421</v>
      </c>
      <c r="AT704" s="76" t="s">
        <v>336</v>
      </c>
      <c r="AU704" s="76" t="s">
        <v>81</v>
      </c>
      <c r="AY704" s="6" t="s">
        <v>232</v>
      </c>
      <c r="BE704" s="128">
        <f>IF($N$704="základní",$J$704,0)</f>
        <v>0</v>
      </c>
      <c r="BF704" s="128">
        <f>IF($N$704="snížená",$J$704,0)</f>
        <v>0</v>
      </c>
      <c r="BG704" s="128">
        <f>IF($N$704="zákl. přenesená",$J$704,0)</f>
        <v>0</v>
      </c>
      <c r="BH704" s="128">
        <f>IF($N$704="sníž. přenesená",$J$704,0)</f>
        <v>0</v>
      </c>
      <c r="BI704" s="128">
        <f>IF($N$704="nulová",$J$704,0)</f>
        <v>0</v>
      </c>
      <c r="BJ704" s="76" t="s">
        <v>22</v>
      </c>
      <c r="BK704" s="128">
        <f>ROUND($I$704*$H$704,2)</f>
        <v>0</v>
      </c>
      <c r="BL704" s="76" t="s">
        <v>312</v>
      </c>
      <c r="BM704" s="76" t="s">
        <v>1029</v>
      </c>
    </row>
    <row r="705" spans="2:47" s="6" customFormat="1" ht="16.5" customHeight="1">
      <c r="B705" s="22"/>
      <c r="D705" s="130" t="s">
        <v>346</v>
      </c>
      <c r="F705" s="159" t="s">
        <v>1030</v>
      </c>
      <c r="L705" s="22"/>
      <c r="M705" s="48"/>
      <c r="T705" s="49"/>
      <c r="AT705" s="6" t="s">
        <v>346</v>
      </c>
      <c r="AU705" s="6" t="s">
        <v>81</v>
      </c>
    </row>
    <row r="706" spans="2:65" s="6" customFormat="1" ht="15.75" customHeight="1">
      <c r="B706" s="22"/>
      <c r="C706" s="117" t="s">
        <v>1031</v>
      </c>
      <c r="D706" s="117" t="s">
        <v>234</v>
      </c>
      <c r="E706" s="118" t="s">
        <v>1032</v>
      </c>
      <c r="F706" s="119" t="s">
        <v>1033</v>
      </c>
      <c r="G706" s="120" t="s">
        <v>602</v>
      </c>
      <c r="H706" s="121">
        <v>5</v>
      </c>
      <c r="I706" s="122"/>
      <c r="J706" s="123">
        <f>ROUND($I$706*$H$706,2)</f>
        <v>0</v>
      </c>
      <c r="K706" s="119" t="s">
        <v>238</v>
      </c>
      <c r="L706" s="22"/>
      <c r="M706" s="124"/>
      <c r="N706" s="125" t="s">
        <v>44</v>
      </c>
      <c r="P706" s="126">
        <f>$O$706*$H$706</f>
        <v>0</v>
      </c>
      <c r="Q706" s="126">
        <v>0</v>
      </c>
      <c r="R706" s="126">
        <f>$Q$706*$H$706</f>
        <v>0</v>
      </c>
      <c r="S706" s="126">
        <v>0</v>
      </c>
      <c r="T706" s="127">
        <f>$S$706*$H$706</f>
        <v>0</v>
      </c>
      <c r="AR706" s="76" t="s">
        <v>312</v>
      </c>
      <c r="AT706" s="76" t="s">
        <v>234</v>
      </c>
      <c r="AU706" s="76" t="s">
        <v>81</v>
      </c>
      <c r="AY706" s="6" t="s">
        <v>232</v>
      </c>
      <c r="BE706" s="128">
        <f>IF($N$706="základní",$J$706,0)</f>
        <v>0</v>
      </c>
      <c r="BF706" s="128">
        <f>IF($N$706="snížená",$J$706,0)</f>
        <v>0</v>
      </c>
      <c r="BG706" s="128">
        <f>IF($N$706="zákl. přenesená",$J$706,0)</f>
        <v>0</v>
      </c>
      <c r="BH706" s="128">
        <f>IF($N$706="sníž. přenesená",$J$706,0)</f>
        <v>0</v>
      </c>
      <c r="BI706" s="128">
        <f>IF($N$706="nulová",$J$706,0)</f>
        <v>0</v>
      </c>
      <c r="BJ706" s="76" t="s">
        <v>22</v>
      </c>
      <c r="BK706" s="128">
        <f>ROUND($I$706*$H$706,2)</f>
        <v>0</v>
      </c>
      <c r="BL706" s="76" t="s">
        <v>312</v>
      </c>
      <c r="BM706" s="76" t="s">
        <v>1034</v>
      </c>
    </row>
    <row r="707" spans="2:47" s="6" customFormat="1" ht="16.5" customHeight="1">
      <c r="B707" s="22"/>
      <c r="D707" s="130" t="s">
        <v>346</v>
      </c>
      <c r="F707" s="159" t="s">
        <v>1033</v>
      </c>
      <c r="L707" s="22"/>
      <c r="M707" s="48"/>
      <c r="T707" s="49"/>
      <c r="AT707" s="6" t="s">
        <v>346</v>
      </c>
      <c r="AU707" s="6" t="s">
        <v>81</v>
      </c>
    </row>
    <row r="708" spans="2:51" s="6" customFormat="1" ht="15.75" customHeight="1">
      <c r="B708" s="129"/>
      <c r="D708" s="137" t="s">
        <v>241</v>
      </c>
      <c r="E708" s="135"/>
      <c r="F708" s="131" t="s">
        <v>1035</v>
      </c>
      <c r="H708" s="132">
        <v>4</v>
      </c>
      <c r="L708" s="129"/>
      <c r="M708" s="133"/>
      <c r="T708" s="134"/>
      <c r="AT708" s="135" t="s">
        <v>241</v>
      </c>
      <c r="AU708" s="135" t="s">
        <v>81</v>
      </c>
      <c r="AV708" s="135" t="s">
        <v>81</v>
      </c>
      <c r="AW708" s="135" t="s">
        <v>186</v>
      </c>
      <c r="AX708" s="135" t="s">
        <v>73</v>
      </c>
      <c r="AY708" s="135" t="s">
        <v>232</v>
      </c>
    </row>
    <row r="709" spans="2:51" s="6" customFormat="1" ht="15.75" customHeight="1">
      <c r="B709" s="129"/>
      <c r="D709" s="137" t="s">
        <v>241</v>
      </c>
      <c r="E709" s="135"/>
      <c r="F709" s="131" t="s">
        <v>1036</v>
      </c>
      <c r="H709" s="132">
        <v>1</v>
      </c>
      <c r="L709" s="129"/>
      <c r="M709" s="133"/>
      <c r="T709" s="134"/>
      <c r="AT709" s="135" t="s">
        <v>241</v>
      </c>
      <c r="AU709" s="135" t="s">
        <v>81</v>
      </c>
      <c r="AV709" s="135" t="s">
        <v>81</v>
      </c>
      <c r="AW709" s="135" t="s">
        <v>186</v>
      </c>
      <c r="AX709" s="135" t="s">
        <v>73</v>
      </c>
      <c r="AY709" s="135" t="s">
        <v>232</v>
      </c>
    </row>
    <row r="710" spans="2:51" s="6" customFormat="1" ht="15.75" customHeight="1">
      <c r="B710" s="136"/>
      <c r="D710" s="137" t="s">
        <v>241</v>
      </c>
      <c r="E710" s="138"/>
      <c r="F710" s="139" t="s">
        <v>243</v>
      </c>
      <c r="H710" s="140">
        <v>5</v>
      </c>
      <c r="L710" s="136"/>
      <c r="M710" s="141"/>
      <c r="T710" s="142"/>
      <c r="AT710" s="138" t="s">
        <v>241</v>
      </c>
      <c r="AU710" s="138" t="s">
        <v>81</v>
      </c>
      <c r="AV710" s="138" t="s">
        <v>239</v>
      </c>
      <c r="AW710" s="138" t="s">
        <v>186</v>
      </c>
      <c r="AX710" s="138" t="s">
        <v>22</v>
      </c>
      <c r="AY710" s="138" t="s">
        <v>232</v>
      </c>
    </row>
    <row r="711" spans="2:65" s="6" customFormat="1" ht="15.75" customHeight="1">
      <c r="B711" s="22"/>
      <c r="C711" s="149" t="s">
        <v>1037</v>
      </c>
      <c r="D711" s="149" t="s">
        <v>336</v>
      </c>
      <c r="E711" s="150" t="s">
        <v>1038</v>
      </c>
      <c r="F711" s="151" t="s">
        <v>1039</v>
      </c>
      <c r="G711" s="152" t="s">
        <v>602</v>
      </c>
      <c r="H711" s="153">
        <v>3</v>
      </c>
      <c r="I711" s="154"/>
      <c r="J711" s="155">
        <f>ROUND($I$711*$H$711,2)</f>
        <v>0</v>
      </c>
      <c r="K711" s="151" t="s">
        <v>238</v>
      </c>
      <c r="L711" s="156"/>
      <c r="M711" s="157"/>
      <c r="N711" s="158" t="s">
        <v>44</v>
      </c>
      <c r="P711" s="126">
        <f>$O$711*$H$711</f>
        <v>0</v>
      </c>
      <c r="Q711" s="126">
        <v>6E-05</v>
      </c>
      <c r="R711" s="126">
        <f>$Q$711*$H$711</f>
        <v>0.00018</v>
      </c>
      <c r="S711" s="126">
        <v>0</v>
      </c>
      <c r="T711" s="127">
        <f>$S$711*$H$711</f>
        <v>0</v>
      </c>
      <c r="AR711" s="76" t="s">
        <v>421</v>
      </c>
      <c r="AT711" s="76" t="s">
        <v>336</v>
      </c>
      <c r="AU711" s="76" t="s">
        <v>81</v>
      </c>
      <c r="AY711" s="6" t="s">
        <v>232</v>
      </c>
      <c r="BE711" s="128">
        <f>IF($N$711="základní",$J$711,0)</f>
        <v>0</v>
      </c>
      <c r="BF711" s="128">
        <f>IF($N$711="snížená",$J$711,0)</f>
        <v>0</v>
      </c>
      <c r="BG711" s="128">
        <f>IF($N$711="zákl. přenesená",$J$711,0)</f>
        <v>0</v>
      </c>
      <c r="BH711" s="128">
        <f>IF($N$711="sníž. přenesená",$J$711,0)</f>
        <v>0</v>
      </c>
      <c r="BI711" s="128">
        <f>IF($N$711="nulová",$J$711,0)</f>
        <v>0</v>
      </c>
      <c r="BJ711" s="76" t="s">
        <v>22</v>
      </c>
      <c r="BK711" s="128">
        <f>ROUND($I$711*$H$711,2)</f>
        <v>0</v>
      </c>
      <c r="BL711" s="76" t="s">
        <v>312</v>
      </c>
      <c r="BM711" s="76" t="s">
        <v>1040</v>
      </c>
    </row>
    <row r="712" spans="2:47" s="6" customFormat="1" ht="16.5" customHeight="1">
      <c r="B712" s="22"/>
      <c r="D712" s="130" t="s">
        <v>346</v>
      </c>
      <c r="F712" s="159" t="s">
        <v>1041</v>
      </c>
      <c r="L712" s="22"/>
      <c r="M712" s="48"/>
      <c r="T712" s="49"/>
      <c r="AT712" s="6" t="s">
        <v>346</v>
      </c>
      <c r="AU712" s="6" t="s">
        <v>81</v>
      </c>
    </row>
    <row r="713" spans="2:65" s="6" customFormat="1" ht="15.75" customHeight="1">
      <c r="B713" s="22"/>
      <c r="C713" s="117" t="s">
        <v>1042</v>
      </c>
      <c r="D713" s="117" t="s">
        <v>234</v>
      </c>
      <c r="E713" s="118" t="s">
        <v>1043</v>
      </c>
      <c r="F713" s="119" t="s">
        <v>1044</v>
      </c>
      <c r="G713" s="120" t="s">
        <v>602</v>
      </c>
      <c r="H713" s="121">
        <v>86</v>
      </c>
      <c r="I713" s="122"/>
      <c r="J713" s="123">
        <f>ROUND($I$713*$H$713,2)</f>
        <v>0</v>
      </c>
      <c r="K713" s="119"/>
      <c r="L713" s="22"/>
      <c r="M713" s="124"/>
      <c r="N713" s="125" t="s">
        <v>44</v>
      </c>
      <c r="P713" s="126">
        <f>$O$713*$H$713</f>
        <v>0</v>
      </c>
      <c r="Q713" s="126">
        <v>0</v>
      </c>
      <c r="R713" s="126">
        <f>$Q$713*$H$713</f>
        <v>0</v>
      </c>
      <c r="S713" s="126">
        <v>0</v>
      </c>
      <c r="T713" s="127">
        <f>$S$713*$H$713</f>
        <v>0</v>
      </c>
      <c r="AR713" s="76" t="s">
        <v>312</v>
      </c>
      <c r="AT713" s="76" t="s">
        <v>234</v>
      </c>
      <c r="AU713" s="76" t="s">
        <v>81</v>
      </c>
      <c r="AY713" s="6" t="s">
        <v>232</v>
      </c>
      <c r="BE713" s="128">
        <f>IF($N$713="základní",$J$713,0)</f>
        <v>0</v>
      </c>
      <c r="BF713" s="128">
        <f>IF($N$713="snížená",$J$713,0)</f>
        <v>0</v>
      </c>
      <c r="BG713" s="128">
        <f>IF($N$713="zákl. přenesená",$J$713,0)</f>
        <v>0</v>
      </c>
      <c r="BH713" s="128">
        <f>IF($N$713="sníž. přenesená",$J$713,0)</f>
        <v>0</v>
      </c>
      <c r="BI713" s="128">
        <f>IF($N$713="nulová",$J$713,0)</f>
        <v>0</v>
      </c>
      <c r="BJ713" s="76" t="s">
        <v>22</v>
      </c>
      <c r="BK713" s="128">
        <f>ROUND($I$713*$H$713,2)</f>
        <v>0</v>
      </c>
      <c r="BL713" s="76" t="s">
        <v>312</v>
      </c>
      <c r="BM713" s="76" t="s">
        <v>1045</v>
      </c>
    </row>
    <row r="714" spans="2:47" s="6" customFormat="1" ht="16.5" customHeight="1">
      <c r="B714" s="22"/>
      <c r="D714" s="130" t="s">
        <v>346</v>
      </c>
      <c r="F714" s="159" t="s">
        <v>1046</v>
      </c>
      <c r="L714" s="22"/>
      <c r="M714" s="48"/>
      <c r="T714" s="49"/>
      <c r="AT714" s="6" t="s">
        <v>346</v>
      </c>
      <c r="AU714" s="6" t="s">
        <v>81</v>
      </c>
    </row>
    <row r="715" spans="2:51" s="6" customFormat="1" ht="15.75" customHeight="1">
      <c r="B715" s="129"/>
      <c r="D715" s="137" t="s">
        <v>241</v>
      </c>
      <c r="E715" s="135"/>
      <c r="F715" s="131" t="s">
        <v>777</v>
      </c>
      <c r="H715" s="132">
        <v>86</v>
      </c>
      <c r="L715" s="129"/>
      <c r="M715" s="133"/>
      <c r="T715" s="134"/>
      <c r="AT715" s="135" t="s">
        <v>241</v>
      </c>
      <c r="AU715" s="135" t="s">
        <v>81</v>
      </c>
      <c r="AV715" s="135" t="s">
        <v>81</v>
      </c>
      <c r="AW715" s="135" t="s">
        <v>186</v>
      </c>
      <c r="AX715" s="135" t="s">
        <v>22</v>
      </c>
      <c r="AY715" s="135" t="s">
        <v>232</v>
      </c>
    </row>
    <row r="716" spans="2:65" s="6" customFormat="1" ht="15.75" customHeight="1">
      <c r="B716" s="22"/>
      <c r="C716" s="117" t="s">
        <v>1047</v>
      </c>
      <c r="D716" s="117" t="s">
        <v>234</v>
      </c>
      <c r="E716" s="118" t="s">
        <v>1048</v>
      </c>
      <c r="F716" s="119" t="s">
        <v>1049</v>
      </c>
      <c r="G716" s="120" t="s">
        <v>677</v>
      </c>
      <c r="H716" s="121">
        <v>1</v>
      </c>
      <c r="I716" s="122"/>
      <c r="J716" s="123">
        <f>ROUND($I$716*$H$716,2)</f>
        <v>0</v>
      </c>
      <c r="K716" s="119"/>
      <c r="L716" s="22"/>
      <c r="M716" s="124"/>
      <c r="N716" s="125" t="s">
        <v>44</v>
      </c>
      <c r="P716" s="126">
        <f>$O$716*$H$716</f>
        <v>0</v>
      </c>
      <c r="Q716" s="126">
        <v>0</v>
      </c>
      <c r="R716" s="126">
        <f>$Q$716*$H$716</f>
        <v>0</v>
      </c>
      <c r="S716" s="126">
        <v>0</v>
      </c>
      <c r="T716" s="127">
        <f>$S$716*$H$716</f>
        <v>0</v>
      </c>
      <c r="AR716" s="76" t="s">
        <v>312</v>
      </c>
      <c r="AT716" s="76" t="s">
        <v>234</v>
      </c>
      <c r="AU716" s="76" t="s">
        <v>81</v>
      </c>
      <c r="AY716" s="6" t="s">
        <v>232</v>
      </c>
      <c r="BE716" s="128">
        <f>IF($N$716="základní",$J$716,0)</f>
        <v>0</v>
      </c>
      <c r="BF716" s="128">
        <f>IF($N$716="snížená",$J$716,0)</f>
        <v>0</v>
      </c>
      <c r="BG716" s="128">
        <f>IF($N$716="zákl. přenesená",$J$716,0)</f>
        <v>0</v>
      </c>
      <c r="BH716" s="128">
        <f>IF($N$716="sníž. přenesená",$J$716,0)</f>
        <v>0</v>
      </c>
      <c r="BI716" s="128">
        <f>IF($N$716="nulová",$J$716,0)</f>
        <v>0</v>
      </c>
      <c r="BJ716" s="76" t="s">
        <v>22</v>
      </c>
      <c r="BK716" s="128">
        <f>ROUND($I$716*$H$716,2)</f>
        <v>0</v>
      </c>
      <c r="BL716" s="76" t="s">
        <v>312</v>
      </c>
      <c r="BM716" s="76" t="s">
        <v>1050</v>
      </c>
    </row>
    <row r="717" spans="2:47" s="6" customFormat="1" ht="16.5" customHeight="1">
      <c r="B717" s="22"/>
      <c r="D717" s="130" t="s">
        <v>346</v>
      </c>
      <c r="F717" s="159" t="s">
        <v>1049</v>
      </c>
      <c r="L717" s="22"/>
      <c r="M717" s="48"/>
      <c r="T717" s="49"/>
      <c r="AT717" s="6" t="s">
        <v>346</v>
      </c>
      <c r="AU717" s="6" t="s">
        <v>81</v>
      </c>
    </row>
    <row r="718" spans="2:65" s="6" customFormat="1" ht="15.75" customHeight="1">
      <c r="B718" s="22"/>
      <c r="C718" s="117" t="s">
        <v>1051</v>
      </c>
      <c r="D718" s="117" t="s">
        <v>234</v>
      </c>
      <c r="E718" s="118" t="s">
        <v>1052</v>
      </c>
      <c r="F718" s="119" t="s">
        <v>1053</v>
      </c>
      <c r="G718" s="120" t="s">
        <v>602</v>
      </c>
      <c r="H718" s="121">
        <v>187</v>
      </c>
      <c r="I718" s="122"/>
      <c r="J718" s="123">
        <f>ROUND($I$718*$H$718,2)</f>
        <v>0</v>
      </c>
      <c r="K718" s="119"/>
      <c r="L718" s="22"/>
      <c r="M718" s="124"/>
      <c r="N718" s="125" t="s">
        <v>44</v>
      </c>
      <c r="P718" s="126">
        <f>$O$718*$H$718</f>
        <v>0</v>
      </c>
      <c r="Q718" s="126">
        <v>0</v>
      </c>
      <c r="R718" s="126">
        <f>$Q$718*$H$718</f>
        <v>0</v>
      </c>
      <c r="S718" s="126">
        <v>0</v>
      </c>
      <c r="T718" s="127">
        <f>$S$718*$H$718</f>
        <v>0</v>
      </c>
      <c r="AR718" s="76" t="s">
        <v>312</v>
      </c>
      <c r="AT718" s="76" t="s">
        <v>234</v>
      </c>
      <c r="AU718" s="76" t="s">
        <v>81</v>
      </c>
      <c r="AY718" s="6" t="s">
        <v>232</v>
      </c>
      <c r="BE718" s="128">
        <f>IF($N$718="základní",$J$718,0)</f>
        <v>0</v>
      </c>
      <c r="BF718" s="128">
        <f>IF($N$718="snížená",$J$718,0)</f>
        <v>0</v>
      </c>
      <c r="BG718" s="128">
        <f>IF($N$718="zákl. přenesená",$J$718,0)</f>
        <v>0</v>
      </c>
      <c r="BH718" s="128">
        <f>IF($N$718="sníž. přenesená",$J$718,0)</f>
        <v>0</v>
      </c>
      <c r="BI718" s="128">
        <f>IF($N$718="nulová",$J$718,0)</f>
        <v>0</v>
      </c>
      <c r="BJ718" s="76" t="s">
        <v>22</v>
      </c>
      <c r="BK718" s="128">
        <f>ROUND($I$718*$H$718,2)</f>
        <v>0</v>
      </c>
      <c r="BL718" s="76" t="s">
        <v>312</v>
      </c>
      <c r="BM718" s="76" t="s">
        <v>1054</v>
      </c>
    </row>
    <row r="719" spans="2:47" s="6" customFormat="1" ht="16.5" customHeight="1">
      <c r="B719" s="22"/>
      <c r="D719" s="130" t="s">
        <v>346</v>
      </c>
      <c r="F719" s="159" t="s">
        <v>1055</v>
      </c>
      <c r="L719" s="22"/>
      <c r="M719" s="48"/>
      <c r="T719" s="49"/>
      <c r="AT719" s="6" t="s">
        <v>346</v>
      </c>
      <c r="AU719" s="6" t="s">
        <v>81</v>
      </c>
    </row>
    <row r="720" spans="2:51" s="6" customFormat="1" ht="15.75" customHeight="1">
      <c r="B720" s="129"/>
      <c r="D720" s="137" t="s">
        <v>241</v>
      </c>
      <c r="E720" s="135"/>
      <c r="F720" s="131" t="s">
        <v>1056</v>
      </c>
      <c r="H720" s="132">
        <v>187</v>
      </c>
      <c r="L720" s="129"/>
      <c r="M720" s="133"/>
      <c r="T720" s="134"/>
      <c r="AT720" s="135" t="s">
        <v>241</v>
      </c>
      <c r="AU720" s="135" t="s">
        <v>81</v>
      </c>
      <c r="AV720" s="135" t="s">
        <v>81</v>
      </c>
      <c r="AW720" s="135" t="s">
        <v>186</v>
      </c>
      <c r="AX720" s="135" t="s">
        <v>22</v>
      </c>
      <c r="AY720" s="135" t="s">
        <v>232</v>
      </c>
    </row>
    <row r="721" spans="2:63" s="106" customFormat="1" ht="30.75" customHeight="1">
      <c r="B721" s="107"/>
      <c r="D721" s="108" t="s">
        <v>72</v>
      </c>
      <c r="E721" s="115" t="s">
        <v>1057</v>
      </c>
      <c r="F721" s="115" t="s">
        <v>1058</v>
      </c>
      <c r="J721" s="116">
        <f>$BK$721</f>
        <v>0</v>
      </c>
      <c r="L721" s="107"/>
      <c r="M721" s="111"/>
      <c r="P721" s="112">
        <f>SUM($P$722:$P$758)</f>
        <v>0</v>
      </c>
      <c r="R721" s="112">
        <f>SUM($R$722:$R$758)</f>
        <v>0.53145</v>
      </c>
      <c r="T721" s="113">
        <f>SUM($T$722:$T$758)</f>
        <v>0</v>
      </c>
      <c r="AR721" s="108" t="s">
        <v>81</v>
      </c>
      <c r="AT721" s="108" t="s">
        <v>72</v>
      </c>
      <c r="AU721" s="108" t="s">
        <v>22</v>
      </c>
      <c r="AY721" s="108" t="s">
        <v>232</v>
      </c>
      <c r="BK721" s="114">
        <f>SUM($BK$722:$BK$758)</f>
        <v>0</v>
      </c>
    </row>
    <row r="722" spans="2:65" s="6" customFormat="1" ht="15.75" customHeight="1">
      <c r="B722" s="22"/>
      <c r="C722" s="117" t="s">
        <v>1059</v>
      </c>
      <c r="D722" s="117" t="s">
        <v>234</v>
      </c>
      <c r="E722" s="118" t="s">
        <v>1060</v>
      </c>
      <c r="F722" s="119" t="s">
        <v>1061</v>
      </c>
      <c r="G722" s="120" t="s">
        <v>602</v>
      </c>
      <c r="H722" s="121">
        <v>15</v>
      </c>
      <c r="I722" s="122"/>
      <c r="J722" s="123">
        <f>ROUND($I$722*$H$722,2)</f>
        <v>0</v>
      </c>
      <c r="K722" s="119" t="s">
        <v>238</v>
      </c>
      <c r="L722" s="22"/>
      <c r="M722" s="124"/>
      <c r="N722" s="125" t="s">
        <v>44</v>
      </c>
      <c r="P722" s="126">
        <f>$O$722*$H$722</f>
        <v>0</v>
      </c>
      <c r="Q722" s="126">
        <v>0</v>
      </c>
      <c r="R722" s="126">
        <f>$Q$722*$H$722</f>
        <v>0</v>
      </c>
      <c r="S722" s="126">
        <v>0</v>
      </c>
      <c r="T722" s="127">
        <f>$S$722*$H$722</f>
        <v>0</v>
      </c>
      <c r="AR722" s="76" t="s">
        <v>312</v>
      </c>
      <c r="AT722" s="76" t="s">
        <v>234</v>
      </c>
      <c r="AU722" s="76" t="s">
        <v>81</v>
      </c>
      <c r="AY722" s="6" t="s">
        <v>232</v>
      </c>
      <c r="BE722" s="128">
        <f>IF($N$722="základní",$J$722,0)</f>
        <v>0</v>
      </c>
      <c r="BF722" s="128">
        <f>IF($N$722="snížená",$J$722,0)</f>
        <v>0</v>
      </c>
      <c r="BG722" s="128">
        <f>IF($N$722="zákl. přenesená",$J$722,0)</f>
        <v>0</v>
      </c>
      <c r="BH722" s="128">
        <f>IF($N$722="sníž. přenesená",$J$722,0)</f>
        <v>0</v>
      </c>
      <c r="BI722" s="128">
        <f>IF($N$722="nulová",$J$722,0)</f>
        <v>0</v>
      </c>
      <c r="BJ722" s="76" t="s">
        <v>22</v>
      </c>
      <c r="BK722" s="128">
        <f>ROUND($I$722*$H$722,2)</f>
        <v>0</v>
      </c>
      <c r="BL722" s="76" t="s">
        <v>312</v>
      </c>
      <c r="BM722" s="76" t="s">
        <v>1062</v>
      </c>
    </row>
    <row r="723" spans="2:51" s="6" customFormat="1" ht="15.75" customHeight="1">
      <c r="B723" s="129"/>
      <c r="D723" s="130" t="s">
        <v>241</v>
      </c>
      <c r="E723" s="131"/>
      <c r="F723" s="131" t="s">
        <v>1063</v>
      </c>
      <c r="H723" s="132">
        <v>9</v>
      </c>
      <c r="L723" s="129"/>
      <c r="M723" s="133"/>
      <c r="T723" s="134"/>
      <c r="AT723" s="135" t="s">
        <v>241</v>
      </c>
      <c r="AU723" s="135" t="s">
        <v>81</v>
      </c>
      <c r="AV723" s="135" t="s">
        <v>81</v>
      </c>
      <c r="AW723" s="135" t="s">
        <v>186</v>
      </c>
      <c r="AX723" s="135" t="s">
        <v>73</v>
      </c>
      <c r="AY723" s="135" t="s">
        <v>232</v>
      </c>
    </row>
    <row r="724" spans="2:51" s="6" customFormat="1" ht="15.75" customHeight="1">
      <c r="B724" s="129"/>
      <c r="D724" s="137" t="s">
        <v>241</v>
      </c>
      <c r="E724" s="135"/>
      <c r="F724" s="131" t="s">
        <v>1064</v>
      </c>
      <c r="H724" s="132">
        <v>6</v>
      </c>
      <c r="L724" s="129"/>
      <c r="M724" s="133"/>
      <c r="T724" s="134"/>
      <c r="AT724" s="135" t="s">
        <v>241</v>
      </c>
      <c r="AU724" s="135" t="s">
        <v>81</v>
      </c>
      <c r="AV724" s="135" t="s">
        <v>81</v>
      </c>
      <c r="AW724" s="135" t="s">
        <v>186</v>
      </c>
      <c r="AX724" s="135" t="s">
        <v>73</v>
      </c>
      <c r="AY724" s="135" t="s">
        <v>232</v>
      </c>
    </row>
    <row r="725" spans="2:51" s="6" customFormat="1" ht="15.75" customHeight="1">
      <c r="B725" s="136"/>
      <c r="D725" s="137" t="s">
        <v>241</v>
      </c>
      <c r="E725" s="138" t="s">
        <v>1065</v>
      </c>
      <c r="F725" s="139" t="s">
        <v>243</v>
      </c>
      <c r="H725" s="140">
        <v>15</v>
      </c>
      <c r="L725" s="136"/>
      <c r="M725" s="141"/>
      <c r="T725" s="142"/>
      <c r="AT725" s="138" t="s">
        <v>241</v>
      </c>
      <c r="AU725" s="138" t="s">
        <v>81</v>
      </c>
      <c r="AV725" s="138" t="s">
        <v>239</v>
      </c>
      <c r="AW725" s="138" t="s">
        <v>186</v>
      </c>
      <c r="AX725" s="138" t="s">
        <v>22</v>
      </c>
      <c r="AY725" s="138" t="s">
        <v>232</v>
      </c>
    </row>
    <row r="726" spans="2:65" s="6" customFormat="1" ht="15.75" customHeight="1">
      <c r="B726" s="22"/>
      <c r="C726" s="149" t="s">
        <v>98</v>
      </c>
      <c r="D726" s="149" t="s">
        <v>336</v>
      </c>
      <c r="E726" s="150" t="s">
        <v>1066</v>
      </c>
      <c r="F726" s="151" t="s">
        <v>1793</v>
      </c>
      <c r="G726" s="152" t="s">
        <v>602</v>
      </c>
      <c r="H726" s="153">
        <v>15</v>
      </c>
      <c r="I726" s="154"/>
      <c r="J726" s="155">
        <f>ROUND($I$726*$H$726,2)</f>
        <v>0</v>
      </c>
      <c r="K726" s="151" t="s">
        <v>238</v>
      </c>
      <c r="L726" s="156"/>
      <c r="M726" s="157"/>
      <c r="N726" s="158" t="s">
        <v>44</v>
      </c>
      <c r="P726" s="126">
        <f>$O$726*$H$726</f>
        <v>0</v>
      </c>
      <c r="Q726" s="126">
        <v>0.0084</v>
      </c>
      <c r="R726" s="126">
        <f>$Q$726*$H$726</f>
        <v>0.126</v>
      </c>
      <c r="S726" s="126">
        <v>0</v>
      </c>
      <c r="T726" s="127">
        <f>$S$726*$H$726</f>
        <v>0</v>
      </c>
      <c r="AR726" s="76" t="s">
        <v>421</v>
      </c>
      <c r="AT726" s="76" t="s">
        <v>336</v>
      </c>
      <c r="AU726" s="76" t="s">
        <v>81</v>
      </c>
      <c r="AY726" s="6" t="s">
        <v>232</v>
      </c>
      <c r="BE726" s="128">
        <f>IF($N$726="základní",$J$726,0)</f>
        <v>0</v>
      </c>
      <c r="BF726" s="128">
        <f>IF($N$726="snížená",$J$726,0)</f>
        <v>0</v>
      </c>
      <c r="BG726" s="128">
        <f>IF($N$726="zákl. přenesená",$J$726,0)</f>
        <v>0</v>
      </c>
      <c r="BH726" s="128">
        <f>IF($N$726="sníž. přenesená",$J$726,0)</f>
        <v>0</v>
      </c>
      <c r="BI726" s="128">
        <f>IF($N$726="nulová",$J$726,0)</f>
        <v>0</v>
      </c>
      <c r="BJ726" s="76" t="s">
        <v>22</v>
      </c>
      <c r="BK726" s="128">
        <f>ROUND($I$726*$H$726,2)</f>
        <v>0</v>
      </c>
      <c r="BL726" s="76" t="s">
        <v>312</v>
      </c>
      <c r="BM726" s="76" t="s">
        <v>1067</v>
      </c>
    </row>
    <row r="727" spans="2:47" s="6" customFormat="1" ht="50.25" customHeight="1">
      <c r="B727" s="22"/>
      <c r="D727" s="130" t="s">
        <v>346</v>
      </c>
      <c r="F727" s="159" t="s">
        <v>1068</v>
      </c>
      <c r="L727" s="22"/>
      <c r="M727" s="48"/>
      <c r="T727" s="49"/>
      <c r="AT727" s="6" t="s">
        <v>346</v>
      </c>
      <c r="AU727" s="6" t="s">
        <v>81</v>
      </c>
    </row>
    <row r="728" spans="2:65" s="6" customFormat="1" ht="15.75" customHeight="1">
      <c r="B728" s="22"/>
      <c r="C728" s="117" t="s">
        <v>1069</v>
      </c>
      <c r="D728" s="117" t="s">
        <v>234</v>
      </c>
      <c r="E728" s="118" t="s">
        <v>1070</v>
      </c>
      <c r="F728" s="119" t="s">
        <v>1071</v>
      </c>
      <c r="G728" s="120" t="s">
        <v>602</v>
      </c>
      <c r="H728" s="121">
        <v>55</v>
      </c>
      <c r="I728" s="122"/>
      <c r="J728" s="123">
        <f>ROUND($I$728*$H$728,2)</f>
        <v>0</v>
      </c>
      <c r="K728" s="119" t="s">
        <v>238</v>
      </c>
      <c r="L728" s="22"/>
      <c r="M728" s="124"/>
      <c r="N728" s="125" t="s">
        <v>44</v>
      </c>
      <c r="P728" s="126">
        <f>$O$728*$H$728</f>
        <v>0</v>
      </c>
      <c r="Q728" s="126">
        <v>0</v>
      </c>
      <c r="R728" s="126">
        <f>$Q$728*$H$728</f>
        <v>0</v>
      </c>
      <c r="S728" s="126">
        <v>0</v>
      </c>
      <c r="T728" s="127">
        <f>$S$728*$H$728</f>
        <v>0</v>
      </c>
      <c r="AR728" s="76" t="s">
        <v>312</v>
      </c>
      <c r="AT728" s="76" t="s">
        <v>234</v>
      </c>
      <c r="AU728" s="76" t="s">
        <v>81</v>
      </c>
      <c r="AY728" s="6" t="s">
        <v>232</v>
      </c>
      <c r="BE728" s="128">
        <f>IF($N$728="základní",$J$728,0)</f>
        <v>0</v>
      </c>
      <c r="BF728" s="128">
        <f>IF($N$728="snížená",$J$728,0)</f>
        <v>0</v>
      </c>
      <c r="BG728" s="128">
        <f>IF($N$728="zákl. přenesená",$J$728,0)</f>
        <v>0</v>
      </c>
      <c r="BH728" s="128">
        <f>IF($N$728="sníž. přenesená",$J$728,0)</f>
        <v>0</v>
      </c>
      <c r="BI728" s="128">
        <f>IF($N$728="nulová",$J$728,0)</f>
        <v>0</v>
      </c>
      <c r="BJ728" s="76" t="s">
        <v>22</v>
      </c>
      <c r="BK728" s="128">
        <f>ROUND($I$728*$H$728,2)</f>
        <v>0</v>
      </c>
      <c r="BL728" s="76" t="s">
        <v>312</v>
      </c>
      <c r="BM728" s="76" t="s">
        <v>1072</v>
      </c>
    </row>
    <row r="729" spans="2:51" s="6" customFormat="1" ht="15.75" customHeight="1">
      <c r="B729" s="129"/>
      <c r="D729" s="130" t="s">
        <v>241</v>
      </c>
      <c r="E729" s="131"/>
      <c r="F729" s="131" t="s">
        <v>1073</v>
      </c>
      <c r="H729" s="132">
        <v>31</v>
      </c>
      <c r="L729" s="129"/>
      <c r="M729" s="133"/>
      <c r="T729" s="134"/>
      <c r="AT729" s="135" t="s">
        <v>241</v>
      </c>
      <c r="AU729" s="135" t="s">
        <v>81</v>
      </c>
      <c r="AV729" s="135" t="s">
        <v>81</v>
      </c>
      <c r="AW729" s="135" t="s">
        <v>186</v>
      </c>
      <c r="AX729" s="135" t="s">
        <v>73</v>
      </c>
      <c r="AY729" s="135" t="s">
        <v>232</v>
      </c>
    </row>
    <row r="730" spans="2:51" s="6" customFormat="1" ht="15.75" customHeight="1">
      <c r="B730" s="129"/>
      <c r="D730" s="137" t="s">
        <v>241</v>
      </c>
      <c r="E730" s="135"/>
      <c r="F730" s="131" t="s">
        <v>1025</v>
      </c>
      <c r="H730" s="132">
        <v>24</v>
      </c>
      <c r="L730" s="129"/>
      <c r="M730" s="133"/>
      <c r="T730" s="134"/>
      <c r="AT730" s="135" t="s">
        <v>241</v>
      </c>
      <c r="AU730" s="135" t="s">
        <v>81</v>
      </c>
      <c r="AV730" s="135" t="s">
        <v>81</v>
      </c>
      <c r="AW730" s="135" t="s">
        <v>186</v>
      </c>
      <c r="AX730" s="135" t="s">
        <v>73</v>
      </c>
      <c r="AY730" s="135" t="s">
        <v>232</v>
      </c>
    </row>
    <row r="731" spans="2:51" s="6" customFormat="1" ht="15.75" customHeight="1">
      <c r="B731" s="136"/>
      <c r="D731" s="137" t="s">
        <v>241</v>
      </c>
      <c r="E731" s="138"/>
      <c r="F731" s="139" t="s">
        <v>243</v>
      </c>
      <c r="H731" s="140">
        <v>55</v>
      </c>
      <c r="L731" s="136"/>
      <c r="M731" s="141"/>
      <c r="T731" s="142"/>
      <c r="AT731" s="138" t="s">
        <v>241</v>
      </c>
      <c r="AU731" s="138" t="s">
        <v>81</v>
      </c>
      <c r="AV731" s="138" t="s">
        <v>239</v>
      </c>
      <c r="AW731" s="138" t="s">
        <v>186</v>
      </c>
      <c r="AX731" s="138" t="s">
        <v>22</v>
      </c>
      <c r="AY731" s="138" t="s">
        <v>232</v>
      </c>
    </row>
    <row r="732" spans="2:65" s="6" customFormat="1" ht="15.75" customHeight="1">
      <c r="B732" s="22"/>
      <c r="C732" s="149" t="s">
        <v>1074</v>
      </c>
      <c r="D732" s="149" t="s">
        <v>336</v>
      </c>
      <c r="E732" s="150" t="s">
        <v>1075</v>
      </c>
      <c r="F732" s="151" t="s">
        <v>1795</v>
      </c>
      <c r="G732" s="152" t="s">
        <v>602</v>
      </c>
      <c r="H732" s="153">
        <v>55</v>
      </c>
      <c r="I732" s="154"/>
      <c r="J732" s="155">
        <f>ROUND($I$732*$H$732,2)</f>
        <v>0</v>
      </c>
      <c r="K732" s="151" t="s">
        <v>238</v>
      </c>
      <c r="L732" s="156"/>
      <c r="M732" s="157"/>
      <c r="N732" s="158" t="s">
        <v>44</v>
      </c>
      <c r="P732" s="126">
        <f>$O$732*$H$732</f>
        <v>0</v>
      </c>
      <c r="Q732" s="126">
        <v>0.00545</v>
      </c>
      <c r="R732" s="126">
        <f>$Q$732*$H$732</f>
        <v>0.29975</v>
      </c>
      <c r="S732" s="126">
        <v>0</v>
      </c>
      <c r="T732" s="127">
        <f>$S$732*$H$732</f>
        <v>0</v>
      </c>
      <c r="AR732" s="76" t="s">
        <v>421</v>
      </c>
      <c r="AT732" s="76" t="s">
        <v>336</v>
      </c>
      <c r="AU732" s="76" t="s">
        <v>81</v>
      </c>
      <c r="AY732" s="6" t="s">
        <v>232</v>
      </c>
      <c r="BE732" s="128">
        <f>IF($N$732="základní",$J$732,0)</f>
        <v>0</v>
      </c>
      <c r="BF732" s="128">
        <f>IF($N$732="snížená",$J$732,0)</f>
        <v>0</v>
      </c>
      <c r="BG732" s="128">
        <f>IF($N$732="zákl. přenesená",$J$732,0)</f>
        <v>0</v>
      </c>
      <c r="BH732" s="128">
        <f>IF($N$732="sníž. přenesená",$J$732,0)</f>
        <v>0</v>
      </c>
      <c r="BI732" s="128">
        <f>IF($N$732="nulová",$J$732,0)</f>
        <v>0</v>
      </c>
      <c r="BJ732" s="76" t="s">
        <v>22</v>
      </c>
      <c r="BK732" s="128">
        <f>ROUND($I$732*$H$732,2)</f>
        <v>0</v>
      </c>
      <c r="BL732" s="76" t="s">
        <v>312</v>
      </c>
      <c r="BM732" s="76" t="s">
        <v>1076</v>
      </c>
    </row>
    <row r="733" spans="2:47" s="6" customFormat="1" ht="27" customHeight="1">
      <c r="B733" s="22"/>
      <c r="D733" s="130" t="s">
        <v>346</v>
      </c>
      <c r="F733" s="159" t="s">
        <v>1077</v>
      </c>
      <c r="L733" s="22"/>
      <c r="M733" s="48"/>
      <c r="T733" s="49"/>
      <c r="AT733" s="6" t="s">
        <v>346</v>
      </c>
      <c r="AU733" s="6" t="s">
        <v>81</v>
      </c>
    </row>
    <row r="734" spans="2:65" s="6" customFormat="1" ht="15.75" customHeight="1">
      <c r="B734" s="22"/>
      <c r="C734" s="117" t="s">
        <v>1078</v>
      </c>
      <c r="D734" s="117" t="s">
        <v>234</v>
      </c>
      <c r="E734" s="118" t="s">
        <v>1079</v>
      </c>
      <c r="F734" s="119" t="s">
        <v>1080</v>
      </c>
      <c r="G734" s="120" t="s">
        <v>602</v>
      </c>
      <c r="H734" s="121">
        <v>25</v>
      </c>
      <c r="I734" s="122"/>
      <c r="J734" s="123">
        <f>ROUND($I$734*$H$734,2)</f>
        <v>0</v>
      </c>
      <c r="K734" s="119" t="s">
        <v>238</v>
      </c>
      <c r="L734" s="22"/>
      <c r="M734" s="124"/>
      <c r="N734" s="125" t="s">
        <v>44</v>
      </c>
      <c r="P734" s="126">
        <f>$O$734*$H$734</f>
        <v>0</v>
      </c>
      <c r="Q734" s="126">
        <v>0</v>
      </c>
      <c r="R734" s="126">
        <f>$Q$734*$H$734</f>
        <v>0</v>
      </c>
      <c r="S734" s="126">
        <v>0</v>
      </c>
      <c r="T734" s="127">
        <f>$S$734*$H$734</f>
        <v>0</v>
      </c>
      <c r="AR734" s="76" t="s">
        <v>312</v>
      </c>
      <c r="AT734" s="76" t="s">
        <v>234</v>
      </c>
      <c r="AU734" s="76" t="s">
        <v>81</v>
      </c>
      <c r="AY734" s="6" t="s">
        <v>232</v>
      </c>
      <c r="BE734" s="128">
        <f>IF($N$734="základní",$J$734,0)</f>
        <v>0</v>
      </c>
      <c r="BF734" s="128">
        <f>IF($N$734="snížená",$J$734,0)</f>
        <v>0</v>
      </c>
      <c r="BG734" s="128">
        <f>IF($N$734="zákl. přenesená",$J$734,0)</f>
        <v>0</v>
      </c>
      <c r="BH734" s="128">
        <f>IF($N$734="sníž. přenesená",$J$734,0)</f>
        <v>0</v>
      </c>
      <c r="BI734" s="128">
        <f>IF($N$734="nulová",$J$734,0)</f>
        <v>0</v>
      </c>
      <c r="BJ734" s="76" t="s">
        <v>22</v>
      </c>
      <c r="BK734" s="128">
        <f>ROUND($I$734*$H$734,2)</f>
        <v>0</v>
      </c>
      <c r="BL734" s="76" t="s">
        <v>312</v>
      </c>
      <c r="BM734" s="76" t="s">
        <v>1081</v>
      </c>
    </row>
    <row r="735" spans="2:51" s="6" customFormat="1" ht="15.75" customHeight="1">
      <c r="B735" s="129"/>
      <c r="D735" s="130" t="s">
        <v>241</v>
      </c>
      <c r="E735" s="131"/>
      <c r="F735" s="131" t="s">
        <v>1063</v>
      </c>
      <c r="H735" s="132">
        <v>9</v>
      </c>
      <c r="L735" s="129"/>
      <c r="M735" s="133"/>
      <c r="T735" s="134"/>
      <c r="AT735" s="135" t="s">
        <v>241</v>
      </c>
      <c r="AU735" s="135" t="s">
        <v>81</v>
      </c>
      <c r="AV735" s="135" t="s">
        <v>81</v>
      </c>
      <c r="AW735" s="135" t="s">
        <v>186</v>
      </c>
      <c r="AX735" s="135" t="s">
        <v>73</v>
      </c>
      <c r="AY735" s="135" t="s">
        <v>232</v>
      </c>
    </row>
    <row r="736" spans="2:51" s="6" customFormat="1" ht="15.75" customHeight="1">
      <c r="B736" s="129"/>
      <c r="D736" s="137" t="s">
        <v>241</v>
      </c>
      <c r="E736" s="135"/>
      <c r="F736" s="131" t="s">
        <v>1082</v>
      </c>
      <c r="H736" s="132">
        <v>16</v>
      </c>
      <c r="L736" s="129"/>
      <c r="M736" s="133"/>
      <c r="T736" s="134"/>
      <c r="AT736" s="135" t="s">
        <v>241</v>
      </c>
      <c r="AU736" s="135" t="s">
        <v>81</v>
      </c>
      <c r="AV736" s="135" t="s">
        <v>81</v>
      </c>
      <c r="AW736" s="135" t="s">
        <v>186</v>
      </c>
      <c r="AX736" s="135" t="s">
        <v>73</v>
      </c>
      <c r="AY736" s="135" t="s">
        <v>232</v>
      </c>
    </row>
    <row r="737" spans="2:51" s="6" customFormat="1" ht="15.75" customHeight="1">
      <c r="B737" s="136"/>
      <c r="D737" s="137" t="s">
        <v>241</v>
      </c>
      <c r="E737" s="138"/>
      <c r="F737" s="139" t="s">
        <v>243</v>
      </c>
      <c r="H737" s="140">
        <v>25</v>
      </c>
      <c r="L737" s="136"/>
      <c r="M737" s="141"/>
      <c r="T737" s="142"/>
      <c r="AT737" s="138" t="s">
        <v>241</v>
      </c>
      <c r="AU737" s="138" t="s">
        <v>81</v>
      </c>
      <c r="AV737" s="138" t="s">
        <v>239</v>
      </c>
      <c r="AW737" s="138" t="s">
        <v>186</v>
      </c>
      <c r="AX737" s="138" t="s">
        <v>22</v>
      </c>
      <c r="AY737" s="138" t="s">
        <v>232</v>
      </c>
    </row>
    <row r="738" spans="2:65" s="6" customFormat="1" ht="15.75" customHeight="1">
      <c r="B738" s="22"/>
      <c r="C738" s="149" t="s">
        <v>1083</v>
      </c>
      <c r="D738" s="149" t="s">
        <v>336</v>
      </c>
      <c r="E738" s="150" t="s">
        <v>1084</v>
      </c>
      <c r="F738" s="151" t="s">
        <v>1085</v>
      </c>
      <c r="G738" s="152" t="s">
        <v>602</v>
      </c>
      <c r="H738" s="153">
        <v>25</v>
      </c>
      <c r="I738" s="154"/>
      <c r="J738" s="155">
        <f>ROUND($I$738*$H$738,2)</f>
        <v>0</v>
      </c>
      <c r="K738" s="151" t="s">
        <v>238</v>
      </c>
      <c r="L738" s="156"/>
      <c r="M738" s="157"/>
      <c r="N738" s="158" t="s">
        <v>44</v>
      </c>
      <c r="P738" s="126">
        <f>$O$738*$H$738</f>
        <v>0</v>
      </c>
      <c r="Q738" s="126">
        <v>0.0022</v>
      </c>
      <c r="R738" s="126">
        <f>$Q$738*$H$738</f>
        <v>0.055</v>
      </c>
      <c r="S738" s="126">
        <v>0</v>
      </c>
      <c r="T738" s="127">
        <f>$S$738*$H$738</f>
        <v>0</v>
      </c>
      <c r="AR738" s="76" t="s">
        <v>421</v>
      </c>
      <c r="AT738" s="76" t="s">
        <v>336</v>
      </c>
      <c r="AU738" s="76" t="s">
        <v>81</v>
      </c>
      <c r="AY738" s="6" t="s">
        <v>232</v>
      </c>
      <c r="BE738" s="128">
        <f>IF($N$738="základní",$J$738,0)</f>
        <v>0</v>
      </c>
      <c r="BF738" s="128">
        <f>IF($N$738="snížená",$J$738,0)</f>
        <v>0</v>
      </c>
      <c r="BG738" s="128">
        <f>IF($N$738="zákl. přenesená",$J$738,0)</f>
        <v>0</v>
      </c>
      <c r="BH738" s="128">
        <f>IF($N$738="sníž. přenesená",$J$738,0)</f>
        <v>0</v>
      </c>
      <c r="BI738" s="128">
        <f>IF($N$738="nulová",$J$738,0)</f>
        <v>0</v>
      </c>
      <c r="BJ738" s="76" t="s">
        <v>22</v>
      </c>
      <c r="BK738" s="128">
        <f>ROUND($I$738*$H$738,2)</f>
        <v>0</v>
      </c>
      <c r="BL738" s="76" t="s">
        <v>312</v>
      </c>
      <c r="BM738" s="76" t="s">
        <v>1086</v>
      </c>
    </row>
    <row r="739" spans="2:47" s="6" customFormat="1" ht="38.25" customHeight="1">
      <c r="B739" s="22"/>
      <c r="D739" s="130" t="s">
        <v>346</v>
      </c>
      <c r="F739" s="159" t="s">
        <v>1794</v>
      </c>
      <c r="L739" s="22"/>
      <c r="M739" s="48"/>
      <c r="T739" s="49"/>
      <c r="AT739" s="6" t="s">
        <v>346</v>
      </c>
      <c r="AU739" s="6" t="s">
        <v>81</v>
      </c>
    </row>
    <row r="740" spans="2:65" s="6" customFormat="1" ht="15.75" customHeight="1">
      <c r="B740" s="22"/>
      <c r="C740" s="117" t="s">
        <v>1087</v>
      </c>
      <c r="D740" s="117" t="s">
        <v>234</v>
      </c>
      <c r="E740" s="118" t="s">
        <v>1088</v>
      </c>
      <c r="F740" s="119" t="s">
        <v>1089</v>
      </c>
      <c r="G740" s="120" t="s">
        <v>602</v>
      </c>
      <c r="H740" s="121">
        <v>3</v>
      </c>
      <c r="I740" s="122"/>
      <c r="J740" s="123">
        <f>ROUND($I$740*$H$740,2)</f>
        <v>0</v>
      </c>
      <c r="K740" s="119" t="s">
        <v>238</v>
      </c>
      <c r="L740" s="22"/>
      <c r="M740" s="124"/>
      <c r="N740" s="125" t="s">
        <v>44</v>
      </c>
      <c r="P740" s="126">
        <f>$O$740*$H$740</f>
        <v>0</v>
      </c>
      <c r="Q740" s="126">
        <v>0</v>
      </c>
      <c r="R740" s="126">
        <f>$Q$740*$H$740</f>
        <v>0</v>
      </c>
      <c r="S740" s="126">
        <v>0</v>
      </c>
      <c r="T740" s="127">
        <f>$S$740*$H$740</f>
        <v>0</v>
      </c>
      <c r="AR740" s="76" t="s">
        <v>312</v>
      </c>
      <c r="AT740" s="76" t="s">
        <v>234</v>
      </c>
      <c r="AU740" s="76" t="s">
        <v>81</v>
      </c>
      <c r="AY740" s="6" t="s">
        <v>232</v>
      </c>
      <c r="BE740" s="128">
        <f>IF($N$740="základní",$J$740,0)</f>
        <v>0</v>
      </c>
      <c r="BF740" s="128">
        <f>IF($N$740="snížená",$J$740,0)</f>
        <v>0</v>
      </c>
      <c r="BG740" s="128">
        <f>IF($N$740="zákl. přenesená",$J$740,0)</f>
        <v>0</v>
      </c>
      <c r="BH740" s="128">
        <f>IF($N$740="sníž. přenesená",$J$740,0)</f>
        <v>0</v>
      </c>
      <c r="BI740" s="128">
        <f>IF($N$740="nulová",$J$740,0)</f>
        <v>0</v>
      </c>
      <c r="BJ740" s="76" t="s">
        <v>22</v>
      </c>
      <c r="BK740" s="128">
        <f>ROUND($I$740*$H$740,2)</f>
        <v>0</v>
      </c>
      <c r="BL740" s="76" t="s">
        <v>312</v>
      </c>
      <c r="BM740" s="76" t="s">
        <v>1090</v>
      </c>
    </row>
    <row r="741" spans="2:47" s="6" customFormat="1" ht="16.5" customHeight="1">
      <c r="B741" s="22"/>
      <c r="D741" s="130" t="s">
        <v>346</v>
      </c>
      <c r="F741" s="159" t="s">
        <v>1091</v>
      </c>
      <c r="L741" s="22"/>
      <c r="M741" s="48"/>
      <c r="T741" s="49"/>
      <c r="AT741" s="6" t="s">
        <v>346</v>
      </c>
      <c r="AU741" s="6" t="s">
        <v>81</v>
      </c>
    </row>
    <row r="742" spans="2:51" s="6" customFormat="1" ht="15.75" customHeight="1">
      <c r="B742" s="144"/>
      <c r="D742" s="137" t="s">
        <v>241</v>
      </c>
      <c r="E742" s="146"/>
      <c r="F742" s="145" t="s">
        <v>1092</v>
      </c>
      <c r="H742" s="146"/>
      <c r="L742" s="144"/>
      <c r="M742" s="147"/>
      <c r="T742" s="148"/>
      <c r="AT742" s="146" t="s">
        <v>241</v>
      </c>
      <c r="AU742" s="146" t="s">
        <v>81</v>
      </c>
      <c r="AV742" s="146" t="s">
        <v>22</v>
      </c>
      <c r="AW742" s="146" t="s">
        <v>186</v>
      </c>
      <c r="AX742" s="146" t="s">
        <v>73</v>
      </c>
      <c r="AY742" s="146" t="s">
        <v>232</v>
      </c>
    </row>
    <row r="743" spans="2:51" s="6" customFormat="1" ht="15.75" customHeight="1">
      <c r="B743" s="129"/>
      <c r="D743" s="137" t="s">
        <v>241</v>
      </c>
      <c r="E743" s="135"/>
      <c r="F743" s="131" t="s">
        <v>1093</v>
      </c>
      <c r="H743" s="132">
        <v>2</v>
      </c>
      <c r="L743" s="129"/>
      <c r="M743" s="133"/>
      <c r="T743" s="134"/>
      <c r="AT743" s="135" t="s">
        <v>241</v>
      </c>
      <c r="AU743" s="135" t="s">
        <v>81</v>
      </c>
      <c r="AV743" s="135" t="s">
        <v>81</v>
      </c>
      <c r="AW743" s="135" t="s">
        <v>186</v>
      </c>
      <c r="AX743" s="135" t="s">
        <v>73</v>
      </c>
      <c r="AY743" s="135" t="s">
        <v>232</v>
      </c>
    </row>
    <row r="744" spans="2:51" s="6" customFormat="1" ht="15.75" customHeight="1">
      <c r="B744" s="129"/>
      <c r="D744" s="137" t="s">
        <v>241</v>
      </c>
      <c r="E744" s="135"/>
      <c r="F744" s="131" t="s">
        <v>1094</v>
      </c>
      <c r="H744" s="132">
        <v>1</v>
      </c>
      <c r="L744" s="129"/>
      <c r="M744" s="133"/>
      <c r="T744" s="134"/>
      <c r="AT744" s="135" t="s">
        <v>241</v>
      </c>
      <c r="AU744" s="135" t="s">
        <v>81</v>
      </c>
      <c r="AV744" s="135" t="s">
        <v>81</v>
      </c>
      <c r="AW744" s="135" t="s">
        <v>186</v>
      </c>
      <c r="AX744" s="135" t="s">
        <v>73</v>
      </c>
      <c r="AY744" s="135" t="s">
        <v>232</v>
      </c>
    </row>
    <row r="745" spans="2:51" s="6" customFormat="1" ht="15.75" customHeight="1">
      <c r="B745" s="136"/>
      <c r="D745" s="137" t="s">
        <v>241</v>
      </c>
      <c r="E745" s="138"/>
      <c r="F745" s="139" t="s">
        <v>243</v>
      </c>
      <c r="H745" s="140">
        <v>3</v>
      </c>
      <c r="L745" s="136"/>
      <c r="M745" s="141"/>
      <c r="T745" s="142"/>
      <c r="AT745" s="138" t="s">
        <v>241</v>
      </c>
      <c r="AU745" s="138" t="s">
        <v>81</v>
      </c>
      <c r="AV745" s="138" t="s">
        <v>239</v>
      </c>
      <c r="AW745" s="138" t="s">
        <v>186</v>
      </c>
      <c r="AX745" s="138" t="s">
        <v>22</v>
      </c>
      <c r="AY745" s="138" t="s">
        <v>232</v>
      </c>
    </row>
    <row r="746" spans="2:65" s="6" customFormat="1" ht="39" customHeight="1">
      <c r="B746" s="22"/>
      <c r="C746" s="149" t="s">
        <v>1095</v>
      </c>
      <c r="D746" s="149" t="s">
        <v>336</v>
      </c>
      <c r="E746" s="150" t="s">
        <v>1096</v>
      </c>
      <c r="F746" s="151" t="s">
        <v>1097</v>
      </c>
      <c r="G746" s="152" t="s">
        <v>602</v>
      </c>
      <c r="H746" s="153">
        <v>3</v>
      </c>
      <c r="I746" s="154"/>
      <c r="J746" s="155">
        <f>ROUND($I$746*$H$746,2)</f>
        <v>0</v>
      </c>
      <c r="K746" s="151" t="s">
        <v>238</v>
      </c>
      <c r="L746" s="156"/>
      <c r="M746" s="157"/>
      <c r="N746" s="158" t="s">
        <v>44</v>
      </c>
      <c r="P746" s="126">
        <f>$O$746*$H$746</f>
        <v>0</v>
      </c>
      <c r="Q746" s="126">
        <v>0.0075</v>
      </c>
      <c r="R746" s="126">
        <f>$Q$746*$H$746</f>
        <v>0.0225</v>
      </c>
      <c r="S746" s="126">
        <v>0</v>
      </c>
      <c r="T746" s="127">
        <f>$S$746*$H$746</f>
        <v>0</v>
      </c>
      <c r="AR746" s="76" t="s">
        <v>421</v>
      </c>
      <c r="AT746" s="76" t="s">
        <v>336</v>
      </c>
      <c r="AU746" s="76" t="s">
        <v>81</v>
      </c>
      <c r="AY746" s="6" t="s">
        <v>232</v>
      </c>
      <c r="BE746" s="128">
        <f>IF($N$746="základní",$J$746,0)</f>
        <v>0</v>
      </c>
      <c r="BF746" s="128">
        <f>IF($N$746="snížená",$J$746,0)</f>
        <v>0</v>
      </c>
      <c r="BG746" s="128">
        <f>IF($N$746="zákl. přenesená",$J$746,0)</f>
        <v>0</v>
      </c>
      <c r="BH746" s="128">
        <f>IF($N$746="sníž. přenesená",$J$746,0)</f>
        <v>0</v>
      </c>
      <c r="BI746" s="128">
        <f>IF($N$746="nulová",$J$746,0)</f>
        <v>0</v>
      </c>
      <c r="BJ746" s="76" t="s">
        <v>22</v>
      </c>
      <c r="BK746" s="128">
        <f>ROUND($I$746*$H$746,2)</f>
        <v>0</v>
      </c>
      <c r="BL746" s="76" t="s">
        <v>312</v>
      </c>
      <c r="BM746" s="76" t="s">
        <v>1098</v>
      </c>
    </row>
    <row r="747" spans="2:47" s="6" customFormat="1" ht="16.5" customHeight="1">
      <c r="B747" s="22"/>
      <c r="D747" s="130" t="s">
        <v>346</v>
      </c>
      <c r="F747" s="159" t="s">
        <v>1099</v>
      </c>
      <c r="L747" s="22"/>
      <c r="M747" s="48"/>
      <c r="T747" s="49"/>
      <c r="AT747" s="6" t="s">
        <v>346</v>
      </c>
      <c r="AU747" s="6" t="s">
        <v>81</v>
      </c>
    </row>
    <row r="748" spans="2:51" s="6" customFormat="1" ht="15.75" customHeight="1">
      <c r="B748" s="144"/>
      <c r="D748" s="137" t="s">
        <v>241</v>
      </c>
      <c r="E748" s="146"/>
      <c r="F748" s="145" t="s">
        <v>1100</v>
      </c>
      <c r="H748" s="146"/>
      <c r="L748" s="144"/>
      <c r="M748" s="147"/>
      <c r="T748" s="148"/>
      <c r="AT748" s="146" t="s">
        <v>241</v>
      </c>
      <c r="AU748" s="146" t="s">
        <v>81</v>
      </c>
      <c r="AV748" s="146" t="s">
        <v>22</v>
      </c>
      <c r="AW748" s="146" t="s">
        <v>186</v>
      </c>
      <c r="AX748" s="146" t="s">
        <v>73</v>
      </c>
      <c r="AY748" s="146" t="s">
        <v>232</v>
      </c>
    </row>
    <row r="749" spans="2:51" s="6" customFormat="1" ht="15.75" customHeight="1">
      <c r="B749" s="129"/>
      <c r="D749" s="137" t="s">
        <v>241</v>
      </c>
      <c r="E749" s="135"/>
      <c r="F749" s="131" t="s">
        <v>1093</v>
      </c>
      <c r="H749" s="132">
        <v>2</v>
      </c>
      <c r="L749" s="129"/>
      <c r="M749" s="133"/>
      <c r="T749" s="134"/>
      <c r="AT749" s="135" t="s">
        <v>241</v>
      </c>
      <c r="AU749" s="135" t="s">
        <v>81</v>
      </c>
      <c r="AV749" s="135" t="s">
        <v>81</v>
      </c>
      <c r="AW749" s="135" t="s">
        <v>186</v>
      </c>
      <c r="AX749" s="135" t="s">
        <v>73</v>
      </c>
      <c r="AY749" s="135" t="s">
        <v>232</v>
      </c>
    </row>
    <row r="750" spans="2:51" s="6" customFormat="1" ht="15.75" customHeight="1">
      <c r="B750" s="129"/>
      <c r="D750" s="137" t="s">
        <v>241</v>
      </c>
      <c r="E750" s="135"/>
      <c r="F750" s="131" t="s">
        <v>1094</v>
      </c>
      <c r="H750" s="132">
        <v>1</v>
      </c>
      <c r="L750" s="129"/>
      <c r="M750" s="133"/>
      <c r="T750" s="134"/>
      <c r="AT750" s="135" t="s">
        <v>241</v>
      </c>
      <c r="AU750" s="135" t="s">
        <v>81</v>
      </c>
      <c r="AV750" s="135" t="s">
        <v>81</v>
      </c>
      <c r="AW750" s="135" t="s">
        <v>186</v>
      </c>
      <c r="AX750" s="135" t="s">
        <v>73</v>
      </c>
      <c r="AY750" s="135" t="s">
        <v>232</v>
      </c>
    </row>
    <row r="751" spans="2:51" s="6" customFormat="1" ht="15.75" customHeight="1">
      <c r="B751" s="136"/>
      <c r="D751" s="137" t="s">
        <v>241</v>
      </c>
      <c r="E751" s="138"/>
      <c r="F751" s="139" t="s">
        <v>243</v>
      </c>
      <c r="H751" s="140">
        <v>3</v>
      </c>
      <c r="L751" s="136"/>
      <c r="M751" s="141"/>
      <c r="T751" s="142"/>
      <c r="AT751" s="138" t="s">
        <v>241</v>
      </c>
      <c r="AU751" s="138" t="s">
        <v>81</v>
      </c>
      <c r="AV751" s="138" t="s">
        <v>239</v>
      </c>
      <c r="AW751" s="138" t="s">
        <v>186</v>
      </c>
      <c r="AX751" s="138" t="s">
        <v>22</v>
      </c>
      <c r="AY751" s="138" t="s">
        <v>232</v>
      </c>
    </row>
    <row r="752" spans="2:65" s="6" customFormat="1" ht="15.75" customHeight="1">
      <c r="B752" s="22"/>
      <c r="C752" s="117" t="s">
        <v>1101</v>
      </c>
      <c r="D752" s="117" t="s">
        <v>234</v>
      </c>
      <c r="E752" s="118" t="s">
        <v>1102</v>
      </c>
      <c r="F752" s="119" t="s">
        <v>1103</v>
      </c>
      <c r="G752" s="120" t="s">
        <v>602</v>
      </c>
      <c r="H752" s="121">
        <v>6</v>
      </c>
      <c r="I752" s="122"/>
      <c r="J752" s="123">
        <f>ROUND($I$752*$H$752,2)</f>
        <v>0</v>
      </c>
      <c r="K752" s="119" t="s">
        <v>238</v>
      </c>
      <c r="L752" s="22"/>
      <c r="M752" s="124"/>
      <c r="N752" s="125" t="s">
        <v>44</v>
      </c>
      <c r="P752" s="126">
        <f>$O$752*$H$752</f>
        <v>0</v>
      </c>
      <c r="Q752" s="126">
        <v>0</v>
      </c>
      <c r="R752" s="126">
        <f>$Q$752*$H$752</f>
        <v>0</v>
      </c>
      <c r="S752" s="126">
        <v>0</v>
      </c>
      <c r="T752" s="127">
        <f>$S$752*$H$752</f>
        <v>0</v>
      </c>
      <c r="AR752" s="76" t="s">
        <v>312</v>
      </c>
      <c r="AT752" s="76" t="s">
        <v>234</v>
      </c>
      <c r="AU752" s="76" t="s">
        <v>81</v>
      </c>
      <c r="AY752" s="6" t="s">
        <v>232</v>
      </c>
      <c r="BE752" s="128">
        <f>IF($N$752="základní",$J$752,0)</f>
        <v>0</v>
      </c>
      <c r="BF752" s="128">
        <f>IF($N$752="snížená",$J$752,0)</f>
        <v>0</v>
      </c>
      <c r="BG752" s="128">
        <f>IF($N$752="zákl. přenesená",$J$752,0)</f>
        <v>0</v>
      </c>
      <c r="BH752" s="128">
        <f>IF($N$752="sníž. přenesená",$J$752,0)</f>
        <v>0</v>
      </c>
      <c r="BI752" s="128">
        <f>IF($N$752="nulová",$J$752,0)</f>
        <v>0</v>
      </c>
      <c r="BJ752" s="76" t="s">
        <v>22</v>
      </c>
      <c r="BK752" s="128">
        <f>ROUND($I$752*$H$752,2)</f>
        <v>0</v>
      </c>
      <c r="BL752" s="76" t="s">
        <v>312</v>
      </c>
      <c r="BM752" s="76" t="s">
        <v>1104</v>
      </c>
    </row>
    <row r="753" spans="2:47" s="6" customFormat="1" ht="16.5" customHeight="1">
      <c r="B753" s="22"/>
      <c r="D753" s="130" t="s">
        <v>346</v>
      </c>
      <c r="F753" s="159" t="s">
        <v>1105</v>
      </c>
      <c r="L753" s="22"/>
      <c r="M753" s="48"/>
      <c r="T753" s="49"/>
      <c r="AT753" s="6" t="s">
        <v>346</v>
      </c>
      <c r="AU753" s="6" t="s">
        <v>81</v>
      </c>
    </row>
    <row r="754" spans="2:51" s="6" customFormat="1" ht="15.75" customHeight="1">
      <c r="B754" s="129"/>
      <c r="D754" s="137" t="s">
        <v>241</v>
      </c>
      <c r="E754" s="135"/>
      <c r="F754" s="131" t="s">
        <v>1106</v>
      </c>
      <c r="H754" s="132">
        <v>3</v>
      </c>
      <c r="L754" s="129"/>
      <c r="M754" s="133"/>
      <c r="T754" s="134"/>
      <c r="AT754" s="135" t="s">
        <v>241</v>
      </c>
      <c r="AU754" s="135" t="s">
        <v>81</v>
      </c>
      <c r="AV754" s="135" t="s">
        <v>81</v>
      </c>
      <c r="AW754" s="135" t="s">
        <v>186</v>
      </c>
      <c r="AX754" s="135" t="s">
        <v>73</v>
      </c>
      <c r="AY754" s="135" t="s">
        <v>232</v>
      </c>
    </row>
    <row r="755" spans="2:51" s="6" customFormat="1" ht="15.75" customHeight="1">
      <c r="B755" s="129"/>
      <c r="D755" s="137" t="s">
        <v>241</v>
      </c>
      <c r="E755" s="135"/>
      <c r="F755" s="131" t="s">
        <v>1107</v>
      </c>
      <c r="H755" s="132">
        <v>3</v>
      </c>
      <c r="L755" s="129"/>
      <c r="M755" s="133"/>
      <c r="T755" s="134"/>
      <c r="AT755" s="135" t="s">
        <v>241</v>
      </c>
      <c r="AU755" s="135" t="s">
        <v>81</v>
      </c>
      <c r="AV755" s="135" t="s">
        <v>81</v>
      </c>
      <c r="AW755" s="135" t="s">
        <v>186</v>
      </c>
      <c r="AX755" s="135" t="s">
        <v>73</v>
      </c>
      <c r="AY755" s="135" t="s">
        <v>232</v>
      </c>
    </row>
    <row r="756" spans="2:51" s="6" customFormat="1" ht="15.75" customHeight="1">
      <c r="B756" s="136"/>
      <c r="D756" s="137" t="s">
        <v>241</v>
      </c>
      <c r="E756" s="138"/>
      <c r="F756" s="139" t="s">
        <v>243</v>
      </c>
      <c r="H756" s="140">
        <v>6</v>
      </c>
      <c r="L756" s="136"/>
      <c r="M756" s="141"/>
      <c r="T756" s="142"/>
      <c r="AT756" s="138" t="s">
        <v>241</v>
      </c>
      <c r="AU756" s="138" t="s">
        <v>81</v>
      </c>
      <c r="AV756" s="138" t="s">
        <v>239</v>
      </c>
      <c r="AW756" s="138" t="s">
        <v>186</v>
      </c>
      <c r="AX756" s="138" t="s">
        <v>22</v>
      </c>
      <c r="AY756" s="138" t="s">
        <v>232</v>
      </c>
    </row>
    <row r="757" spans="2:65" s="6" customFormat="1" ht="15.75" customHeight="1">
      <c r="B757" s="22"/>
      <c r="C757" s="149" t="s">
        <v>1108</v>
      </c>
      <c r="D757" s="149" t="s">
        <v>336</v>
      </c>
      <c r="E757" s="150" t="s">
        <v>1109</v>
      </c>
      <c r="F757" s="151" t="s">
        <v>1110</v>
      </c>
      <c r="G757" s="152" t="s">
        <v>602</v>
      </c>
      <c r="H757" s="153">
        <v>6</v>
      </c>
      <c r="I757" s="154"/>
      <c r="J757" s="155">
        <f>ROUND($I$757*$H$757,2)</f>
        <v>0</v>
      </c>
      <c r="K757" s="151" t="s">
        <v>238</v>
      </c>
      <c r="L757" s="156"/>
      <c r="M757" s="157"/>
      <c r="N757" s="158" t="s">
        <v>44</v>
      </c>
      <c r="P757" s="126">
        <f>$O$757*$H$757</f>
        <v>0</v>
      </c>
      <c r="Q757" s="126">
        <v>0.0047</v>
      </c>
      <c r="R757" s="126">
        <f>$Q$757*$H$757</f>
        <v>0.028200000000000003</v>
      </c>
      <c r="S757" s="126">
        <v>0</v>
      </c>
      <c r="T757" s="127">
        <f>$S$757*$H$757</f>
        <v>0</v>
      </c>
      <c r="AR757" s="76" t="s">
        <v>421</v>
      </c>
      <c r="AT757" s="76" t="s">
        <v>336</v>
      </c>
      <c r="AU757" s="76" t="s">
        <v>81</v>
      </c>
      <c r="AY757" s="6" t="s">
        <v>232</v>
      </c>
      <c r="BE757" s="128">
        <f>IF($N$757="základní",$J$757,0)</f>
        <v>0</v>
      </c>
      <c r="BF757" s="128">
        <f>IF($N$757="snížená",$J$757,0)</f>
        <v>0</v>
      </c>
      <c r="BG757" s="128">
        <f>IF($N$757="zákl. přenesená",$J$757,0)</f>
        <v>0</v>
      </c>
      <c r="BH757" s="128">
        <f>IF($N$757="sníž. přenesená",$J$757,0)</f>
        <v>0</v>
      </c>
      <c r="BI757" s="128">
        <f>IF($N$757="nulová",$J$757,0)</f>
        <v>0</v>
      </c>
      <c r="BJ757" s="76" t="s">
        <v>22</v>
      </c>
      <c r="BK757" s="128">
        <f>ROUND($I$757*$H$757,2)</f>
        <v>0</v>
      </c>
      <c r="BL757" s="76" t="s">
        <v>312</v>
      </c>
      <c r="BM757" s="76" t="s">
        <v>1111</v>
      </c>
    </row>
    <row r="758" spans="2:47" s="6" customFormat="1" ht="27" customHeight="1">
      <c r="B758" s="22"/>
      <c r="D758" s="130" t="s">
        <v>346</v>
      </c>
      <c r="F758" s="159" t="s">
        <v>1112</v>
      </c>
      <c r="L758" s="22"/>
      <c r="M758" s="48"/>
      <c r="T758" s="49"/>
      <c r="AT758" s="6" t="s">
        <v>346</v>
      </c>
      <c r="AU758" s="6" t="s">
        <v>81</v>
      </c>
    </row>
    <row r="759" spans="2:63" s="106" customFormat="1" ht="30.75" customHeight="1">
      <c r="B759" s="107"/>
      <c r="D759" s="108" t="s">
        <v>72</v>
      </c>
      <c r="E759" s="115" t="s">
        <v>1113</v>
      </c>
      <c r="F759" s="115" t="s">
        <v>1114</v>
      </c>
      <c r="J759" s="116">
        <f>$BK$759</f>
        <v>0</v>
      </c>
      <c r="L759" s="107"/>
      <c r="M759" s="111"/>
      <c r="P759" s="112">
        <f>SUM($P$760:$P$777)</f>
        <v>0</v>
      </c>
      <c r="R759" s="112">
        <f>SUM($R$760:$R$777)</f>
        <v>7.12345436</v>
      </c>
      <c r="T759" s="113">
        <f>SUM($T$760:$T$777)</f>
        <v>3.8606249999999998</v>
      </c>
      <c r="AR759" s="108" t="s">
        <v>81</v>
      </c>
      <c r="AT759" s="108" t="s">
        <v>72</v>
      </c>
      <c r="AU759" s="108" t="s">
        <v>22</v>
      </c>
      <c r="AY759" s="108" t="s">
        <v>232</v>
      </c>
      <c r="BK759" s="114">
        <f>SUM($BK$760:$BK$777)</f>
        <v>0</v>
      </c>
    </row>
    <row r="760" spans="2:65" s="6" customFormat="1" ht="15.75" customHeight="1">
      <c r="B760" s="22"/>
      <c r="C760" s="117" t="s">
        <v>1115</v>
      </c>
      <c r="D760" s="117" t="s">
        <v>234</v>
      </c>
      <c r="E760" s="118" t="s">
        <v>1116</v>
      </c>
      <c r="F760" s="119" t="s">
        <v>1117</v>
      </c>
      <c r="G760" s="120" t="s">
        <v>237</v>
      </c>
      <c r="H760" s="121">
        <v>139.718</v>
      </c>
      <c r="I760" s="122"/>
      <c r="J760" s="123">
        <f>ROUND($I$760*$H$760,2)</f>
        <v>0</v>
      </c>
      <c r="K760" s="119" t="s">
        <v>238</v>
      </c>
      <c r="L760" s="22"/>
      <c r="M760" s="124"/>
      <c r="N760" s="125" t="s">
        <v>44</v>
      </c>
      <c r="P760" s="126">
        <f>$O$760*$H$760</f>
        <v>0</v>
      </c>
      <c r="Q760" s="126">
        <v>0.01227</v>
      </c>
      <c r="R760" s="126">
        <f>$Q$760*$H$760</f>
        <v>1.7143398599999997</v>
      </c>
      <c r="S760" s="126">
        <v>0</v>
      </c>
      <c r="T760" s="127">
        <f>$S$760*$H$760</f>
        <v>0</v>
      </c>
      <c r="AR760" s="76" t="s">
        <v>312</v>
      </c>
      <c r="AT760" s="76" t="s">
        <v>234</v>
      </c>
      <c r="AU760" s="76" t="s">
        <v>81</v>
      </c>
      <c r="AY760" s="6" t="s">
        <v>232</v>
      </c>
      <c r="BE760" s="128">
        <f>IF($N$760="základní",$J$760,0)</f>
        <v>0</v>
      </c>
      <c r="BF760" s="128">
        <f>IF($N$760="snížená",$J$760,0)</f>
        <v>0</v>
      </c>
      <c r="BG760" s="128">
        <f>IF($N$760="zákl. přenesená",$J$760,0)</f>
        <v>0</v>
      </c>
      <c r="BH760" s="128">
        <f>IF($N$760="sníž. přenesená",$J$760,0)</f>
        <v>0</v>
      </c>
      <c r="BI760" s="128">
        <f>IF($N$760="nulová",$J$760,0)</f>
        <v>0</v>
      </c>
      <c r="BJ760" s="76" t="s">
        <v>22</v>
      </c>
      <c r="BK760" s="128">
        <f>ROUND($I$760*$H$760,2)</f>
        <v>0</v>
      </c>
      <c r="BL760" s="76" t="s">
        <v>312</v>
      </c>
      <c r="BM760" s="76" t="s">
        <v>1118</v>
      </c>
    </row>
    <row r="761" spans="2:51" s="6" customFormat="1" ht="15.75" customHeight="1">
      <c r="B761" s="129"/>
      <c r="D761" s="130" t="s">
        <v>241</v>
      </c>
      <c r="E761" s="131"/>
      <c r="F761" s="131" t="s">
        <v>159</v>
      </c>
      <c r="H761" s="132">
        <v>139.718</v>
      </c>
      <c r="L761" s="129"/>
      <c r="M761" s="133"/>
      <c r="T761" s="134"/>
      <c r="AT761" s="135" t="s">
        <v>241</v>
      </c>
      <c r="AU761" s="135" t="s">
        <v>81</v>
      </c>
      <c r="AV761" s="135" t="s">
        <v>81</v>
      </c>
      <c r="AW761" s="135" t="s">
        <v>186</v>
      </c>
      <c r="AX761" s="135" t="s">
        <v>73</v>
      </c>
      <c r="AY761" s="135" t="s">
        <v>232</v>
      </c>
    </row>
    <row r="762" spans="2:51" s="6" customFormat="1" ht="15.75" customHeight="1">
      <c r="B762" s="136"/>
      <c r="D762" s="137" t="s">
        <v>241</v>
      </c>
      <c r="E762" s="138"/>
      <c r="F762" s="139" t="s">
        <v>243</v>
      </c>
      <c r="H762" s="140">
        <v>139.718</v>
      </c>
      <c r="L762" s="136"/>
      <c r="M762" s="141"/>
      <c r="T762" s="142"/>
      <c r="AT762" s="138" t="s">
        <v>241</v>
      </c>
      <c r="AU762" s="138" t="s">
        <v>81</v>
      </c>
      <c r="AV762" s="138" t="s">
        <v>239</v>
      </c>
      <c r="AW762" s="138" t="s">
        <v>186</v>
      </c>
      <c r="AX762" s="138" t="s">
        <v>22</v>
      </c>
      <c r="AY762" s="138" t="s">
        <v>232</v>
      </c>
    </row>
    <row r="763" spans="2:65" s="6" customFormat="1" ht="15.75" customHeight="1">
      <c r="B763" s="22"/>
      <c r="C763" s="117" t="s">
        <v>1119</v>
      </c>
      <c r="D763" s="117" t="s">
        <v>234</v>
      </c>
      <c r="E763" s="118" t="s">
        <v>1120</v>
      </c>
      <c r="F763" s="119" t="s">
        <v>1121</v>
      </c>
      <c r="G763" s="120" t="s">
        <v>237</v>
      </c>
      <c r="H763" s="121">
        <v>362.5</v>
      </c>
      <c r="I763" s="122"/>
      <c r="J763" s="123">
        <f>ROUND($I$763*$H$763,2)</f>
        <v>0</v>
      </c>
      <c r="K763" s="119" t="s">
        <v>238</v>
      </c>
      <c r="L763" s="22"/>
      <c r="M763" s="124"/>
      <c r="N763" s="125" t="s">
        <v>44</v>
      </c>
      <c r="P763" s="126">
        <f>$O$763*$H$763</f>
        <v>0</v>
      </c>
      <c r="Q763" s="126">
        <v>0</v>
      </c>
      <c r="R763" s="126">
        <f>$Q$763*$H$763</f>
        <v>0</v>
      </c>
      <c r="S763" s="126">
        <v>0.01065</v>
      </c>
      <c r="T763" s="127">
        <f>$S$763*$H$763</f>
        <v>3.8606249999999998</v>
      </c>
      <c r="AR763" s="76" t="s">
        <v>312</v>
      </c>
      <c r="AT763" s="76" t="s">
        <v>234</v>
      </c>
      <c r="AU763" s="76" t="s">
        <v>81</v>
      </c>
      <c r="AY763" s="6" t="s">
        <v>232</v>
      </c>
      <c r="BE763" s="128">
        <f>IF($N$763="základní",$J$763,0)</f>
        <v>0</v>
      </c>
      <c r="BF763" s="128">
        <f>IF($N$763="snížená",$J$763,0)</f>
        <v>0</v>
      </c>
      <c r="BG763" s="128">
        <f>IF($N$763="zákl. přenesená",$J$763,0)</f>
        <v>0</v>
      </c>
      <c r="BH763" s="128">
        <f>IF($N$763="sníž. přenesená",$J$763,0)</f>
        <v>0</v>
      </c>
      <c r="BI763" s="128">
        <f>IF($N$763="nulová",$J$763,0)</f>
        <v>0</v>
      </c>
      <c r="BJ763" s="76" t="s">
        <v>22</v>
      </c>
      <c r="BK763" s="128">
        <f>ROUND($I$763*$H$763,2)</f>
        <v>0</v>
      </c>
      <c r="BL763" s="76" t="s">
        <v>312</v>
      </c>
      <c r="BM763" s="76" t="s">
        <v>1122</v>
      </c>
    </row>
    <row r="764" spans="2:51" s="6" customFormat="1" ht="15.75" customHeight="1">
      <c r="B764" s="129"/>
      <c r="D764" s="130" t="s">
        <v>241</v>
      </c>
      <c r="E764" s="131"/>
      <c r="F764" s="131" t="s">
        <v>1123</v>
      </c>
      <c r="H764" s="132">
        <v>185.2</v>
      </c>
      <c r="L764" s="129"/>
      <c r="M764" s="133"/>
      <c r="T764" s="134"/>
      <c r="AT764" s="135" t="s">
        <v>241</v>
      </c>
      <c r="AU764" s="135" t="s">
        <v>81</v>
      </c>
      <c r="AV764" s="135" t="s">
        <v>81</v>
      </c>
      <c r="AW764" s="135" t="s">
        <v>186</v>
      </c>
      <c r="AX764" s="135" t="s">
        <v>73</v>
      </c>
      <c r="AY764" s="135" t="s">
        <v>232</v>
      </c>
    </row>
    <row r="765" spans="2:51" s="6" customFormat="1" ht="15.75" customHeight="1">
      <c r="B765" s="129"/>
      <c r="D765" s="137" t="s">
        <v>241</v>
      </c>
      <c r="E765" s="135"/>
      <c r="F765" s="131" t="s">
        <v>1124</v>
      </c>
      <c r="H765" s="132">
        <v>177.3</v>
      </c>
      <c r="L765" s="129"/>
      <c r="M765" s="133"/>
      <c r="T765" s="134"/>
      <c r="AT765" s="135" t="s">
        <v>241</v>
      </c>
      <c r="AU765" s="135" t="s">
        <v>81</v>
      </c>
      <c r="AV765" s="135" t="s">
        <v>81</v>
      </c>
      <c r="AW765" s="135" t="s">
        <v>186</v>
      </c>
      <c r="AX765" s="135" t="s">
        <v>73</v>
      </c>
      <c r="AY765" s="135" t="s">
        <v>232</v>
      </c>
    </row>
    <row r="766" spans="2:51" s="6" customFormat="1" ht="15.75" customHeight="1">
      <c r="B766" s="136"/>
      <c r="D766" s="137" t="s">
        <v>241</v>
      </c>
      <c r="E766" s="138"/>
      <c r="F766" s="139" t="s">
        <v>243</v>
      </c>
      <c r="H766" s="140">
        <v>362.5</v>
      </c>
      <c r="L766" s="136"/>
      <c r="M766" s="141"/>
      <c r="T766" s="142"/>
      <c r="AT766" s="138" t="s">
        <v>241</v>
      </c>
      <c r="AU766" s="138" t="s">
        <v>81</v>
      </c>
      <c r="AV766" s="138" t="s">
        <v>239</v>
      </c>
      <c r="AW766" s="138" t="s">
        <v>186</v>
      </c>
      <c r="AX766" s="138" t="s">
        <v>22</v>
      </c>
      <c r="AY766" s="138" t="s">
        <v>232</v>
      </c>
    </row>
    <row r="767" spans="2:65" s="6" customFormat="1" ht="15.75" customHeight="1">
      <c r="B767" s="22"/>
      <c r="C767" s="117" t="s">
        <v>1125</v>
      </c>
      <c r="D767" s="117" t="s">
        <v>234</v>
      </c>
      <c r="E767" s="118" t="s">
        <v>1126</v>
      </c>
      <c r="F767" s="119" t="s">
        <v>1127</v>
      </c>
      <c r="G767" s="120" t="s">
        <v>237</v>
      </c>
      <c r="H767" s="121">
        <v>462.515</v>
      </c>
      <c r="I767" s="122"/>
      <c r="J767" s="123">
        <f>ROUND($I$767*$H$767,2)</f>
        <v>0</v>
      </c>
      <c r="K767" s="119" t="s">
        <v>238</v>
      </c>
      <c r="L767" s="22"/>
      <c r="M767" s="124"/>
      <c r="N767" s="125" t="s">
        <v>44</v>
      </c>
      <c r="P767" s="126">
        <f>$O$767*$H$767</f>
        <v>0</v>
      </c>
      <c r="Q767" s="126">
        <v>0.0013</v>
      </c>
      <c r="R767" s="126">
        <f>$Q$767*$H$767</f>
        <v>0.6012694999999999</v>
      </c>
      <c r="S767" s="126">
        <v>0</v>
      </c>
      <c r="T767" s="127">
        <f>$S$767*$H$767</f>
        <v>0</v>
      </c>
      <c r="AR767" s="76" t="s">
        <v>312</v>
      </c>
      <c r="AT767" s="76" t="s">
        <v>234</v>
      </c>
      <c r="AU767" s="76" t="s">
        <v>81</v>
      </c>
      <c r="AY767" s="6" t="s">
        <v>232</v>
      </c>
      <c r="BE767" s="128">
        <f>IF($N$767="základní",$J$767,0)</f>
        <v>0</v>
      </c>
      <c r="BF767" s="128">
        <f>IF($N$767="snížená",$J$767,0)</f>
        <v>0</v>
      </c>
      <c r="BG767" s="128">
        <f>IF($N$767="zákl. přenesená",$J$767,0)</f>
        <v>0</v>
      </c>
      <c r="BH767" s="128">
        <f>IF($N$767="sníž. přenesená",$J$767,0)</f>
        <v>0</v>
      </c>
      <c r="BI767" s="128">
        <f>IF($N$767="nulová",$J$767,0)</f>
        <v>0</v>
      </c>
      <c r="BJ767" s="76" t="s">
        <v>22</v>
      </c>
      <c r="BK767" s="128">
        <f>ROUND($I$767*$H$767,2)</f>
        <v>0</v>
      </c>
      <c r="BL767" s="76" t="s">
        <v>312</v>
      </c>
      <c r="BM767" s="76" t="s">
        <v>1128</v>
      </c>
    </row>
    <row r="768" spans="2:51" s="6" customFormat="1" ht="15.75" customHeight="1">
      <c r="B768" s="129"/>
      <c r="D768" s="130" t="s">
        <v>241</v>
      </c>
      <c r="E768" s="131"/>
      <c r="F768" s="131" t="s">
        <v>150</v>
      </c>
      <c r="H768" s="132">
        <v>191.3</v>
      </c>
      <c r="L768" s="129"/>
      <c r="M768" s="133"/>
      <c r="T768" s="134"/>
      <c r="AT768" s="135" t="s">
        <v>241</v>
      </c>
      <c r="AU768" s="135" t="s">
        <v>81</v>
      </c>
      <c r="AV768" s="135" t="s">
        <v>81</v>
      </c>
      <c r="AW768" s="135" t="s">
        <v>186</v>
      </c>
      <c r="AX768" s="135" t="s">
        <v>73</v>
      </c>
      <c r="AY768" s="135" t="s">
        <v>232</v>
      </c>
    </row>
    <row r="769" spans="2:51" s="6" customFormat="1" ht="15.75" customHeight="1">
      <c r="B769" s="129"/>
      <c r="D769" s="137" t="s">
        <v>241</v>
      </c>
      <c r="E769" s="135"/>
      <c r="F769" s="131" t="s">
        <v>153</v>
      </c>
      <c r="H769" s="132">
        <v>78.815</v>
      </c>
      <c r="L769" s="129"/>
      <c r="M769" s="133"/>
      <c r="T769" s="134"/>
      <c r="AT769" s="135" t="s">
        <v>241</v>
      </c>
      <c r="AU769" s="135" t="s">
        <v>81</v>
      </c>
      <c r="AV769" s="135" t="s">
        <v>81</v>
      </c>
      <c r="AW769" s="135" t="s">
        <v>186</v>
      </c>
      <c r="AX769" s="135" t="s">
        <v>73</v>
      </c>
      <c r="AY769" s="135" t="s">
        <v>232</v>
      </c>
    </row>
    <row r="770" spans="2:51" s="6" customFormat="1" ht="15.75" customHeight="1">
      <c r="B770" s="144"/>
      <c r="D770" s="137" t="s">
        <v>241</v>
      </c>
      <c r="E770" s="146"/>
      <c r="F770" s="145" t="s">
        <v>824</v>
      </c>
      <c r="H770" s="146"/>
      <c r="L770" s="144"/>
      <c r="M770" s="147"/>
      <c r="T770" s="148"/>
      <c r="AT770" s="146" t="s">
        <v>241</v>
      </c>
      <c r="AU770" s="146" t="s">
        <v>81</v>
      </c>
      <c r="AV770" s="146" t="s">
        <v>22</v>
      </c>
      <c r="AW770" s="146" t="s">
        <v>186</v>
      </c>
      <c r="AX770" s="146" t="s">
        <v>73</v>
      </c>
      <c r="AY770" s="146" t="s">
        <v>232</v>
      </c>
    </row>
    <row r="771" spans="2:51" s="6" customFormat="1" ht="15.75" customHeight="1">
      <c r="B771" s="129"/>
      <c r="D771" s="137" t="s">
        <v>241</v>
      </c>
      <c r="E771" s="135"/>
      <c r="F771" s="131" t="s">
        <v>825</v>
      </c>
      <c r="H771" s="132">
        <v>192.4</v>
      </c>
      <c r="L771" s="129"/>
      <c r="M771" s="133"/>
      <c r="T771" s="134"/>
      <c r="AT771" s="135" t="s">
        <v>241</v>
      </c>
      <c r="AU771" s="135" t="s">
        <v>81</v>
      </c>
      <c r="AV771" s="135" t="s">
        <v>81</v>
      </c>
      <c r="AW771" s="135" t="s">
        <v>186</v>
      </c>
      <c r="AX771" s="135" t="s">
        <v>73</v>
      </c>
      <c r="AY771" s="135" t="s">
        <v>232</v>
      </c>
    </row>
    <row r="772" spans="2:51" s="6" customFormat="1" ht="15.75" customHeight="1">
      <c r="B772" s="136"/>
      <c r="D772" s="137" t="s">
        <v>241</v>
      </c>
      <c r="E772" s="138" t="s">
        <v>138</v>
      </c>
      <c r="F772" s="139" t="s">
        <v>243</v>
      </c>
      <c r="H772" s="140">
        <v>462.515</v>
      </c>
      <c r="L772" s="136"/>
      <c r="M772" s="141"/>
      <c r="T772" s="142"/>
      <c r="AT772" s="138" t="s">
        <v>241</v>
      </c>
      <c r="AU772" s="138" t="s">
        <v>81</v>
      </c>
      <c r="AV772" s="138" t="s">
        <v>239</v>
      </c>
      <c r="AW772" s="138" t="s">
        <v>186</v>
      </c>
      <c r="AX772" s="138" t="s">
        <v>22</v>
      </c>
      <c r="AY772" s="138" t="s">
        <v>232</v>
      </c>
    </row>
    <row r="773" spans="2:65" s="6" customFormat="1" ht="15.75" customHeight="1">
      <c r="B773" s="22"/>
      <c r="C773" s="149" t="s">
        <v>1129</v>
      </c>
      <c r="D773" s="149" t="s">
        <v>336</v>
      </c>
      <c r="E773" s="150" t="s">
        <v>1130</v>
      </c>
      <c r="F773" s="151" t="s">
        <v>1131</v>
      </c>
      <c r="G773" s="152" t="s">
        <v>237</v>
      </c>
      <c r="H773" s="153">
        <v>534.205</v>
      </c>
      <c r="I773" s="154"/>
      <c r="J773" s="155">
        <f>ROUND($I$773*$H$773,2)</f>
        <v>0</v>
      </c>
      <c r="K773" s="151" t="s">
        <v>238</v>
      </c>
      <c r="L773" s="156"/>
      <c r="M773" s="157"/>
      <c r="N773" s="158" t="s">
        <v>44</v>
      </c>
      <c r="P773" s="126">
        <f>$O$773*$H$773</f>
        <v>0</v>
      </c>
      <c r="Q773" s="126">
        <v>0.009</v>
      </c>
      <c r="R773" s="126">
        <f>$Q$773*$H$773</f>
        <v>4.807845</v>
      </c>
      <c r="S773" s="126">
        <v>0</v>
      </c>
      <c r="T773" s="127">
        <f>$S$773*$H$773</f>
        <v>0</v>
      </c>
      <c r="AR773" s="76" t="s">
        <v>421</v>
      </c>
      <c r="AT773" s="76" t="s">
        <v>336</v>
      </c>
      <c r="AU773" s="76" t="s">
        <v>81</v>
      </c>
      <c r="AY773" s="6" t="s">
        <v>232</v>
      </c>
      <c r="BE773" s="128">
        <f>IF($N$773="základní",$J$773,0)</f>
        <v>0</v>
      </c>
      <c r="BF773" s="128">
        <f>IF($N$773="snížená",$J$773,0)</f>
        <v>0</v>
      </c>
      <c r="BG773" s="128">
        <f>IF($N$773="zákl. přenesená",$J$773,0)</f>
        <v>0</v>
      </c>
      <c r="BH773" s="128">
        <f>IF($N$773="sníž. přenesená",$J$773,0)</f>
        <v>0</v>
      </c>
      <c r="BI773" s="128">
        <f>IF($N$773="nulová",$J$773,0)</f>
        <v>0</v>
      </c>
      <c r="BJ773" s="76" t="s">
        <v>22</v>
      </c>
      <c r="BK773" s="128">
        <f>ROUND($I$773*$H$773,2)</f>
        <v>0</v>
      </c>
      <c r="BL773" s="76" t="s">
        <v>312</v>
      </c>
      <c r="BM773" s="76" t="s">
        <v>1132</v>
      </c>
    </row>
    <row r="774" spans="2:51" s="6" customFormat="1" ht="15.75" customHeight="1">
      <c r="B774" s="129"/>
      <c r="D774" s="130" t="s">
        <v>241</v>
      </c>
      <c r="E774" s="131"/>
      <c r="F774" s="131" t="s">
        <v>1133</v>
      </c>
      <c r="H774" s="132">
        <v>508.767</v>
      </c>
      <c r="L774" s="129"/>
      <c r="M774" s="133"/>
      <c r="T774" s="134"/>
      <c r="AT774" s="135" t="s">
        <v>241</v>
      </c>
      <c r="AU774" s="135" t="s">
        <v>81</v>
      </c>
      <c r="AV774" s="135" t="s">
        <v>81</v>
      </c>
      <c r="AW774" s="135" t="s">
        <v>186</v>
      </c>
      <c r="AX774" s="135" t="s">
        <v>73</v>
      </c>
      <c r="AY774" s="135" t="s">
        <v>232</v>
      </c>
    </row>
    <row r="775" spans="2:51" s="6" customFormat="1" ht="15.75" customHeight="1">
      <c r="B775" s="136"/>
      <c r="D775" s="137" t="s">
        <v>241</v>
      </c>
      <c r="E775" s="138"/>
      <c r="F775" s="139" t="s">
        <v>243</v>
      </c>
      <c r="H775" s="140">
        <v>508.767</v>
      </c>
      <c r="L775" s="136"/>
      <c r="M775" s="141"/>
      <c r="T775" s="142"/>
      <c r="AT775" s="138" t="s">
        <v>241</v>
      </c>
      <c r="AU775" s="138" t="s">
        <v>81</v>
      </c>
      <c r="AV775" s="138" t="s">
        <v>239</v>
      </c>
      <c r="AW775" s="138" t="s">
        <v>186</v>
      </c>
      <c r="AX775" s="138" t="s">
        <v>22</v>
      </c>
      <c r="AY775" s="138" t="s">
        <v>232</v>
      </c>
    </row>
    <row r="776" spans="2:51" s="6" customFormat="1" ht="15.75" customHeight="1">
      <c r="B776" s="129"/>
      <c r="D776" s="137" t="s">
        <v>241</v>
      </c>
      <c r="F776" s="131" t="s">
        <v>1134</v>
      </c>
      <c r="H776" s="132">
        <v>534.205</v>
      </c>
      <c r="L776" s="129"/>
      <c r="M776" s="133"/>
      <c r="T776" s="134"/>
      <c r="AT776" s="135" t="s">
        <v>241</v>
      </c>
      <c r="AU776" s="135" t="s">
        <v>81</v>
      </c>
      <c r="AV776" s="135" t="s">
        <v>81</v>
      </c>
      <c r="AW776" s="135" t="s">
        <v>73</v>
      </c>
      <c r="AX776" s="135" t="s">
        <v>22</v>
      </c>
      <c r="AY776" s="135" t="s">
        <v>232</v>
      </c>
    </row>
    <row r="777" spans="2:65" s="6" customFormat="1" ht="15.75" customHeight="1">
      <c r="B777" s="22"/>
      <c r="C777" s="117" t="s">
        <v>1135</v>
      </c>
      <c r="D777" s="117" t="s">
        <v>234</v>
      </c>
      <c r="E777" s="118" t="s">
        <v>1136</v>
      </c>
      <c r="F777" s="119" t="s">
        <v>1137</v>
      </c>
      <c r="G777" s="120" t="s">
        <v>797</v>
      </c>
      <c r="H777" s="166"/>
      <c r="I777" s="122"/>
      <c r="J777" s="123">
        <f>ROUND($I$777*$H$777,2)</f>
        <v>0</v>
      </c>
      <c r="K777" s="119" t="s">
        <v>238</v>
      </c>
      <c r="L777" s="22"/>
      <c r="M777" s="124"/>
      <c r="N777" s="125" t="s">
        <v>44</v>
      </c>
      <c r="P777" s="126">
        <f>$O$777*$H$777</f>
        <v>0</v>
      </c>
      <c r="Q777" s="126">
        <v>0</v>
      </c>
      <c r="R777" s="126">
        <f>$Q$777*$H$777</f>
        <v>0</v>
      </c>
      <c r="S777" s="126">
        <v>0</v>
      </c>
      <c r="T777" s="127">
        <f>$S$777*$H$777</f>
        <v>0</v>
      </c>
      <c r="AR777" s="76" t="s">
        <v>312</v>
      </c>
      <c r="AT777" s="76" t="s">
        <v>234</v>
      </c>
      <c r="AU777" s="76" t="s">
        <v>81</v>
      </c>
      <c r="AY777" s="6" t="s">
        <v>232</v>
      </c>
      <c r="BE777" s="128">
        <f>IF($N$777="základní",$J$777,0)</f>
        <v>0</v>
      </c>
      <c r="BF777" s="128">
        <f>IF($N$777="snížená",$J$777,0)</f>
        <v>0</v>
      </c>
      <c r="BG777" s="128">
        <f>IF($N$777="zákl. přenesená",$J$777,0)</f>
        <v>0</v>
      </c>
      <c r="BH777" s="128">
        <f>IF($N$777="sníž. přenesená",$J$777,0)</f>
        <v>0</v>
      </c>
      <c r="BI777" s="128">
        <f>IF($N$777="nulová",$J$777,0)</f>
        <v>0</v>
      </c>
      <c r="BJ777" s="76" t="s">
        <v>22</v>
      </c>
      <c r="BK777" s="128">
        <f>ROUND($I$777*$H$777,2)</f>
        <v>0</v>
      </c>
      <c r="BL777" s="76" t="s">
        <v>312</v>
      </c>
      <c r="BM777" s="76" t="s">
        <v>1138</v>
      </c>
    </row>
    <row r="778" spans="2:63" s="106" customFormat="1" ht="30.75" customHeight="1">
      <c r="B778" s="107"/>
      <c r="D778" s="108" t="s">
        <v>72</v>
      </c>
      <c r="E778" s="115" t="s">
        <v>1139</v>
      </c>
      <c r="F778" s="115" t="s">
        <v>1140</v>
      </c>
      <c r="J778" s="116">
        <f>$BK$778</f>
        <v>0</v>
      </c>
      <c r="L778" s="107"/>
      <c r="M778" s="111"/>
      <c r="P778" s="112">
        <f>SUM($P$779:$P$838)</f>
        <v>0</v>
      </c>
      <c r="R778" s="112">
        <f>SUM($R$779:$R$838)</f>
        <v>8.894471399999999</v>
      </c>
      <c r="T778" s="113">
        <f>SUM($T$779:$T$838)</f>
        <v>6.00885518</v>
      </c>
      <c r="AR778" s="108" t="s">
        <v>81</v>
      </c>
      <c r="AT778" s="108" t="s">
        <v>72</v>
      </c>
      <c r="AU778" s="108" t="s">
        <v>22</v>
      </c>
      <c r="AY778" s="108" t="s">
        <v>232</v>
      </c>
      <c r="BK778" s="114">
        <f>SUM($BK$779:$BK$838)</f>
        <v>0</v>
      </c>
    </row>
    <row r="779" spans="2:65" s="6" customFormat="1" ht="15.75" customHeight="1">
      <c r="B779" s="22"/>
      <c r="C779" s="120" t="s">
        <v>1141</v>
      </c>
      <c r="D779" s="120" t="s">
        <v>234</v>
      </c>
      <c r="E779" s="118" t="s">
        <v>1142</v>
      </c>
      <c r="F779" s="119" t="s">
        <v>1143</v>
      </c>
      <c r="G779" s="120" t="s">
        <v>237</v>
      </c>
      <c r="H779" s="121">
        <v>704.98</v>
      </c>
      <c r="I779" s="122"/>
      <c r="J779" s="123">
        <f>ROUND($I$779*$H$779,2)</f>
        <v>0</v>
      </c>
      <c r="K779" s="119" t="s">
        <v>238</v>
      </c>
      <c r="L779" s="22"/>
      <c r="M779" s="124"/>
      <c r="N779" s="125" t="s">
        <v>44</v>
      </c>
      <c r="P779" s="126">
        <f>$O$779*$H$779</f>
        <v>0</v>
      </c>
      <c r="Q779" s="126">
        <v>0</v>
      </c>
      <c r="R779" s="126">
        <f>$Q$779*$H$779</f>
        <v>0</v>
      </c>
      <c r="S779" s="126">
        <v>0</v>
      </c>
      <c r="T779" s="127">
        <f>$S$779*$H$779</f>
        <v>0</v>
      </c>
      <c r="AR779" s="76" t="s">
        <v>312</v>
      </c>
      <c r="AT779" s="76" t="s">
        <v>234</v>
      </c>
      <c r="AU779" s="76" t="s">
        <v>81</v>
      </c>
      <c r="AY779" s="76" t="s">
        <v>232</v>
      </c>
      <c r="BE779" s="128">
        <f>IF($N$779="základní",$J$779,0)</f>
        <v>0</v>
      </c>
      <c r="BF779" s="128">
        <f>IF($N$779="snížená",$J$779,0)</f>
        <v>0</v>
      </c>
      <c r="BG779" s="128">
        <f>IF($N$779="zákl. přenesená",$J$779,0)</f>
        <v>0</v>
      </c>
      <c r="BH779" s="128">
        <f>IF($N$779="sníž. přenesená",$J$779,0)</f>
        <v>0</v>
      </c>
      <c r="BI779" s="128">
        <f>IF($N$779="nulová",$J$779,0)</f>
        <v>0</v>
      </c>
      <c r="BJ779" s="76" t="s">
        <v>22</v>
      </c>
      <c r="BK779" s="128">
        <f>ROUND($I$779*$H$779,2)</f>
        <v>0</v>
      </c>
      <c r="BL779" s="76" t="s">
        <v>312</v>
      </c>
      <c r="BM779" s="76" t="s">
        <v>1144</v>
      </c>
    </row>
    <row r="780" spans="2:51" s="6" customFormat="1" ht="15.75" customHeight="1">
      <c r="B780" s="129"/>
      <c r="D780" s="130" t="s">
        <v>241</v>
      </c>
      <c r="E780" s="131"/>
      <c r="F780" s="131" t="s">
        <v>1145</v>
      </c>
      <c r="H780" s="132">
        <v>704.98</v>
      </c>
      <c r="L780" s="129"/>
      <c r="M780" s="133"/>
      <c r="T780" s="134"/>
      <c r="AT780" s="135" t="s">
        <v>241</v>
      </c>
      <c r="AU780" s="135" t="s">
        <v>81</v>
      </c>
      <c r="AV780" s="135" t="s">
        <v>81</v>
      </c>
      <c r="AW780" s="135" t="s">
        <v>186</v>
      </c>
      <c r="AX780" s="135" t="s">
        <v>73</v>
      </c>
      <c r="AY780" s="135" t="s">
        <v>232</v>
      </c>
    </row>
    <row r="781" spans="2:51" s="6" customFormat="1" ht="15.75" customHeight="1">
      <c r="B781" s="136"/>
      <c r="D781" s="137" t="s">
        <v>241</v>
      </c>
      <c r="E781" s="138" t="s">
        <v>162</v>
      </c>
      <c r="F781" s="139" t="s">
        <v>243</v>
      </c>
      <c r="H781" s="140">
        <v>704.98</v>
      </c>
      <c r="L781" s="136"/>
      <c r="M781" s="141"/>
      <c r="T781" s="142"/>
      <c r="AT781" s="138" t="s">
        <v>241</v>
      </c>
      <c r="AU781" s="138" t="s">
        <v>81</v>
      </c>
      <c r="AV781" s="138" t="s">
        <v>239</v>
      </c>
      <c r="AW781" s="138" t="s">
        <v>186</v>
      </c>
      <c r="AX781" s="138" t="s">
        <v>22</v>
      </c>
      <c r="AY781" s="138" t="s">
        <v>232</v>
      </c>
    </row>
    <row r="782" spans="2:65" s="6" customFormat="1" ht="15.75" customHeight="1">
      <c r="B782" s="22"/>
      <c r="C782" s="149" t="s">
        <v>1146</v>
      </c>
      <c r="D782" s="149" t="s">
        <v>336</v>
      </c>
      <c r="E782" s="150" t="s">
        <v>1147</v>
      </c>
      <c r="F782" s="151" t="s">
        <v>1148</v>
      </c>
      <c r="G782" s="152" t="s">
        <v>237</v>
      </c>
      <c r="H782" s="153">
        <v>775.478</v>
      </c>
      <c r="I782" s="154"/>
      <c r="J782" s="155">
        <f>ROUND($I$782*$H$782,2)</f>
        <v>0</v>
      </c>
      <c r="K782" s="151" t="s">
        <v>238</v>
      </c>
      <c r="L782" s="156"/>
      <c r="M782" s="157"/>
      <c r="N782" s="158" t="s">
        <v>44</v>
      </c>
      <c r="P782" s="126">
        <f>$O$782*$H$782</f>
        <v>0</v>
      </c>
      <c r="Q782" s="126">
        <v>0.0105</v>
      </c>
      <c r="R782" s="126">
        <f>$Q$782*$H$782</f>
        <v>8.142519</v>
      </c>
      <c r="S782" s="126">
        <v>0</v>
      </c>
      <c r="T782" s="127">
        <f>$S$782*$H$782</f>
        <v>0</v>
      </c>
      <c r="AR782" s="76" t="s">
        <v>421</v>
      </c>
      <c r="AT782" s="76" t="s">
        <v>336</v>
      </c>
      <c r="AU782" s="76" t="s">
        <v>81</v>
      </c>
      <c r="AY782" s="6" t="s">
        <v>232</v>
      </c>
      <c r="BE782" s="128">
        <f>IF($N$782="základní",$J$782,0)</f>
        <v>0</v>
      </c>
      <c r="BF782" s="128">
        <f>IF($N$782="snížená",$J$782,0)</f>
        <v>0</v>
      </c>
      <c r="BG782" s="128">
        <f>IF($N$782="zákl. přenesená",$J$782,0)</f>
        <v>0</v>
      </c>
      <c r="BH782" s="128">
        <f>IF($N$782="sníž. přenesená",$J$782,0)</f>
        <v>0</v>
      </c>
      <c r="BI782" s="128">
        <f>IF($N$782="nulová",$J$782,0)</f>
        <v>0</v>
      </c>
      <c r="BJ782" s="76" t="s">
        <v>22</v>
      </c>
      <c r="BK782" s="128">
        <f>ROUND($I$782*$H$782,2)</f>
        <v>0</v>
      </c>
      <c r="BL782" s="76" t="s">
        <v>312</v>
      </c>
      <c r="BM782" s="76" t="s">
        <v>1149</v>
      </c>
    </row>
    <row r="783" spans="2:47" s="6" customFormat="1" ht="30.75" customHeight="1">
      <c r="B783" s="22"/>
      <c r="D783" s="130" t="s">
        <v>260</v>
      </c>
      <c r="F783" s="143" t="s">
        <v>1150</v>
      </c>
      <c r="L783" s="22"/>
      <c r="M783" s="48"/>
      <c r="T783" s="49"/>
      <c r="AT783" s="6" t="s">
        <v>260</v>
      </c>
      <c r="AU783" s="6" t="s">
        <v>81</v>
      </c>
    </row>
    <row r="784" spans="2:51" s="6" customFormat="1" ht="15.75" customHeight="1">
      <c r="B784" s="129"/>
      <c r="D784" s="137" t="s">
        <v>241</v>
      </c>
      <c r="E784" s="135"/>
      <c r="F784" s="131" t="s">
        <v>1151</v>
      </c>
      <c r="H784" s="132">
        <v>775.478</v>
      </c>
      <c r="L784" s="129"/>
      <c r="M784" s="133"/>
      <c r="T784" s="134"/>
      <c r="AT784" s="135" t="s">
        <v>241</v>
      </c>
      <c r="AU784" s="135" t="s">
        <v>81</v>
      </c>
      <c r="AV784" s="135" t="s">
        <v>81</v>
      </c>
      <c r="AW784" s="135" t="s">
        <v>186</v>
      </c>
      <c r="AX784" s="135" t="s">
        <v>73</v>
      </c>
      <c r="AY784" s="135" t="s">
        <v>232</v>
      </c>
    </row>
    <row r="785" spans="2:51" s="6" customFormat="1" ht="15.75" customHeight="1">
      <c r="B785" s="136"/>
      <c r="D785" s="137" t="s">
        <v>241</v>
      </c>
      <c r="E785" s="138"/>
      <c r="F785" s="139" t="s">
        <v>243</v>
      </c>
      <c r="H785" s="140">
        <v>775.478</v>
      </c>
      <c r="L785" s="136"/>
      <c r="M785" s="141"/>
      <c r="T785" s="142"/>
      <c r="AT785" s="138" t="s">
        <v>241</v>
      </c>
      <c r="AU785" s="138" t="s">
        <v>81</v>
      </c>
      <c r="AV785" s="138" t="s">
        <v>239</v>
      </c>
      <c r="AW785" s="138" t="s">
        <v>186</v>
      </c>
      <c r="AX785" s="138" t="s">
        <v>22</v>
      </c>
      <c r="AY785" s="138" t="s">
        <v>232</v>
      </c>
    </row>
    <row r="786" spans="2:65" s="6" customFormat="1" ht="15.75" customHeight="1">
      <c r="B786" s="22"/>
      <c r="C786" s="117" t="s">
        <v>1152</v>
      </c>
      <c r="D786" s="117" t="s">
        <v>234</v>
      </c>
      <c r="E786" s="118" t="s">
        <v>1153</v>
      </c>
      <c r="F786" s="119" t="s">
        <v>1154</v>
      </c>
      <c r="G786" s="120" t="s">
        <v>237</v>
      </c>
      <c r="H786" s="121">
        <v>740.229</v>
      </c>
      <c r="I786" s="122"/>
      <c r="J786" s="123">
        <f>ROUND($I$786*$H$786,2)</f>
        <v>0</v>
      </c>
      <c r="K786" s="119" t="s">
        <v>238</v>
      </c>
      <c r="L786" s="22"/>
      <c r="M786" s="124"/>
      <c r="N786" s="125" t="s">
        <v>44</v>
      </c>
      <c r="P786" s="126">
        <f>$O$786*$H$786</f>
        <v>0</v>
      </c>
      <c r="Q786" s="126">
        <v>0</v>
      </c>
      <c r="R786" s="126">
        <f>$Q$786*$H$786</f>
        <v>0</v>
      </c>
      <c r="S786" s="126">
        <v>0.00732</v>
      </c>
      <c r="T786" s="127">
        <f>$S$786*$H$786</f>
        <v>5.41847628</v>
      </c>
      <c r="AR786" s="76" t="s">
        <v>312</v>
      </c>
      <c r="AT786" s="76" t="s">
        <v>234</v>
      </c>
      <c r="AU786" s="76" t="s">
        <v>81</v>
      </c>
      <c r="AY786" s="6" t="s">
        <v>232</v>
      </c>
      <c r="BE786" s="128">
        <f>IF($N$786="základní",$J$786,0)</f>
        <v>0</v>
      </c>
      <c r="BF786" s="128">
        <f>IF($N$786="snížená",$J$786,0)</f>
        <v>0</v>
      </c>
      <c r="BG786" s="128">
        <f>IF($N$786="zákl. přenesená",$J$786,0)</f>
        <v>0</v>
      </c>
      <c r="BH786" s="128">
        <f>IF($N$786="sníž. přenesená",$J$786,0)</f>
        <v>0</v>
      </c>
      <c r="BI786" s="128">
        <f>IF($N$786="nulová",$J$786,0)</f>
        <v>0</v>
      </c>
      <c r="BJ786" s="76" t="s">
        <v>22</v>
      </c>
      <c r="BK786" s="128">
        <f>ROUND($I$786*$H$786,2)</f>
        <v>0</v>
      </c>
      <c r="BL786" s="76" t="s">
        <v>312</v>
      </c>
      <c r="BM786" s="76" t="s">
        <v>1155</v>
      </c>
    </row>
    <row r="787" spans="2:47" s="6" customFormat="1" ht="16.5" customHeight="1">
      <c r="B787" s="22"/>
      <c r="D787" s="130" t="s">
        <v>346</v>
      </c>
      <c r="F787" s="159" t="s">
        <v>1156</v>
      </c>
      <c r="L787" s="22"/>
      <c r="M787" s="48"/>
      <c r="T787" s="49"/>
      <c r="AT787" s="6" t="s">
        <v>346</v>
      </c>
      <c r="AU787" s="6" t="s">
        <v>81</v>
      </c>
    </row>
    <row r="788" spans="2:51" s="6" customFormat="1" ht="15.75" customHeight="1">
      <c r="B788" s="129"/>
      <c r="D788" s="137" t="s">
        <v>241</v>
      </c>
      <c r="E788" s="135"/>
      <c r="F788" s="131" t="s">
        <v>1157</v>
      </c>
      <c r="H788" s="132">
        <v>740.229</v>
      </c>
      <c r="L788" s="129"/>
      <c r="M788" s="133"/>
      <c r="T788" s="134"/>
      <c r="AT788" s="135" t="s">
        <v>241</v>
      </c>
      <c r="AU788" s="135" t="s">
        <v>81</v>
      </c>
      <c r="AV788" s="135" t="s">
        <v>81</v>
      </c>
      <c r="AW788" s="135" t="s">
        <v>186</v>
      </c>
      <c r="AX788" s="135" t="s">
        <v>73</v>
      </c>
      <c r="AY788" s="135" t="s">
        <v>232</v>
      </c>
    </row>
    <row r="789" spans="2:51" s="6" customFormat="1" ht="15.75" customHeight="1">
      <c r="B789" s="136"/>
      <c r="D789" s="137" t="s">
        <v>241</v>
      </c>
      <c r="E789" s="138"/>
      <c r="F789" s="139" t="s">
        <v>243</v>
      </c>
      <c r="H789" s="140">
        <v>740.229</v>
      </c>
      <c r="L789" s="136"/>
      <c r="M789" s="141"/>
      <c r="T789" s="142"/>
      <c r="AT789" s="138" t="s">
        <v>241</v>
      </c>
      <c r="AU789" s="138" t="s">
        <v>81</v>
      </c>
      <c r="AV789" s="138" t="s">
        <v>239</v>
      </c>
      <c r="AW789" s="138" t="s">
        <v>186</v>
      </c>
      <c r="AX789" s="138" t="s">
        <v>22</v>
      </c>
      <c r="AY789" s="138" t="s">
        <v>232</v>
      </c>
    </row>
    <row r="790" spans="2:65" s="6" customFormat="1" ht="15.75" customHeight="1">
      <c r="B790" s="22"/>
      <c r="C790" s="117" t="s">
        <v>1158</v>
      </c>
      <c r="D790" s="117" t="s">
        <v>234</v>
      </c>
      <c r="E790" s="118" t="s">
        <v>1159</v>
      </c>
      <c r="F790" s="119" t="s">
        <v>1160</v>
      </c>
      <c r="G790" s="120" t="s">
        <v>448</v>
      </c>
      <c r="H790" s="121">
        <v>1.6</v>
      </c>
      <c r="I790" s="122"/>
      <c r="J790" s="123">
        <f>ROUND($I$790*$H$790,2)</f>
        <v>0</v>
      </c>
      <c r="K790" s="119" t="s">
        <v>238</v>
      </c>
      <c r="L790" s="22"/>
      <c r="M790" s="124"/>
      <c r="N790" s="125" t="s">
        <v>44</v>
      </c>
      <c r="P790" s="126">
        <f>$O$790*$H$790</f>
        <v>0</v>
      </c>
      <c r="Q790" s="126">
        <v>0</v>
      </c>
      <c r="R790" s="126">
        <f>$Q$790*$H$790</f>
        <v>0</v>
      </c>
      <c r="S790" s="126">
        <v>0.00742</v>
      </c>
      <c r="T790" s="127">
        <f>$S$790*$H$790</f>
        <v>0.011872</v>
      </c>
      <c r="AR790" s="76" t="s">
        <v>312</v>
      </c>
      <c r="AT790" s="76" t="s">
        <v>234</v>
      </c>
      <c r="AU790" s="76" t="s">
        <v>81</v>
      </c>
      <c r="AY790" s="6" t="s">
        <v>232</v>
      </c>
      <c r="BE790" s="128">
        <f>IF($N$790="základní",$J$790,0)</f>
        <v>0</v>
      </c>
      <c r="BF790" s="128">
        <f>IF($N$790="snížená",$J$790,0)</f>
        <v>0</v>
      </c>
      <c r="BG790" s="128">
        <f>IF($N$790="zákl. přenesená",$J$790,0)</f>
        <v>0</v>
      </c>
      <c r="BH790" s="128">
        <f>IF($N$790="sníž. přenesená",$J$790,0)</f>
        <v>0</v>
      </c>
      <c r="BI790" s="128">
        <f>IF($N$790="nulová",$J$790,0)</f>
        <v>0</v>
      </c>
      <c r="BJ790" s="76" t="s">
        <v>22</v>
      </c>
      <c r="BK790" s="128">
        <f>ROUND($I$790*$H$790,2)</f>
        <v>0</v>
      </c>
      <c r="BL790" s="76" t="s">
        <v>312</v>
      </c>
      <c r="BM790" s="76" t="s">
        <v>1161</v>
      </c>
    </row>
    <row r="791" spans="2:51" s="6" customFormat="1" ht="15.75" customHeight="1">
      <c r="B791" s="129"/>
      <c r="D791" s="130" t="s">
        <v>241</v>
      </c>
      <c r="E791" s="131"/>
      <c r="F791" s="131" t="s">
        <v>1162</v>
      </c>
      <c r="H791" s="132">
        <v>1.6</v>
      </c>
      <c r="L791" s="129"/>
      <c r="M791" s="133"/>
      <c r="T791" s="134"/>
      <c r="AT791" s="135" t="s">
        <v>241</v>
      </c>
      <c r="AU791" s="135" t="s">
        <v>81</v>
      </c>
      <c r="AV791" s="135" t="s">
        <v>81</v>
      </c>
      <c r="AW791" s="135" t="s">
        <v>186</v>
      </c>
      <c r="AX791" s="135" t="s">
        <v>73</v>
      </c>
      <c r="AY791" s="135" t="s">
        <v>232</v>
      </c>
    </row>
    <row r="792" spans="2:51" s="6" customFormat="1" ht="15.75" customHeight="1">
      <c r="B792" s="136"/>
      <c r="D792" s="137" t="s">
        <v>241</v>
      </c>
      <c r="E792" s="138"/>
      <c r="F792" s="139" t="s">
        <v>243</v>
      </c>
      <c r="H792" s="140">
        <v>1.6</v>
      </c>
      <c r="L792" s="136"/>
      <c r="M792" s="141"/>
      <c r="T792" s="142"/>
      <c r="AT792" s="138" t="s">
        <v>241</v>
      </c>
      <c r="AU792" s="138" t="s">
        <v>81</v>
      </c>
      <c r="AV792" s="138" t="s">
        <v>239</v>
      </c>
      <c r="AW792" s="138" t="s">
        <v>186</v>
      </c>
      <c r="AX792" s="138" t="s">
        <v>22</v>
      </c>
      <c r="AY792" s="138" t="s">
        <v>232</v>
      </c>
    </row>
    <row r="793" spans="2:65" s="6" customFormat="1" ht="15.75" customHeight="1">
      <c r="B793" s="22"/>
      <c r="C793" s="117" t="s">
        <v>1163</v>
      </c>
      <c r="D793" s="117" t="s">
        <v>234</v>
      </c>
      <c r="E793" s="118" t="s">
        <v>1164</v>
      </c>
      <c r="F793" s="119" t="s">
        <v>1165</v>
      </c>
      <c r="G793" s="120" t="s">
        <v>448</v>
      </c>
      <c r="H793" s="121">
        <v>40.9</v>
      </c>
      <c r="I793" s="122"/>
      <c r="J793" s="123">
        <f>ROUND($I$793*$H$793,2)</f>
        <v>0</v>
      </c>
      <c r="K793" s="119" t="s">
        <v>238</v>
      </c>
      <c r="L793" s="22"/>
      <c r="M793" s="124"/>
      <c r="N793" s="125" t="s">
        <v>44</v>
      </c>
      <c r="P793" s="126">
        <f>$O$793*$H$793</f>
        <v>0</v>
      </c>
      <c r="Q793" s="126">
        <v>0</v>
      </c>
      <c r="R793" s="126">
        <f>$Q$793*$H$793</f>
        <v>0</v>
      </c>
      <c r="S793" s="126">
        <v>0.00392</v>
      </c>
      <c r="T793" s="127">
        <f>$S$793*$H$793</f>
        <v>0.160328</v>
      </c>
      <c r="AR793" s="76" t="s">
        <v>312</v>
      </c>
      <c r="AT793" s="76" t="s">
        <v>234</v>
      </c>
      <c r="AU793" s="76" t="s">
        <v>81</v>
      </c>
      <c r="AY793" s="6" t="s">
        <v>232</v>
      </c>
      <c r="BE793" s="128">
        <f>IF($N$793="základní",$J$793,0)</f>
        <v>0</v>
      </c>
      <c r="BF793" s="128">
        <f>IF($N$793="snížená",$J$793,0)</f>
        <v>0</v>
      </c>
      <c r="BG793" s="128">
        <f>IF($N$793="zákl. přenesená",$J$793,0)</f>
        <v>0</v>
      </c>
      <c r="BH793" s="128">
        <f>IF($N$793="sníž. přenesená",$J$793,0)</f>
        <v>0</v>
      </c>
      <c r="BI793" s="128">
        <f>IF($N$793="nulová",$J$793,0)</f>
        <v>0</v>
      </c>
      <c r="BJ793" s="76" t="s">
        <v>22</v>
      </c>
      <c r="BK793" s="128">
        <f>ROUND($I$793*$H$793,2)</f>
        <v>0</v>
      </c>
      <c r="BL793" s="76" t="s">
        <v>312</v>
      </c>
      <c r="BM793" s="76" t="s">
        <v>1166</v>
      </c>
    </row>
    <row r="794" spans="2:51" s="6" customFormat="1" ht="15.75" customHeight="1">
      <c r="B794" s="129"/>
      <c r="D794" s="130" t="s">
        <v>241</v>
      </c>
      <c r="E794" s="131"/>
      <c r="F794" s="131" t="s">
        <v>1167</v>
      </c>
      <c r="H794" s="132">
        <v>40.9</v>
      </c>
      <c r="L794" s="129"/>
      <c r="M794" s="133"/>
      <c r="T794" s="134"/>
      <c r="AT794" s="135" t="s">
        <v>241</v>
      </c>
      <c r="AU794" s="135" t="s">
        <v>81</v>
      </c>
      <c r="AV794" s="135" t="s">
        <v>81</v>
      </c>
      <c r="AW794" s="135" t="s">
        <v>186</v>
      </c>
      <c r="AX794" s="135" t="s">
        <v>73</v>
      </c>
      <c r="AY794" s="135" t="s">
        <v>232</v>
      </c>
    </row>
    <row r="795" spans="2:51" s="6" customFormat="1" ht="15.75" customHeight="1">
      <c r="B795" s="136"/>
      <c r="D795" s="137" t="s">
        <v>241</v>
      </c>
      <c r="E795" s="138"/>
      <c r="F795" s="139" t="s">
        <v>243</v>
      </c>
      <c r="H795" s="140">
        <v>40.9</v>
      </c>
      <c r="L795" s="136"/>
      <c r="M795" s="141"/>
      <c r="T795" s="142"/>
      <c r="AT795" s="138" t="s">
        <v>241</v>
      </c>
      <c r="AU795" s="138" t="s">
        <v>81</v>
      </c>
      <c r="AV795" s="138" t="s">
        <v>239</v>
      </c>
      <c r="AW795" s="138" t="s">
        <v>186</v>
      </c>
      <c r="AX795" s="138" t="s">
        <v>22</v>
      </c>
      <c r="AY795" s="138" t="s">
        <v>232</v>
      </c>
    </row>
    <row r="796" spans="2:65" s="6" customFormat="1" ht="15.75" customHeight="1">
      <c r="B796" s="22"/>
      <c r="C796" s="117" t="s">
        <v>1168</v>
      </c>
      <c r="D796" s="117" t="s">
        <v>234</v>
      </c>
      <c r="E796" s="118" t="s">
        <v>1169</v>
      </c>
      <c r="F796" s="119" t="s">
        <v>1170</v>
      </c>
      <c r="G796" s="120" t="s">
        <v>448</v>
      </c>
      <c r="H796" s="121">
        <v>54.44</v>
      </c>
      <c r="I796" s="122"/>
      <c r="J796" s="123">
        <f>ROUND($I$796*$H$796,2)</f>
        <v>0</v>
      </c>
      <c r="K796" s="119" t="s">
        <v>238</v>
      </c>
      <c r="L796" s="22"/>
      <c r="M796" s="124"/>
      <c r="N796" s="125" t="s">
        <v>44</v>
      </c>
      <c r="P796" s="126">
        <f>$O$796*$H$796</f>
        <v>0</v>
      </c>
      <c r="Q796" s="126">
        <v>0</v>
      </c>
      <c r="R796" s="126">
        <f>$Q$796*$H$796</f>
        <v>0</v>
      </c>
      <c r="S796" s="126">
        <v>0.00135</v>
      </c>
      <c r="T796" s="127">
        <f>$S$796*$H$796</f>
        <v>0.073494</v>
      </c>
      <c r="AR796" s="76" t="s">
        <v>312</v>
      </c>
      <c r="AT796" s="76" t="s">
        <v>234</v>
      </c>
      <c r="AU796" s="76" t="s">
        <v>81</v>
      </c>
      <c r="AY796" s="6" t="s">
        <v>232</v>
      </c>
      <c r="BE796" s="128">
        <f>IF($N$796="základní",$J$796,0)</f>
        <v>0</v>
      </c>
      <c r="BF796" s="128">
        <f>IF($N$796="snížená",$J$796,0)</f>
        <v>0</v>
      </c>
      <c r="BG796" s="128">
        <f>IF($N$796="zákl. přenesená",$J$796,0)</f>
        <v>0</v>
      </c>
      <c r="BH796" s="128">
        <f>IF($N$796="sníž. přenesená",$J$796,0)</f>
        <v>0</v>
      </c>
      <c r="BI796" s="128">
        <f>IF($N$796="nulová",$J$796,0)</f>
        <v>0</v>
      </c>
      <c r="BJ796" s="76" t="s">
        <v>22</v>
      </c>
      <c r="BK796" s="128">
        <f>ROUND($I$796*$H$796,2)</f>
        <v>0</v>
      </c>
      <c r="BL796" s="76" t="s">
        <v>312</v>
      </c>
      <c r="BM796" s="76" t="s">
        <v>1171</v>
      </c>
    </row>
    <row r="797" spans="2:51" s="6" customFormat="1" ht="15.75" customHeight="1">
      <c r="B797" s="129"/>
      <c r="D797" s="130" t="s">
        <v>241</v>
      </c>
      <c r="E797" s="131"/>
      <c r="F797" s="131" t="s">
        <v>1172</v>
      </c>
      <c r="H797" s="132">
        <v>49.7</v>
      </c>
      <c r="L797" s="129"/>
      <c r="M797" s="133"/>
      <c r="T797" s="134"/>
      <c r="AT797" s="135" t="s">
        <v>241</v>
      </c>
      <c r="AU797" s="135" t="s">
        <v>81</v>
      </c>
      <c r="AV797" s="135" t="s">
        <v>81</v>
      </c>
      <c r="AW797" s="135" t="s">
        <v>186</v>
      </c>
      <c r="AX797" s="135" t="s">
        <v>73</v>
      </c>
      <c r="AY797" s="135" t="s">
        <v>232</v>
      </c>
    </row>
    <row r="798" spans="2:51" s="6" customFormat="1" ht="15.75" customHeight="1">
      <c r="B798" s="129"/>
      <c r="D798" s="137" t="s">
        <v>241</v>
      </c>
      <c r="E798" s="135"/>
      <c r="F798" s="131" t="s">
        <v>1173</v>
      </c>
      <c r="H798" s="132">
        <v>4.74</v>
      </c>
      <c r="L798" s="129"/>
      <c r="M798" s="133"/>
      <c r="T798" s="134"/>
      <c r="AT798" s="135" t="s">
        <v>241</v>
      </c>
      <c r="AU798" s="135" t="s">
        <v>81</v>
      </c>
      <c r="AV798" s="135" t="s">
        <v>81</v>
      </c>
      <c r="AW798" s="135" t="s">
        <v>186</v>
      </c>
      <c r="AX798" s="135" t="s">
        <v>73</v>
      </c>
      <c r="AY798" s="135" t="s">
        <v>232</v>
      </c>
    </row>
    <row r="799" spans="2:51" s="6" customFormat="1" ht="15.75" customHeight="1">
      <c r="B799" s="136"/>
      <c r="D799" s="137" t="s">
        <v>241</v>
      </c>
      <c r="E799" s="138"/>
      <c r="F799" s="139" t="s">
        <v>243</v>
      </c>
      <c r="H799" s="140">
        <v>54.44</v>
      </c>
      <c r="L799" s="136"/>
      <c r="M799" s="141"/>
      <c r="T799" s="142"/>
      <c r="AT799" s="138" t="s">
        <v>241</v>
      </c>
      <c r="AU799" s="138" t="s">
        <v>81</v>
      </c>
      <c r="AV799" s="138" t="s">
        <v>239</v>
      </c>
      <c r="AW799" s="138" t="s">
        <v>186</v>
      </c>
      <c r="AX799" s="138" t="s">
        <v>22</v>
      </c>
      <c r="AY799" s="138" t="s">
        <v>232</v>
      </c>
    </row>
    <row r="800" spans="2:65" s="6" customFormat="1" ht="15.75" customHeight="1">
      <c r="B800" s="22"/>
      <c r="C800" s="117" t="s">
        <v>1174</v>
      </c>
      <c r="D800" s="117" t="s">
        <v>234</v>
      </c>
      <c r="E800" s="118" t="s">
        <v>1175</v>
      </c>
      <c r="F800" s="119" t="s">
        <v>1176</v>
      </c>
      <c r="G800" s="120" t="s">
        <v>448</v>
      </c>
      <c r="H800" s="121">
        <v>41.07</v>
      </c>
      <c r="I800" s="122"/>
      <c r="J800" s="123">
        <f>ROUND($I$800*$H$800,2)</f>
        <v>0</v>
      </c>
      <c r="K800" s="119" t="s">
        <v>238</v>
      </c>
      <c r="L800" s="22"/>
      <c r="M800" s="124"/>
      <c r="N800" s="125" t="s">
        <v>44</v>
      </c>
      <c r="P800" s="126">
        <f>$O$800*$H$800</f>
        <v>0</v>
      </c>
      <c r="Q800" s="126">
        <v>0</v>
      </c>
      <c r="R800" s="126">
        <f>$Q$800*$H$800</f>
        <v>0</v>
      </c>
      <c r="S800" s="126">
        <v>0.00287</v>
      </c>
      <c r="T800" s="127">
        <f>$S$800*$H$800</f>
        <v>0.1178709</v>
      </c>
      <c r="AR800" s="76" t="s">
        <v>312</v>
      </c>
      <c r="AT800" s="76" t="s">
        <v>234</v>
      </c>
      <c r="AU800" s="76" t="s">
        <v>81</v>
      </c>
      <c r="AY800" s="6" t="s">
        <v>232</v>
      </c>
      <c r="BE800" s="128">
        <f>IF($N$800="základní",$J$800,0)</f>
        <v>0</v>
      </c>
      <c r="BF800" s="128">
        <f>IF($N$800="snížená",$J$800,0)</f>
        <v>0</v>
      </c>
      <c r="BG800" s="128">
        <f>IF($N$800="zákl. přenesená",$J$800,0)</f>
        <v>0</v>
      </c>
      <c r="BH800" s="128">
        <f>IF($N$800="sníž. přenesená",$J$800,0)</f>
        <v>0</v>
      </c>
      <c r="BI800" s="128">
        <f>IF($N$800="nulová",$J$800,0)</f>
        <v>0</v>
      </c>
      <c r="BJ800" s="76" t="s">
        <v>22</v>
      </c>
      <c r="BK800" s="128">
        <f>ROUND($I$800*$H$800,2)</f>
        <v>0</v>
      </c>
      <c r="BL800" s="76" t="s">
        <v>312</v>
      </c>
      <c r="BM800" s="76" t="s">
        <v>1177</v>
      </c>
    </row>
    <row r="801" spans="2:51" s="6" customFormat="1" ht="15.75" customHeight="1">
      <c r="B801" s="129"/>
      <c r="D801" s="130" t="s">
        <v>241</v>
      </c>
      <c r="E801" s="131"/>
      <c r="F801" s="131" t="s">
        <v>1178</v>
      </c>
      <c r="H801" s="132">
        <v>2</v>
      </c>
      <c r="L801" s="129"/>
      <c r="M801" s="133"/>
      <c r="T801" s="134"/>
      <c r="AT801" s="135" t="s">
        <v>241</v>
      </c>
      <c r="AU801" s="135" t="s">
        <v>81</v>
      </c>
      <c r="AV801" s="135" t="s">
        <v>81</v>
      </c>
      <c r="AW801" s="135" t="s">
        <v>186</v>
      </c>
      <c r="AX801" s="135" t="s">
        <v>73</v>
      </c>
      <c r="AY801" s="135" t="s">
        <v>232</v>
      </c>
    </row>
    <row r="802" spans="2:51" s="6" customFormat="1" ht="15.75" customHeight="1">
      <c r="B802" s="129"/>
      <c r="D802" s="137" t="s">
        <v>241</v>
      </c>
      <c r="E802" s="135"/>
      <c r="F802" s="131" t="s">
        <v>1179</v>
      </c>
      <c r="H802" s="132">
        <v>2.32</v>
      </c>
      <c r="L802" s="129"/>
      <c r="M802" s="133"/>
      <c r="T802" s="134"/>
      <c r="AT802" s="135" t="s">
        <v>241</v>
      </c>
      <c r="AU802" s="135" t="s">
        <v>81</v>
      </c>
      <c r="AV802" s="135" t="s">
        <v>81</v>
      </c>
      <c r="AW802" s="135" t="s">
        <v>186</v>
      </c>
      <c r="AX802" s="135" t="s">
        <v>73</v>
      </c>
      <c r="AY802" s="135" t="s">
        <v>232</v>
      </c>
    </row>
    <row r="803" spans="2:51" s="6" customFormat="1" ht="15.75" customHeight="1">
      <c r="B803" s="129"/>
      <c r="D803" s="137" t="s">
        <v>241</v>
      </c>
      <c r="E803" s="135"/>
      <c r="F803" s="131" t="s">
        <v>1180</v>
      </c>
      <c r="H803" s="132">
        <v>31.95</v>
      </c>
      <c r="L803" s="129"/>
      <c r="M803" s="133"/>
      <c r="T803" s="134"/>
      <c r="AT803" s="135" t="s">
        <v>241</v>
      </c>
      <c r="AU803" s="135" t="s">
        <v>81</v>
      </c>
      <c r="AV803" s="135" t="s">
        <v>81</v>
      </c>
      <c r="AW803" s="135" t="s">
        <v>186</v>
      </c>
      <c r="AX803" s="135" t="s">
        <v>73</v>
      </c>
      <c r="AY803" s="135" t="s">
        <v>232</v>
      </c>
    </row>
    <row r="804" spans="2:51" s="6" customFormat="1" ht="15.75" customHeight="1">
      <c r="B804" s="129"/>
      <c r="D804" s="137" t="s">
        <v>241</v>
      </c>
      <c r="E804" s="135"/>
      <c r="F804" s="131" t="s">
        <v>1181</v>
      </c>
      <c r="H804" s="132">
        <v>2.4</v>
      </c>
      <c r="L804" s="129"/>
      <c r="M804" s="133"/>
      <c r="T804" s="134"/>
      <c r="AT804" s="135" t="s">
        <v>241</v>
      </c>
      <c r="AU804" s="135" t="s">
        <v>81</v>
      </c>
      <c r="AV804" s="135" t="s">
        <v>81</v>
      </c>
      <c r="AW804" s="135" t="s">
        <v>186</v>
      </c>
      <c r="AX804" s="135" t="s">
        <v>73</v>
      </c>
      <c r="AY804" s="135" t="s">
        <v>232</v>
      </c>
    </row>
    <row r="805" spans="2:51" s="6" customFormat="1" ht="15.75" customHeight="1">
      <c r="B805" s="129"/>
      <c r="D805" s="137" t="s">
        <v>241</v>
      </c>
      <c r="E805" s="135"/>
      <c r="F805" s="131" t="s">
        <v>1182</v>
      </c>
      <c r="H805" s="132">
        <v>2.4</v>
      </c>
      <c r="L805" s="129"/>
      <c r="M805" s="133"/>
      <c r="T805" s="134"/>
      <c r="AT805" s="135" t="s">
        <v>241</v>
      </c>
      <c r="AU805" s="135" t="s">
        <v>81</v>
      </c>
      <c r="AV805" s="135" t="s">
        <v>81</v>
      </c>
      <c r="AW805" s="135" t="s">
        <v>186</v>
      </c>
      <c r="AX805" s="135" t="s">
        <v>73</v>
      </c>
      <c r="AY805" s="135" t="s">
        <v>232</v>
      </c>
    </row>
    <row r="806" spans="2:51" s="6" customFormat="1" ht="15.75" customHeight="1">
      <c r="B806" s="136"/>
      <c r="D806" s="137" t="s">
        <v>241</v>
      </c>
      <c r="E806" s="138"/>
      <c r="F806" s="139" t="s">
        <v>243</v>
      </c>
      <c r="H806" s="140">
        <v>41.07</v>
      </c>
      <c r="L806" s="136"/>
      <c r="M806" s="141"/>
      <c r="T806" s="142"/>
      <c r="AT806" s="138" t="s">
        <v>241</v>
      </c>
      <c r="AU806" s="138" t="s">
        <v>81</v>
      </c>
      <c r="AV806" s="138" t="s">
        <v>239</v>
      </c>
      <c r="AW806" s="138" t="s">
        <v>186</v>
      </c>
      <c r="AX806" s="138" t="s">
        <v>22</v>
      </c>
      <c r="AY806" s="138" t="s">
        <v>232</v>
      </c>
    </row>
    <row r="807" spans="2:65" s="6" customFormat="1" ht="15.75" customHeight="1">
      <c r="B807" s="22"/>
      <c r="C807" s="117" t="s">
        <v>1183</v>
      </c>
      <c r="D807" s="117" t="s">
        <v>234</v>
      </c>
      <c r="E807" s="118" t="s">
        <v>1184</v>
      </c>
      <c r="F807" s="119" t="s">
        <v>1185</v>
      </c>
      <c r="G807" s="120" t="s">
        <v>448</v>
      </c>
      <c r="H807" s="121">
        <v>82.5</v>
      </c>
      <c r="I807" s="122"/>
      <c r="J807" s="123">
        <f>ROUND($I$807*$H$807,2)</f>
        <v>0</v>
      </c>
      <c r="K807" s="119" t="s">
        <v>238</v>
      </c>
      <c r="L807" s="22"/>
      <c r="M807" s="124"/>
      <c r="N807" s="125" t="s">
        <v>44</v>
      </c>
      <c r="P807" s="126">
        <f>$O$807*$H$807</f>
        <v>0</v>
      </c>
      <c r="Q807" s="126">
        <v>0</v>
      </c>
      <c r="R807" s="126">
        <f>$Q$807*$H$807</f>
        <v>0</v>
      </c>
      <c r="S807" s="126">
        <v>0.0023</v>
      </c>
      <c r="T807" s="127">
        <f>$S$807*$H$807</f>
        <v>0.18975</v>
      </c>
      <c r="AR807" s="76" t="s">
        <v>312</v>
      </c>
      <c r="AT807" s="76" t="s">
        <v>234</v>
      </c>
      <c r="AU807" s="76" t="s">
        <v>81</v>
      </c>
      <c r="AY807" s="6" t="s">
        <v>232</v>
      </c>
      <c r="BE807" s="128">
        <f>IF($N$807="základní",$J$807,0)</f>
        <v>0</v>
      </c>
      <c r="BF807" s="128">
        <f>IF($N$807="snížená",$J$807,0)</f>
        <v>0</v>
      </c>
      <c r="BG807" s="128">
        <f>IF($N$807="zákl. přenesená",$J$807,0)</f>
        <v>0</v>
      </c>
      <c r="BH807" s="128">
        <f>IF($N$807="sníž. přenesená",$J$807,0)</f>
        <v>0</v>
      </c>
      <c r="BI807" s="128">
        <f>IF($N$807="nulová",$J$807,0)</f>
        <v>0</v>
      </c>
      <c r="BJ807" s="76" t="s">
        <v>22</v>
      </c>
      <c r="BK807" s="128">
        <f>ROUND($I$807*$H$807,2)</f>
        <v>0</v>
      </c>
      <c r="BL807" s="76" t="s">
        <v>312</v>
      </c>
      <c r="BM807" s="76" t="s">
        <v>1186</v>
      </c>
    </row>
    <row r="808" spans="2:51" s="6" customFormat="1" ht="15.75" customHeight="1">
      <c r="B808" s="129"/>
      <c r="D808" s="130" t="s">
        <v>241</v>
      </c>
      <c r="E808" s="131"/>
      <c r="F808" s="131" t="s">
        <v>1187</v>
      </c>
      <c r="H808" s="132">
        <v>39.7</v>
      </c>
      <c r="L808" s="129"/>
      <c r="M808" s="133"/>
      <c r="T808" s="134"/>
      <c r="AT808" s="135" t="s">
        <v>241</v>
      </c>
      <c r="AU808" s="135" t="s">
        <v>81</v>
      </c>
      <c r="AV808" s="135" t="s">
        <v>81</v>
      </c>
      <c r="AW808" s="135" t="s">
        <v>186</v>
      </c>
      <c r="AX808" s="135" t="s">
        <v>73</v>
      </c>
      <c r="AY808" s="135" t="s">
        <v>232</v>
      </c>
    </row>
    <row r="809" spans="2:51" s="6" customFormat="1" ht="15.75" customHeight="1">
      <c r="B809" s="129"/>
      <c r="D809" s="137" t="s">
        <v>241</v>
      </c>
      <c r="E809" s="135"/>
      <c r="F809" s="131" t="s">
        <v>1188</v>
      </c>
      <c r="H809" s="132">
        <v>42.8</v>
      </c>
      <c r="L809" s="129"/>
      <c r="M809" s="133"/>
      <c r="T809" s="134"/>
      <c r="AT809" s="135" t="s">
        <v>241</v>
      </c>
      <c r="AU809" s="135" t="s">
        <v>81</v>
      </c>
      <c r="AV809" s="135" t="s">
        <v>81</v>
      </c>
      <c r="AW809" s="135" t="s">
        <v>186</v>
      </c>
      <c r="AX809" s="135" t="s">
        <v>73</v>
      </c>
      <c r="AY809" s="135" t="s">
        <v>232</v>
      </c>
    </row>
    <row r="810" spans="2:51" s="6" customFormat="1" ht="15.75" customHeight="1">
      <c r="B810" s="136"/>
      <c r="D810" s="137" t="s">
        <v>241</v>
      </c>
      <c r="E810" s="138"/>
      <c r="F810" s="139" t="s">
        <v>243</v>
      </c>
      <c r="H810" s="140">
        <v>82.5</v>
      </c>
      <c r="L810" s="136"/>
      <c r="M810" s="141"/>
      <c r="T810" s="142"/>
      <c r="AT810" s="138" t="s">
        <v>241</v>
      </c>
      <c r="AU810" s="138" t="s">
        <v>81</v>
      </c>
      <c r="AV810" s="138" t="s">
        <v>239</v>
      </c>
      <c r="AW810" s="138" t="s">
        <v>186</v>
      </c>
      <c r="AX810" s="138" t="s">
        <v>22</v>
      </c>
      <c r="AY810" s="138" t="s">
        <v>232</v>
      </c>
    </row>
    <row r="811" spans="2:65" s="6" customFormat="1" ht="15.75" customHeight="1">
      <c r="B811" s="22"/>
      <c r="C811" s="117" t="s">
        <v>1189</v>
      </c>
      <c r="D811" s="117" t="s">
        <v>234</v>
      </c>
      <c r="E811" s="118" t="s">
        <v>1190</v>
      </c>
      <c r="F811" s="119" t="s">
        <v>1191</v>
      </c>
      <c r="G811" s="120" t="s">
        <v>448</v>
      </c>
      <c r="H811" s="121">
        <v>16.4</v>
      </c>
      <c r="I811" s="122"/>
      <c r="J811" s="123">
        <f>ROUND($I$811*$H$811,2)</f>
        <v>0</v>
      </c>
      <c r="K811" s="119" t="s">
        <v>238</v>
      </c>
      <c r="L811" s="22"/>
      <c r="M811" s="124"/>
      <c r="N811" s="125" t="s">
        <v>44</v>
      </c>
      <c r="P811" s="126">
        <f>$O$811*$H$811</f>
        <v>0</v>
      </c>
      <c r="Q811" s="126">
        <v>0</v>
      </c>
      <c r="R811" s="126">
        <f>$Q$811*$H$811</f>
        <v>0</v>
      </c>
      <c r="S811" s="126">
        <v>0.00226</v>
      </c>
      <c r="T811" s="127">
        <f>$S$811*$H$811</f>
        <v>0.03706399999999999</v>
      </c>
      <c r="AR811" s="76" t="s">
        <v>312</v>
      </c>
      <c r="AT811" s="76" t="s">
        <v>234</v>
      </c>
      <c r="AU811" s="76" t="s">
        <v>81</v>
      </c>
      <c r="AY811" s="6" t="s">
        <v>232</v>
      </c>
      <c r="BE811" s="128">
        <f>IF($N$811="základní",$J$811,0)</f>
        <v>0</v>
      </c>
      <c r="BF811" s="128">
        <f>IF($N$811="snížená",$J$811,0)</f>
        <v>0</v>
      </c>
      <c r="BG811" s="128">
        <f>IF($N$811="zákl. přenesená",$J$811,0)</f>
        <v>0</v>
      </c>
      <c r="BH811" s="128">
        <f>IF($N$811="sníž. přenesená",$J$811,0)</f>
        <v>0</v>
      </c>
      <c r="BI811" s="128">
        <f>IF($N$811="nulová",$J$811,0)</f>
        <v>0</v>
      </c>
      <c r="BJ811" s="76" t="s">
        <v>22</v>
      </c>
      <c r="BK811" s="128">
        <f>ROUND($I$811*$H$811,2)</f>
        <v>0</v>
      </c>
      <c r="BL811" s="76" t="s">
        <v>312</v>
      </c>
      <c r="BM811" s="76" t="s">
        <v>1192</v>
      </c>
    </row>
    <row r="812" spans="2:51" s="6" customFormat="1" ht="15.75" customHeight="1">
      <c r="B812" s="129"/>
      <c r="D812" s="130" t="s">
        <v>241</v>
      </c>
      <c r="E812" s="131"/>
      <c r="F812" s="131" t="s">
        <v>1193</v>
      </c>
      <c r="H812" s="132">
        <v>16.4</v>
      </c>
      <c r="L812" s="129"/>
      <c r="M812" s="133"/>
      <c r="T812" s="134"/>
      <c r="AT812" s="135" t="s">
        <v>241</v>
      </c>
      <c r="AU812" s="135" t="s">
        <v>81</v>
      </c>
      <c r="AV812" s="135" t="s">
        <v>81</v>
      </c>
      <c r="AW812" s="135" t="s">
        <v>186</v>
      </c>
      <c r="AX812" s="135" t="s">
        <v>73</v>
      </c>
      <c r="AY812" s="135" t="s">
        <v>232</v>
      </c>
    </row>
    <row r="813" spans="2:51" s="6" customFormat="1" ht="15.75" customHeight="1">
      <c r="B813" s="136"/>
      <c r="D813" s="137" t="s">
        <v>241</v>
      </c>
      <c r="E813" s="138"/>
      <c r="F813" s="139" t="s">
        <v>243</v>
      </c>
      <c r="H813" s="140">
        <v>16.4</v>
      </c>
      <c r="L813" s="136"/>
      <c r="M813" s="141"/>
      <c r="T813" s="142"/>
      <c r="AT813" s="138" t="s">
        <v>241</v>
      </c>
      <c r="AU813" s="138" t="s">
        <v>81</v>
      </c>
      <c r="AV813" s="138" t="s">
        <v>239</v>
      </c>
      <c r="AW813" s="138" t="s">
        <v>186</v>
      </c>
      <c r="AX813" s="138" t="s">
        <v>22</v>
      </c>
      <c r="AY813" s="138" t="s">
        <v>232</v>
      </c>
    </row>
    <row r="814" spans="2:65" s="6" customFormat="1" ht="15.75" customHeight="1">
      <c r="B814" s="22"/>
      <c r="C814" s="117" t="s">
        <v>1194</v>
      </c>
      <c r="D814" s="117" t="s">
        <v>234</v>
      </c>
      <c r="E814" s="118" t="s">
        <v>1195</v>
      </c>
      <c r="F814" s="119" t="s">
        <v>1196</v>
      </c>
      <c r="G814" s="120" t="s">
        <v>448</v>
      </c>
      <c r="H814" s="121">
        <v>54.44</v>
      </c>
      <c r="I814" s="122"/>
      <c r="J814" s="123">
        <f>ROUND($I$814*$H$814,2)</f>
        <v>0</v>
      </c>
      <c r="K814" s="119" t="s">
        <v>238</v>
      </c>
      <c r="L814" s="22"/>
      <c r="M814" s="124"/>
      <c r="N814" s="125" t="s">
        <v>44</v>
      </c>
      <c r="P814" s="126">
        <f>$O$814*$H$814</f>
        <v>0</v>
      </c>
      <c r="Q814" s="126">
        <v>0.00273</v>
      </c>
      <c r="R814" s="126">
        <f>$Q$814*$H$814</f>
        <v>0.14862119999999998</v>
      </c>
      <c r="S814" s="126">
        <v>0</v>
      </c>
      <c r="T814" s="127">
        <f>$S$814*$H$814</f>
        <v>0</v>
      </c>
      <c r="AR814" s="76" t="s">
        <v>312</v>
      </c>
      <c r="AT814" s="76" t="s">
        <v>234</v>
      </c>
      <c r="AU814" s="76" t="s">
        <v>81</v>
      </c>
      <c r="AY814" s="6" t="s">
        <v>232</v>
      </c>
      <c r="BE814" s="128">
        <f>IF($N$814="základní",$J$814,0)</f>
        <v>0</v>
      </c>
      <c r="BF814" s="128">
        <f>IF($N$814="snížená",$J$814,0)</f>
        <v>0</v>
      </c>
      <c r="BG814" s="128">
        <f>IF($N$814="zákl. přenesená",$J$814,0)</f>
        <v>0</v>
      </c>
      <c r="BH814" s="128">
        <f>IF($N$814="sníž. přenesená",$J$814,0)</f>
        <v>0</v>
      </c>
      <c r="BI814" s="128">
        <f>IF($N$814="nulová",$J$814,0)</f>
        <v>0</v>
      </c>
      <c r="BJ814" s="76" t="s">
        <v>22</v>
      </c>
      <c r="BK814" s="128">
        <f>ROUND($I$814*$H$814,2)</f>
        <v>0</v>
      </c>
      <c r="BL814" s="76" t="s">
        <v>312</v>
      </c>
      <c r="BM814" s="76" t="s">
        <v>1197</v>
      </c>
    </row>
    <row r="815" spans="2:51" s="6" customFormat="1" ht="15.75" customHeight="1">
      <c r="B815" s="129"/>
      <c r="D815" s="130" t="s">
        <v>241</v>
      </c>
      <c r="E815" s="131"/>
      <c r="F815" s="131" t="s">
        <v>1172</v>
      </c>
      <c r="H815" s="132">
        <v>49.7</v>
      </c>
      <c r="L815" s="129"/>
      <c r="M815" s="133"/>
      <c r="T815" s="134"/>
      <c r="AT815" s="135" t="s">
        <v>241</v>
      </c>
      <c r="AU815" s="135" t="s">
        <v>81</v>
      </c>
      <c r="AV815" s="135" t="s">
        <v>81</v>
      </c>
      <c r="AW815" s="135" t="s">
        <v>186</v>
      </c>
      <c r="AX815" s="135" t="s">
        <v>73</v>
      </c>
      <c r="AY815" s="135" t="s">
        <v>232</v>
      </c>
    </row>
    <row r="816" spans="2:51" s="6" customFormat="1" ht="15.75" customHeight="1">
      <c r="B816" s="129"/>
      <c r="D816" s="137" t="s">
        <v>241</v>
      </c>
      <c r="E816" s="135"/>
      <c r="F816" s="131" t="s">
        <v>1173</v>
      </c>
      <c r="H816" s="132">
        <v>4.74</v>
      </c>
      <c r="L816" s="129"/>
      <c r="M816" s="133"/>
      <c r="T816" s="134"/>
      <c r="AT816" s="135" t="s">
        <v>241</v>
      </c>
      <c r="AU816" s="135" t="s">
        <v>81</v>
      </c>
      <c r="AV816" s="135" t="s">
        <v>81</v>
      </c>
      <c r="AW816" s="135" t="s">
        <v>186</v>
      </c>
      <c r="AX816" s="135" t="s">
        <v>73</v>
      </c>
      <c r="AY816" s="135" t="s">
        <v>232</v>
      </c>
    </row>
    <row r="817" spans="2:51" s="6" customFormat="1" ht="15.75" customHeight="1">
      <c r="B817" s="136"/>
      <c r="D817" s="137" t="s">
        <v>241</v>
      </c>
      <c r="E817" s="138"/>
      <c r="F817" s="139" t="s">
        <v>243</v>
      </c>
      <c r="H817" s="140">
        <v>54.44</v>
      </c>
      <c r="L817" s="136"/>
      <c r="M817" s="141"/>
      <c r="T817" s="142"/>
      <c r="AT817" s="138" t="s">
        <v>241</v>
      </c>
      <c r="AU817" s="138" t="s">
        <v>81</v>
      </c>
      <c r="AV817" s="138" t="s">
        <v>239</v>
      </c>
      <c r="AW817" s="138" t="s">
        <v>186</v>
      </c>
      <c r="AX817" s="138" t="s">
        <v>22</v>
      </c>
      <c r="AY817" s="138" t="s">
        <v>232</v>
      </c>
    </row>
    <row r="818" spans="2:65" s="6" customFormat="1" ht="15.75" customHeight="1">
      <c r="B818" s="22"/>
      <c r="C818" s="117" t="s">
        <v>1198</v>
      </c>
      <c r="D818" s="117" t="s">
        <v>234</v>
      </c>
      <c r="E818" s="118" t="s">
        <v>1199</v>
      </c>
      <c r="F818" s="119" t="s">
        <v>1200</v>
      </c>
      <c r="G818" s="120" t="s">
        <v>448</v>
      </c>
      <c r="H818" s="121">
        <v>41.07</v>
      </c>
      <c r="I818" s="122"/>
      <c r="J818" s="123">
        <f>ROUND($I$818*$H$818,2)</f>
        <v>0</v>
      </c>
      <c r="K818" s="119" t="s">
        <v>238</v>
      </c>
      <c r="L818" s="22"/>
      <c r="M818" s="124"/>
      <c r="N818" s="125" t="s">
        <v>44</v>
      </c>
      <c r="P818" s="126">
        <f>$O$818*$H$818</f>
        <v>0</v>
      </c>
      <c r="Q818" s="126">
        <v>0.00416</v>
      </c>
      <c r="R818" s="126">
        <f>$Q$818*$H$818</f>
        <v>0.17085119999999998</v>
      </c>
      <c r="S818" s="126">
        <v>0</v>
      </c>
      <c r="T818" s="127">
        <f>$S$818*$H$818</f>
        <v>0</v>
      </c>
      <c r="AR818" s="76" t="s">
        <v>312</v>
      </c>
      <c r="AT818" s="76" t="s">
        <v>234</v>
      </c>
      <c r="AU818" s="76" t="s">
        <v>81</v>
      </c>
      <c r="AY818" s="6" t="s">
        <v>232</v>
      </c>
      <c r="BE818" s="128">
        <f>IF($N$818="základní",$J$818,0)</f>
        <v>0</v>
      </c>
      <c r="BF818" s="128">
        <f>IF($N$818="snížená",$J$818,0)</f>
        <v>0</v>
      </c>
      <c r="BG818" s="128">
        <f>IF($N$818="zákl. přenesená",$J$818,0)</f>
        <v>0</v>
      </c>
      <c r="BH818" s="128">
        <f>IF($N$818="sníž. přenesená",$J$818,0)</f>
        <v>0</v>
      </c>
      <c r="BI818" s="128">
        <f>IF($N$818="nulová",$J$818,0)</f>
        <v>0</v>
      </c>
      <c r="BJ818" s="76" t="s">
        <v>22</v>
      </c>
      <c r="BK818" s="128">
        <f>ROUND($I$818*$H$818,2)</f>
        <v>0</v>
      </c>
      <c r="BL818" s="76" t="s">
        <v>312</v>
      </c>
      <c r="BM818" s="76" t="s">
        <v>1201</v>
      </c>
    </row>
    <row r="819" spans="2:51" s="6" customFormat="1" ht="15.75" customHeight="1">
      <c r="B819" s="129"/>
      <c r="D819" s="130" t="s">
        <v>241</v>
      </c>
      <c r="E819" s="131"/>
      <c r="F819" s="131" t="s">
        <v>1178</v>
      </c>
      <c r="H819" s="132">
        <v>2</v>
      </c>
      <c r="L819" s="129"/>
      <c r="M819" s="133"/>
      <c r="T819" s="134"/>
      <c r="AT819" s="135" t="s">
        <v>241</v>
      </c>
      <c r="AU819" s="135" t="s">
        <v>81</v>
      </c>
      <c r="AV819" s="135" t="s">
        <v>81</v>
      </c>
      <c r="AW819" s="135" t="s">
        <v>186</v>
      </c>
      <c r="AX819" s="135" t="s">
        <v>73</v>
      </c>
      <c r="AY819" s="135" t="s">
        <v>232</v>
      </c>
    </row>
    <row r="820" spans="2:51" s="6" customFormat="1" ht="15.75" customHeight="1">
      <c r="B820" s="129"/>
      <c r="D820" s="137" t="s">
        <v>241</v>
      </c>
      <c r="E820" s="135"/>
      <c r="F820" s="131" t="s">
        <v>1179</v>
      </c>
      <c r="H820" s="132">
        <v>2.32</v>
      </c>
      <c r="L820" s="129"/>
      <c r="M820" s="133"/>
      <c r="T820" s="134"/>
      <c r="AT820" s="135" t="s">
        <v>241</v>
      </c>
      <c r="AU820" s="135" t="s">
        <v>81</v>
      </c>
      <c r="AV820" s="135" t="s">
        <v>81</v>
      </c>
      <c r="AW820" s="135" t="s">
        <v>186</v>
      </c>
      <c r="AX820" s="135" t="s">
        <v>73</v>
      </c>
      <c r="AY820" s="135" t="s">
        <v>232</v>
      </c>
    </row>
    <row r="821" spans="2:51" s="6" customFormat="1" ht="15.75" customHeight="1">
      <c r="B821" s="129"/>
      <c r="D821" s="137" t="s">
        <v>241</v>
      </c>
      <c r="E821" s="135"/>
      <c r="F821" s="131" t="s">
        <v>1180</v>
      </c>
      <c r="H821" s="132">
        <v>31.95</v>
      </c>
      <c r="L821" s="129"/>
      <c r="M821" s="133"/>
      <c r="T821" s="134"/>
      <c r="AT821" s="135" t="s">
        <v>241</v>
      </c>
      <c r="AU821" s="135" t="s">
        <v>81</v>
      </c>
      <c r="AV821" s="135" t="s">
        <v>81</v>
      </c>
      <c r="AW821" s="135" t="s">
        <v>186</v>
      </c>
      <c r="AX821" s="135" t="s">
        <v>73</v>
      </c>
      <c r="AY821" s="135" t="s">
        <v>232</v>
      </c>
    </row>
    <row r="822" spans="2:51" s="6" customFormat="1" ht="15.75" customHeight="1">
      <c r="B822" s="129"/>
      <c r="D822" s="137" t="s">
        <v>241</v>
      </c>
      <c r="E822" s="135"/>
      <c r="F822" s="131" t="s">
        <v>1181</v>
      </c>
      <c r="H822" s="132">
        <v>2.4</v>
      </c>
      <c r="L822" s="129"/>
      <c r="M822" s="133"/>
      <c r="T822" s="134"/>
      <c r="AT822" s="135" t="s">
        <v>241</v>
      </c>
      <c r="AU822" s="135" t="s">
        <v>81</v>
      </c>
      <c r="AV822" s="135" t="s">
        <v>81</v>
      </c>
      <c r="AW822" s="135" t="s">
        <v>186</v>
      </c>
      <c r="AX822" s="135" t="s">
        <v>73</v>
      </c>
      <c r="AY822" s="135" t="s">
        <v>232</v>
      </c>
    </row>
    <row r="823" spans="2:51" s="6" customFormat="1" ht="15.75" customHeight="1">
      <c r="B823" s="129"/>
      <c r="D823" s="137" t="s">
        <v>241</v>
      </c>
      <c r="E823" s="135"/>
      <c r="F823" s="131" t="s">
        <v>1202</v>
      </c>
      <c r="H823" s="132">
        <v>2.4</v>
      </c>
      <c r="L823" s="129"/>
      <c r="M823" s="133"/>
      <c r="T823" s="134"/>
      <c r="AT823" s="135" t="s">
        <v>241</v>
      </c>
      <c r="AU823" s="135" t="s">
        <v>81</v>
      </c>
      <c r="AV823" s="135" t="s">
        <v>81</v>
      </c>
      <c r="AW823" s="135" t="s">
        <v>186</v>
      </c>
      <c r="AX823" s="135" t="s">
        <v>73</v>
      </c>
      <c r="AY823" s="135" t="s">
        <v>232</v>
      </c>
    </row>
    <row r="824" spans="2:51" s="6" customFormat="1" ht="15.75" customHeight="1">
      <c r="B824" s="136"/>
      <c r="D824" s="137" t="s">
        <v>241</v>
      </c>
      <c r="E824" s="138"/>
      <c r="F824" s="139" t="s">
        <v>243</v>
      </c>
      <c r="H824" s="140">
        <v>41.07</v>
      </c>
      <c r="L824" s="136"/>
      <c r="M824" s="141"/>
      <c r="T824" s="142"/>
      <c r="AT824" s="138" t="s">
        <v>241</v>
      </c>
      <c r="AU824" s="138" t="s">
        <v>81</v>
      </c>
      <c r="AV824" s="138" t="s">
        <v>239</v>
      </c>
      <c r="AW824" s="138" t="s">
        <v>186</v>
      </c>
      <c r="AX824" s="138" t="s">
        <v>22</v>
      </c>
      <c r="AY824" s="138" t="s">
        <v>232</v>
      </c>
    </row>
    <row r="825" spans="2:65" s="6" customFormat="1" ht="15.75" customHeight="1">
      <c r="B825" s="22"/>
      <c r="C825" s="117" t="s">
        <v>1203</v>
      </c>
      <c r="D825" s="117" t="s">
        <v>234</v>
      </c>
      <c r="E825" s="118" t="s">
        <v>1204</v>
      </c>
      <c r="F825" s="119" t="s">
        <v>1205</v>
      </c>
      <c r="G825" s="120" t="s">
        <v>448</v>
      </c>
      <c r="H825" s="121">
        <v>82.5</v>
      </c>
      <c r="I825" s="122"/>
      <c r="J825" s="123">
        <f>ROUND($I$825*$H$825,2)</f>
        <v>0</v>
      </c>
      <c r="K825" s="119" t="s">
        <v>238</v>
      </c>
      <c r="L825" s="22"/>
      <c r="M825" s="124"/>
      <c r="N825" s="125" t="s">
        <v>44</v>
      </c>
      <c r="P825" s="126">
        <f>$O$825*$H$825</f>
        <v>0</v>
      </c>
      <c r="Q825" s="126">
        <v>0.00413</v>
      </c>
      <c r="R825" s="126">
        <f>$Q$825*$H$825</f>
        <v>0.340725</v>
      </c>
      <c r="S825" s="126">
        <v>0</v>
      </c>
      <c r="T825" s="127">
        <f>$S$825*$H$825</f>
        <v>0</v>
      </c>
      <c r="AR825" s="76" t="s">
        <v>312</v>
      </c>
      <c r="AT825" s="76" t="s">
        <v>234</v>
      </c>
      <c r="AU825" s="76" t="s">
        <v>81</v>
      </c>
      <c r="AY825" s="6" t="s">
        <v>232</v>
      </c>
      <c r="BE825" s="128">
        <f>IF($N$825="základní",$J$825,0)</f>
        <v>0</v>
      </c>
      <c r="BF825" s="128">
        <f>IF($N$825="snížená",$J$825,0)</f>
        <v>0</v>
      </c>
      <c r="BG825" s="128">
        <f>IF($N$825="zákl. přenesená",$J$825,0)</f>
        <v>0</v>
      </c>
      <c r="BH825" s="128">
        <f>IF($N$825="sníž. přenesená",$J$825,0)</f>
        <v>0</v>
      </c>
      <c r="BI825" s="128">
        <f>IF($N$825="nulová",$J$825,0)</f>
        <v>0</v>
      </c>
      <c r="BJ825" s="76" t="s">
        <v>22</v>
      </c>
      <c r="BK825" s="128">
        <f>ROUND($I$825*$H$825,2)</f>
        <v>0</v>
      </c>
      <c r="BL825" s="76" t="s">
        <v>312</v>
      </c>
      <c r="BM825" s="76" t="s">
        <v>1206</v>
      </c>
    </row>
    <row r="826" spans="2:51" s="6" customFormat="1" ht="15.75" customHeight="1">
      <c r="B826" s="129"/>
      <c r="D826" s="130" t="s">
        <v>241</v>
      </c>
      <c r="E826" s="131"/>
      <c r="F826" s="131" t="s">
        <v>1187</v>
      </c>
      <c r="H826" s="132">
        <v>39.7</v>
      </c>
      <c r="L826" s="129"/>
      <c r="M826" s="133"/>
      <c r="T826" s="134"/>
      <c r="AT826" s="135" t="s">
        <v>241</v>
      </c>
      <c r="AU826" s="135" t="s">
        <v>81</v>
      </c>
      <c r="AV826" s="135" t="s">
        <v>81</v>
      </c>
      <c r="AW826" s="135" t="s">
        <v>186</v>
      </c>
      <c r="AX826" s="135" t="s">
        <v>73</v>
      </c>
      <c r="AY826" s="135" t="s">
        <v>232</v>
      </c>
    </row>
    <row r="827" spans="2:51" s="6" customFormat="1" ht="15.75" customHeight="1">
      <c r="B827" s="129"/>
      <c r="D827" s="137" t="s">
        <v>241</v>
      </c>
      <c r="E827" s="135"/>
      <c r="F827" s="131" t="s">
        <v>1188</v>
      </c>
      <c r="H827" s="132">
        <v>42.8</v>
      </c>
      <c r="L827" s="129"/>
      <c r="M827" s="133"/>
      <c r="T827" s="134"/>
      <c r="AT827" s="135" t="s">
        <v>241</v>
      </c>
      <c r="AU827" s="135" t="s">
        <v>81</v>
      </c>
      <c r="AV827" s="135" t="s">
        <v>81</v>
      </c>
      <c r="AW827" s="135" t="s">
        <v>186</v>
      </c>
      <c r="AX827" s="135" t="s">
        <v>73</v>
      </c>
      <c r="AY827" s="135" t="s">
        <v>232</v>
      </c>
    </row>
    <row r="828" spans="2:51" s="6" customFormat="1" ht="15.75" customHeight="1">
      <c r="B828" s="136"/>
      <c r="D828" s="137" t="s">
        <v>241</v>
      </c>
      <c r="E828" s="138"/>
      <c r="F828" s="139" t="s">
        <v>243</v>
      </c>
      <c r="H828" s="140">
        <v>82.5</v>
      </c>
      <c r="L828" s="136"/>
      <c r="M828" s="141"/>
      <c r="T828" s="142"/>
      <c r="AT828" s="138" t="s">
        <v>241</v>
      </c>
      <c r="AU828" s="138" t="s">
        <v>81</v>
      </c>
      <c r="AV828" s="138" t="s">
        <v>239</v>
      </c>
      <c r="AW828" s="138" t="s">
        <v>186</v>
      </c>
      <c r="AX828" s="138" t="s">
        <v>22</v>
      </c>
      <c r="AY828" s="138" t="s">
        <v>232</v>
      </c>
    </row>
    <row r="829" spans="2:65" s="6" customFormat="1" ht="27" customHeight="1">
      <c r="B829" s="22"/>
      <c r="C829" s="117" t="s">
        <v>1207</v>
      </c>
      <c r="D829" s="117" t="s">
        <v>234</v>
      </c>
      <c r="E829" s="118" t="s">
        <v>1208</v>
      </c>
      <c r="F829" s="119" t="s">
        <v>1209</v>
      </c>
      <c r="G829" s="120" t="s">
        <v>448</v>
      </c>
      <c r="H829" s="121">
        <v>1.6</v>
      </c>
      <c r="I829" s="122"/>
      <c r="J829" s="123">
        <f>ROUND($I$829*$H$829,2)</f>
        <v>0</v>
      </c>
      <c r="K829" s="119" t="s">
        <v>238</v>
      </c>
      <c r="L829" s="22"/>
      <c r="M829" s="124"/>
      <c r="N829" s="125" t="s">
        <v>44</v>
      </c>
      <c r="P829" s="126">
        <f>$O$829*$H$829</f>
        <v>0</v>
      </c>
      <c r="Q829" s="126">
        <v>0.00623</v>
      </c>
      <c r="R829" s="126">
        <f>$Q$829*$H$829</f>
        <v>0.009968000000000001</v>
      </c>
      <c r="S829" s="126">
        <v>0</v>
      </c>
      <c r="T829" s="127">
        <f>$S$829*$H$829</f>
        <v>0</v>
      </c>
      <c r="AR829" s="76" t="s">
        <v>312</v>
      </c>
      <c r="AT829" s="76" t="s">
        <v>234</v>
      </c>
      <c r="AU829" s="76" t="s">
        <v>81</v>
      </c>
      <c r="AY829" s="6" t="s">
        <v>232</v>
      </c>
      <c r="BE829" s="128">
        <f>IF($N$829="základní",$J$829,0)</f>
        <v>0</v>
      </c>
      <c r="BF829" s="128">
        <f>IF($N$829="snížená",$J$829,0)</f>
        <v>0</v>
      </c>
      <c r="BG829" s="128">
        <f>IF($N$829="zákl. přenesená",$J$829,0)</f>
        <v>0</v>
      </c>
      <c r="BH829" s="128">
        <f>IF($N$829="sníž. přenesená",$J$829,0)</f>
        <v>0</v>
      </c>
      <c r="BI829" s="128">
        <f>IF($N$829="nulová",$J$829,0)</f>
        <v>0</v>
      </c>
      <c r="BJ829" s="76" t="s">
        <v>22</v>
      </c>
      <c r="BK829" s="128">
        <f>ROUND($I$829*$H$829,2)</f>
        <v>0</v>
      </c>
      <c r="BL829" s="76" t="s">
        <v>312</v>
      </c>
      <c r="BM829" s="76" t="s">
        <v>1210</v>
      </c>
    </row>
    <row r="830" spans="2:51" s="6" customFormat="1" ht="15.75" customHeight="1">
      <c r="B830" s="129"/>
      <c r="D830" s="130" t="s">
        <v>241</v>
      </c>
      <c r="E830" s="131"/>
      <c r="F830" s="131" t="s">
        <v>1162</v>
      </c>
      <c r="H830" s="132">
        <v>1.6</v>
      </c>
      <c r="L830" s="129"/>
      <c r="M830" s="133"/>
      <c r="T830" s="134"/>
      <c r="AT830" s="135" t="s">
        <v>241</v>
      </c>
      <c r="AU830" s="135" t="s">
        <v>81</v>
      </c>
      <c r="AV830" s="135" t="s">
        <v>81</v>
      </c>
      <c r="AW830" s="135" t="s">
        <v>186</v>
      </c>
      <c r="AX830" s="135" t="s">
        <v>73</v>
      </c>
      <c r="AY830" s="135" t="s">
        <v>232</v>
      </c>
    </row>
    <row r="831" spans="2:51" s="6" customFormat="1" ht="15.75" customHeight="1">
      <c r="B831" s="136"/>
      <c r="D831" s="137" t="s">
        <v>241</v>
      </c>
      <c r="E831" s="138"/>
      <c r="F831" s="139" t="s">
        <v>243</v>
      </c>
      <c r="H831" s="140">
        <v>1.6</v>
      </c>
      <c r="L831" s="136"/>
      <c r="M831" s="141"/>
      <c r="T831" s="142"/>
      <c r="AT831" s="138" t="s">
        <v>241</v>
      </c>
      <c r="AU831" s="138" t="s">
        <v>81</v>
      </c>
      <c r="AV831" s="138" t="s">
        <v>239</v>
      </c>
      <c r="AW831" s="138" t="s">
        <v>186</v>
      </c>
      <c r="AX831" s="138" t="s">
        <v>22</v>
      </c>
      <c r="AY831" s="138" t="s">
        <v>232</v>
      </c>
    </row>
    <row r="832" spans="2:65" s="6" customFormat="1" ht="15.75" customHeight="1">
      <c r="B832" s="22"/>
      <c r="C832" s="117" t="s">
        <v>1211</v>
      </c>
      <c r="D832" s="117" t="s">
        <v>234</v>
      </c>
      <c r="E832" s="118" t="s">
        <v>1212</v>
      </c>
      <c r="F832" s="119" t="s">
        <v>1213</v>
      </c>
      <c r="G832" s="120" t="s">
        <v>448</v>
      </c>
      <c r="H832" s="121">
        <v>16.4</v>
      </c>
      <c r="I832" s="122"/>
      <c r="J832" s="123">
        <f>ROUND($I$832*$H$832,2)</f>
        <v>0</v>
      </c>
      <c r="K832" s="119" t="s">
        <v>238</v>
      </c>
      <c r="L832" s="22"/>
      <c r="M832" s="124"/>
      <c r="N832" s="125" t="s">
        <v>44</v>
      </c>
      <c r="P832" s="126">
        <f>$O$832*$H$832</f>
        <v>0</v>
      </c>
      <c r="Q832" s="126">
        <v>0.00172</v>
      </c>
      <c r="R832" s="126">
        <f>$Q$832*$H$832</f>
        <v>0.028207999999999997</v>
      </c>
      <c r="S832" s="126">
        <v>0</v>
      </c>
      <c r="T832" s="127">
        <f>$S$832*$H$832</f>
        <v>0</v>
      </c>
      <c r="AR832" s="76" t="s">
        <v>312</v>
      </c>
      <c r="AT832" s="76" t="s">
        <v>234</v>
      </c>
      <c r="AU832" s="76" t="s">
        <v>81</v>
      </c>
      <c r="AY832" s="6" t="s">
        <v>232</v>
      </c>
      <c r="BE832" s="128">
        <f>IF($N$832="základní",$J$832,0)</f>
        <v>0</v>
      </c>
      <c r="BF832" s="128">
        <f>IF($N$832="snížená",$J$832,0)</f>
        <v>0</v>
      </c>
      <c r="BG832" s="128">
        <f>IF($N$832="zákl. přenesená",$J$832,0)</f>
        <v>0</v>
      </c>
      <c r="BH832" s="128">
        <f>IF($N$832="sníž. přenesená",$J$832,0)</f>
        <v>0</v>
      </c>
      <c r="BI832" s="128">
        <f>IF($N$832="nulová",$J$832,0)</f>
        <v>0</v>
      </c>
      <c r="BJ832" s="76" t="s">
        <v>22</v>
      </c>
      <c r="BK832" s="128">
        <f>ROUND($I$832*$H$832,2)</f>
        <v>0</v>
      </c>
      <c r="BL832" s="76" t="s">
        <v>312</v>
      </c>
      <c r="BM832" s="76" t="s">
        <v>1214</v>
      </c>
    </row>
    <row r="833" spans="2:51" s="6" customFormat="1" ht="15.75" customHeight="1">
      <c r="B833" s="129"/>
      <c r="D833" s="130" t="s">
        <v>241</v>
      </c>
      <c r="E833" s="131"/>
      <c r="F833" s="131" t="s">
        <v>1193</v>
      </c>
      <c r="H833" s="132">
        <v>16.4</v>
      </c>
      <c r="L833" s="129"/>
      <c r="M833" s="133"/>
      <c r="T833" s="134"/>
      <c r="AT833" s="135" t="s">
        <v>241</v>
      </c>
      <c r="AU833" s="135" t="s">
        <v>81</v>
      </c>
      <c r="AV833" s="135" t="s">
        <v>81</v>
      </c>
      <c r="AW833" s="135" t="s">
        <v>186</v>
      </c>
      <c r="AX833" s="135" t="s">
        <v>73</v>
      </c>
      <c r="AY833" s="135" t="s">
        <v>232</v>
      </c>
    </row>
    <row r="834" spans="2:51" s="6" customFormat="1" ht="15.75" customHeight="1">
      <c r="B834" s="136"/>
      <c r="D834" s="137" t="s">
        <v>241</v>
      </c>
      <c r="E834" s="138"/>
      <c r="F834" s="139" t="s">
        <v>243</v>
      </c>
      <c r="H834" s="140">
        <v>16.4</v>
      </c>
      <c r="L834" s="136"/>
      <c r="M834" s="141"/>
      <c r="T834" s="142"/>
      <c r="AT834" s="138" t="s">
        <v>241</v>
      </c>
      <c r="AU834" s="138" t="s">
        <v>81</v>
      </c>
      <c r="AV834" s="138" t="s">
        <v>239</v>
      </c>
      <c r="AW834" s="138" t="s">
        <v>186</v>
      </c>
      <c r="AX834" s="138" t="s">
        <v>22</v>
      </c>
      <c r="AY834" s="138" t="s">
        <v>232</v>
      </c>
    </row>
    <row r="835" spans="2:65" s="6" customFormat="1" ht="15.75" customHeight="1">
      <c r="B835" s="22"/>
      <c r="C835" s="117" t="s">
        <v>1215</v>
      </c>
      <c r="D835" s="117" t="s">
        <v>234</v>
      </c>
      <c r="E835" s="118" t="s">
        <v>1216</v>
      </c>
      <c r="F835" s="119" t="s">
        <v>1217</v>
      </c>
      <c r="G835" s="120" t="s">
        <v>448</v>
      </c>
      <c r="H835" s="121">
        <v>40.9</v>
      </c>
      <c r="I835" s="122"/>
      <c r="J835" s="123">
        <f>ROUND($I$835*$H$835,2)</f>
        <v>0</v>
      </c>
      <c r="K835" s="119" t="s">
        <v>238</v>
      </c>
      <c r="L835" s="22"/>
      <c r="M835" s="124"/>
      <c r="N835" s="125" t="s">
        <v>44</v>
      </c>
      <c r="P835" s="126">
        <f>$O$835*$H$835</f>
        <v>0</v>
      </c>
      <c r="Q835" s="126">
        <v>0.00131</v>
      </c>
      <c r="R835" s="126">
        <f>$Q$835*$H$835</f>
        <v>0.053578999999999995</v>
      </c>
      <c r="S835" s="126">
        <v>0</v>
      </c>
      <c r="T835" s="127">
        <f>$S$835*$H$835</f>
        <v>0</v>
      </c>
      <c r="AR835" s="76" t="s">
        <v>312</v>
      </c>
      <c r="AT835" s="76" t="s">
        <v>234</v>
      </c>
      <c r="AU835" s="76" t="s">
        <v>81</v>
      </c>
      <c r="AY835" s="6" t="s">
        <v>232</v>
      </c>
      <c r="BE835" s="128">
        <f>IF($N$835="základní",$J$835,0)</f>
        <v>0</v>
      </c>
      <c r="BF835" s="128">
        <f>IF($N$835="snížená",$J$835,0)</f>
        <v>0</v>
      </c>
      <c r="BG835" s="128">
        <f>IF($N$835="zákl. přenesená",$J$835,0)</f>
        <v>0</v>
      </c>
      <c r="BH835" s="128">
        <f>IF($N$835="sníž. přenesená",$J$835,0)</f>
        <v>0</v>
      </c>
      <c r="BI835" s="128">
        <f>IF($N$835="nulová",$J$835,0)</f>
        <v>0</v>
      </c>
      <c r="BJ835" s="76" t="s">
        <v>22</v>
      </c>
      <c r="BK835" s="128">
        <f>ROUND($I$835*$H$835,2)</f>
        <v>0</v>
      </c>
      <c r="BL835" s="76" t="s">
        <v>312</v>
      </c>
      <c r="BM835" s="76" t="s">
        <v>1218</v>
      </c>
    </row>
    <row r="836" spans="2:51" s="6" customFormat="1" ht="15.75" customHeight="1">
      <c r="B836" s="129"/>
      <c r="D836" s="130" t="s">
        <v>241</v>
      </c>
      <c r="E836" s="131"/>
      <c r="F836" s="131" t="s">
        <v>1167</v>
      </c>
      <c r="H836" s="132">
        <v>40.9</v>
      </c>
      <c r="L836" s="129"/>
      <c r="M836" s="133"/>
      <c r="T836" s="134"/>
      <c r="AT836" s="135" t="s">
        <v>241</v>
      </c>
      <c r="AU836" s="135" t="s">
        <v>81</v>
      </c>
      <c r="AV836" s="135" t="s">
        <v>81</v>
      </c>
      <c r="AW836" s="135" t="s">
        <v>186</v>
      </c>
      <c r="AX836" s="135" t="s">
        <v>73</v>
      </c>
      <c r="AY836" s="135" t="s">
        <v>232</v>
      </c>
    </row>
    <row r="837" spans="2:51" s="6" customFormat="1" ht="15.75" customHeight="1">
      <c r="B837" s="136"/>
      <c r="D837" s="137" t="s">
        <v>241</v>
      </c>
      <c r="E837" s="138"/>
      <c r="F837" s="139" t="s">
        <v>243</v>
      </c>
      <c r="H837" s="140">
        <v>40.9</v>
      </c>
      <c r="L837" s="136"/>
      <c r="M837" s="141"/>
      <c r="T837" s="142"/>
      <c r="AT837" s="138" t="s">
        <v>241</v>
      </c>
      <c r="AU837" s="138" t="s">
        <v>81</v>
      </c>
      <c r="AV837" s="138" t="s">
        <v>239</v>
      </c>
      <c r="AW837" s="138" t="s">
        <v>186</v>
      </c>
      <c r="AX837" s="138" t="s">
        <v>22</v>
      </c>
      <c r="AY837" s="138" t="s">
        <v>232</v>
      </c>
    </row>
    <row r="838" spans="2:65" s="6" customFormat="1" ht="15.75" customHeight="1">
      <c r="B838" s="22"/>
      <c r="C838" s="117" t="s">
        <v>1219</v>
      </c>
      <c r="D838" s="117" t="s">
        <v>234</v>
      </c>
      <c r="E838" s="118" t="s">
        <v>1220</v>
      </c>
      <c r="F838" s="119" t="s">
        <v>1221</v>
      </c>
      <c r="G838" s="120" t="s">
        <v>797</v>
      </c>
      <c r="H838" s="166"/>
      <c r="I838" s="122"/>
      <c r="J838" s="123">
        <f>ROUND($I$838*$H$838,2)</f>
        <v>0</v>
      </c>
      <c r="K838" s="119" t="s">
        <v>238</v>
      </c>
      <c r="L838" s="22"/>
      <c r="M838" s="124"/>
      <c r="N838" s="125" t="s">
        <v>44</v>
      </c>
      <c r="P838" s="126">
        <f>$O$838*$H$838</f>
        <v>0</v>
      </c>
      <c r="Q838" s="126">
        <v>0</v>
      </c>
      <c r="R838" s="126">
        <f>$Q$838*$H$838</f>
        <v>0</v>
      </c>
      <c r="S838" s="126">
        <v>0</v>
      </c>
      <c r="T838" s="127">
        <f>$S$838*$H$838</f>
        <v>0</v>
      </c>
      <c r="AR838" s="76" t="s">
        <v>312</v>
      </c>
      <c r="AT838" s="76" t="s">
        <v>234</v>
      </c>
      <c r="AU838" s="76" t="s">
        <v>81</v>
      </c>
      <c r="AY838" s="6" t="s">
        <v>232</v>
      </c>
      <c r="BE838" s="128">
        <f>IF($N$838="základní",$J$838,0)</f>
        <v>0</v>
      </c>
      <c r="BF838" s="128">
        <f>IF($N$838="snížená",$J$838,0)</f>
        <v>0</v>
      </c>
      <c r="BG838" s="128">
        <f>IF($N$838="zákl. přenesená",$J$838,0)</f>
        <v>0</v>
      </c>
      <c r="BH838" s="128">
        <f>IF($N$838="sníž. přenesená",$J$838,0)</f>
        <v>0</v>
      </c>
      <c r="BI838" s="128">
        <f>IF($N$838="nulová",$J$838,0)</f>
        <v>0</v>
      </c>
      <c r="BJ838" s="76" t="s">
        <v>22</v>
      </c>
      <c r="BK838" s="128">
        <f>ROUND($I$838*$H$838,2)</f>
        <v>0</v>
      </c>
      <c r="BL838" s="76" t="s">
        <v>312</v>
      </c>
      <c r="BM838" s="76" t="s">
        <v>1222</v>
      </c>
    </row>
    <row r="839" spans="2:63" s="106" customFormat="1" ht="30.75" customHeight="1">
      <c r="B839" s="107"/>
      <c r="D839" s="108" t="s">
        <v>72</v>
      </c>
      <c r="E839" s="115" t="s">
        <v>1223</v>
      </c>
      <c r="F839" s="115" t="s">
        <v>1224</v>
      </c>
      <c r="J839" s="116">
        <f>$BK$839</f>
        <v>0</v>
      </c>
      <c r="L839" s="107"/>
      <c r="M839" s="111"/>
      <c r="P839" s="112">
        <f>SUM($P$840:$P$981)</f>
        <v>0</v>
      </c>
      <c r="R839" s="112">
        <f>SUM($R$840:$R$981)</f>
        <v>0.9558905</v>
      </c>
      <c r="T839" s="113">
        <f>SUM($T$840:$T$981)</f>
        <v>1.104</v>
      </c>
      <c r="AR839" s="108" t="s">
        <v>81</v>
      </c>
      <c r="AT839" s="108" t="s">
        <v>72</v>
      </c>
      <c r="AU839" s="108" t="s">
        <v>22</v>
      </c>
      <c r="AY839" s="108" t="s">
        <v>232</v>
      </c>
      <c r="BK839" s="114">
        <f>SUM($BK$840:$BK$981)</f>
        <v>0</v>
      </c>
    </row>
    <row r="840" spans="2:65" s="6" customFormat="1" ht="15.75" customHeight="1">
      <c r="B840" s="22"/>
      <c r="C840" s="120" t="s">
        <v>1225</v>
      </c>
      <c r="D840" s="120" t="s">
        <v>234</v>
      </c>
      <c r="E840" s="118" t="s">
        <v>1226</v>
      </c>
      <c r="F840" s="119" t="s">
        <v>1227</v>
      </c>
      <c r="G840" s="120" t="s">
        <v>237</v>
      </c>
      <c r="H840" s="121">
        <v>34.215</v>
      </c>
      <c r="I840" s="122"/>
      <c r="J840" s="123">
        <f>ROUND($I$840*$H$840,2)</f>
        <v>0</v>
      </c>
      <c r="K840" s="119" t="s">
        <v>238</v>
      </c>
      <c r="L840" s="22"/>
      <c r="M840" s="124"/>
      <c r="N840" s="125" t="s">
        <v>44</v>
      </c>
      <c r="P840" s="126">
        <f>$O$840*$H$840</f>
        <v>0</v>
      </c>
      <c r="Q840" s="126">
        <v>0.00025</v>
      </c>
      <c r="R840" s="126">
        <f>$Q$840*$H$840</f>
        <v>0.00855375</v>
      </c>
      <c r="S840" s="126">
        <v>0</v>
      </c>
      <c r="T840" s="127">
        <f>$S$840*$H$840</f>
        <v>0</v>
      </c>
      <c r="AR840" s="76" t="s">
        <v>312</v>
      </c>
      <c r="AT840" s="76" t="s">
        <v>234</v>
      </c>
      <c r="AU840" s="76" t="s">
        <v>81</v>
      </c>
      <c r="AY840" s="76" t="s">
        <v>232</v>
      </c>
      <c r="BE840" s="128">
        <f>IF($N$840="základní",$J$840,0)</f>
        <v>0</v>
      </c>
      <c r="BF840" s="128">
        <f>IF($N$840="snížená",$J$840,0)</f>
        <v>0</v>
      </c>
      <c r="BG840" s="128">
        <f>IF($N$840="zákl. přenesená",$J$840,0)</f>
        <v>0</v>
      </c>
      <c r="BH840" s="128">
        <f>IF($N$840="sníž. přenesená",$J$840,0)</f>
        <v>0</v>
      </c>
      <c r="BI840" s="128">
        <f>IF($N$840="nulová",$J$840,0)</f>
        <v>0</v>
      </c>
      <c r="BJ840" s="76" t="s">
        <v>22</v>
      </c>
      <c r="BK840" s="128">
        <f>ROUND($I$840*$H$840,2)</f>
        <v>0</v>
      </c>
      <c r="BL840" s="76" t="s">
        <v>312</v>
      </c>
      <c r="BM840" s="76" t="s">
        <v>1228</v>
      </c>
    </row>
    <row r="841" spans="2:51" s="6" customFormat="1" ht="15.75" customHeight="1">
      <c r="B841" s="144"/>
      <c r="D841" s="130" t="s">
        <v>241</v>
      </c>
      <c r="E841" s="145"/>
      <c r="F841" s="145" t="s">
        <v>347</v>
      </c>
      <c r="H841" s="146"/>
      <c r="L841" s="144"/>
      <c r="M841" s="147"/>
      <c r="T841" s="148"/>
      <c r="AT841" s="146" t="s">
        <v>241</v>
      </c>
      <c r="AU841" s="146" t="s">
        <v>81</v>
      </c>
      <c r="AV841" s="146" t="s">
        <v>22</v>
      </c>
      <c r="AW841" s="146" t="s">
        <v>186</v>
      </c>
      <c r="AX841" s="146" t="s">
        <v>73</v>
      </c>
      <c r="AY841" s="146" t="s">
        <v>232</v>
      </c>
    </row>
    <row r="842" spans="2:51" s="6" customFormat="1" ht="15.75" customHeight="1">
      <c r="B842" s="129"/>
      <c r="D842" s="137" t="s">
        <v>241</v>
      </c>
      <c r="E842" s="135"/>
      <c r="F842" s="131" t="s">
        <v>573</v>
      </c>
      <c r="H842" s="132">
        <v>27.135</v>
      </c>
      <c r="L842" s="129"/>
      <c r="M842" s="133"/>
      <c r="T842" s="134"/>
      <c r="AT842" s="135" t="s">
        <v>241</v>
      </c>
      <c r="AU842" s="135" t="s">
        <v>81</v>
      </c>
      <c r="AV842" s="135" t="s">
        <v>81</v>
      </c>
      <c r="AW842" s="135" t="s">
        <v>186</v>
      </c>
      <c r="AX842" s="135" t="s">
        <v>73</v>
      </c>
      <c r="AY842" s="135" t="s">
        <v>232</v>
      </c>
    </row>
    <row r="843" spans="2:51" s="6" customFormat="1" ht="15.75" customHeight="1">
      <c r="B843" s="129"/>
      <c r="D843" s="137" t="s">
        <v>241</v>
      </c>
      <c r="E843" s="135"/>
      <c r="F843" s="131" t="s">
        <v>576</v>
      </c>
      <c r="H843" s="132">
        <v>2.88</v>
      </c>
      <c r="L843" s="129"/>
      <c r="M843" s="133"/>
      <c r="T843" s="134"/>
      <c r="AT843" s="135" t="s">
        <v>241</v>
      </c>
      <c r="AU843" s="135" t="s">
        <v>81</v>
      </c>
      <c r="AV843" s="135" t="s">
        <v>81</v>
      </c>
      <c r="AW843" s="135" t="s">
        <v>186</v>
      </c>
      <c r="AX843" s="135" t="s">
        <v>73</v>
      </c>
      <c r="AY843" s="135" t="s">
        <v>232</v>
      </c>
    </row>
    <row r="844" spans="2:51" s="6" customFormat="1" ht="15.75" customHeight="1">
      <c r="B844" s="144"/>
      <c r="D844" s="137" t="s">
        <v>241</v>
      </c>
      <c r="E844" s="146"/>
      <c r="F844" s="145" t="s">
        <v>356</v>
      </c>
      <c r="H844" s="146"/>
      <c r="L844" s="144"/>
      <c r="M844" s="147"/>
      <c r="T844" s="148"/>
      <c r="AT844" s="146" t="s">
        <v>241</v>
      </c>
      <c r="AU844" s="146" t="s">
        <v>81</v>
      </c>
      <c r="AV844" s="146" t="s">
        <v>22</v>
      </c>
      <c r="AW844" s="146" t="s">
        <v>186</v>
      </c>
      <c r="AX844" s="146" t="s">
        <v>73</v>
      </c>
      <c r="AY844" s="146" t="s">
        <v>232</v>
      </c>
    </row>
    <row r="845" spans="2:51" s="6" customFormat="1" ht="15.75" customHeight="1">
      <c r="B845" s="129"/>
      <c r="D845" s="137" t="s">
        <v>241</v>
      </c>
      <c r="E845" s="135"/>
      <c r="F845" s="131" t="s">
        <v>586</v>
      </c>
      <c r="H845" s="132">
        <v>4.2</v>
      </c>
      <c r="L845" s="129"/>
      <c r="M845" s="133"/>
      <c r="T845" s="134"/>
      <c r="AT845" s="135" t="s">
        <v>241</v>
      </c>
      <c r="AU845" s="135" t="s">
        <v>81</v>
      </c>
      <c r="AV845" s="135" t="s">
        <v>81</v>
      </c>
      <c r="AW845" s="135" t="s">
        <v>186</v>
      </c>
      <c r="AX845" s="135" t="s">
        <v>73</v>
      </c>
      <c r="AY845" s="135" t="s">
        <v>232</v>
      </c>
    </row>
    <row r="846" spans="2:51" s="6" customFormat="1" ht="15.75" customHeight="1">
      <c r="B846" s="136"/>
      <c r="D846" s="137" t="s">
        <v>241</v>
      </c>
      <c r="E846" s="138"/>
      <c r="F846" s="139" t="s">
        <v>243</v>
      </c>
      <c r="H846" s="140">
        <v>34.215</v>
      </c>
      <c r="L846" s="136"/>
      <c r="M846" s="141"/>
      <c r="T846" s="142"/>
      <c r="AT846" s="138" t="s">
        <v>241</v>
      </c>
      <c r="AU846" s="138" t="s">
        <v>81</v>
      </c>
      <c r="AV846" s="138" t="s">
        <v>239</v>
      </c>
      <c r="AW846" s="138" t="s">
        <v>186</v>
      </c>
      <c r="AX846" s="138" t="s">
        <v>22</v>
      </c>
      <c r="AY846" s="138" t="s">
        <v>232</v>
      </c>
    </row>
    <row r="847" spans="2:65" s="6" customFormat="1" ht="39" customHeight="1">
      <c r="B847" s="22"/>
      <c r="C847" s="149" t="s">
        <v>1229</v>
      </c>
      <c r="D847" s="149" t="s">
        <v>336</v>
      </c>
      <c r="E847" s="150" t="s">
        <v>1230</v>
      </c>
      <c r="F847" s="151" t="s">
        <v>1231</v>
      </c>
      <c r="G847" s="152" t="s">
        <v>602</v>
      </c>
      <c r="H847" s="153">
        <v>9</v>
      </c>
      <c r="I847" s="154"/>
      <c r="J847" s="155">
        <f>ROUND($I$847*$H$847,2)</f>
        <v>0</v>
      </c>
      <c r="K847" s="151"/>
      <c r="L847" s="156"/>
      <c r="M847" s="157"/>
      <c r="N847" s="158" t="s">
        <v>44</v>
      </c>
      <c r="P847" s="126">
        <f>$O$847*$H$847</f>
        <v>0</v>
      </c>
      <c r="Q847" s="126">
        <v>0</v>
      </c>
      <c r="R847" s="126">
        <f>$Q$847*$H$847</f>
        <v>0</v>
      </c>
      <c r="S847" s="126">
        <v>0</v>
      </c>
      <c r="T847" s="127">
        <f>$S$847*$H$847</f>
        <v>0</v>
      </c>
      <c r="AR847" s="76" t="s">
        <v>421</v>
      </c>
      <c r="AT847" s="76" t="s">
        <v>336</v>
      </c>
      <c r="AU847" s="76" t="s">
        <v>81</v>
      </c>
      <c r="AY847" s="6" t="s">
        <v>232</v>
      </c>
      <c r="BE847" s="128">
        <f>IF($N$847="základní",$J$847,0)</f>
        <v>0</v>
      </c>
      <c r="BF847" s="128">
        <f>IF($N$847="snížená",$J$847,0)</f>
        <v>0</v>
      </c>
      <c r="BG847" s="128">
        <f>IF($N$847="zákl. přenesená",$J$847,0)</f>
        <v>0</v>
      </c>
      <c r="BH847" s="128">
        <f>IF($N$847="sníž. přenesená",$J$847,0)</f>
        <v>0</v>
      </c>
      <c r="BI847" s="128">
        <f>IF($N$847="nulová",$J$847,0)</f>
        <v>0</v>
      </c>
      <c r="BJ847" s="76" t="s">
        <v>22</v>
      </c>
      <c r="BK847" s="128">
        <f>ROUND($I$847*$H$847,2)</f>
        <v>0</v>
      </c>
      <c r="BL847" s="76" t="s">
        <v>312</v>
      </c>
      <c r="BM847" s="76" t="s">
        <v>1232</v>
      </c>
    </row>
    <row r="848" spans="2:51" s="6" customFormat="1" ht="15.75" customHeight="1">
      <c r="B848" s="144"/>
      <c r="D848" s="130" t="s">
        <v>241</v>
      </c>
      <c r="E848" s="145"/>
      <c r="F848" s="145" t="s">
        <v>347</v>
      </c>
      <c r="H848" s="146"/>
      <c r="L848" s="144"/>
      <c r="M848" s="147"/>
      <c r="T848" s="148"/>
      <c r="AT848" s="146" t="s">
        <v>241</v>
      </c>
      <c r="AU848" s="146" t="s">
        <v>81</v>
      </c>
      <c r="AV848" s="146" t="s">
        <v>22</v>
      </c>
      <c r="AW848" s="146" t="s">
        <v>186</v>
      </c>
      <c r="AX848" s="146" t="s">
        <v>73</v>
      </c>
      <c r="AY848" s="146" t="s">
        <v>232</v>
      </c>
    </row>
    <row r="849" spans="2:51" s="6" customFormat="1" ht="15.75" customHeight="1">
      <c r="B849" s="129"/>
      <c r="D849" s="137" t="s">
        <v>241</v>
      </c>
      <c r="E849" s="135"/>
      <c r="F849" s="131" t="s">
        <v>1233</v>
      </c>
      <c r="H849" s="132">
        <v>9</v>
      </c>
      <c r="L849" s="129"/>
      <c r="M849" s="133"/>
      <c r="T849" s="134"/>
      <c r="AT849" s="135" t="s">
        <v>241</v>
      </c>
      <c r="AU849" s="135" t="s">
        <v>81</v>
      </c>
      <c r="AV849" s="135" t="s">
        <v>81</v>
      </c>
      <c r="AW849" s="135" t="s">
        <v>186</v>
      </c>
      <c r="AX849" s="135" t="s">
        <v>73</v>
      </c>
      <c r="AY849" s="135" t="s">
        <v>232</v>
      </c>
    </row>
    <row r="850" spans="2:51" s="6" customFormat="1" ht="15.75" customHeight="1">
      <c r="B850" s="136"/>
      <c r="D850" s="137" t="s">
        <v>241</v>
      </c>
      <c r="E850" s="138"/>
      <c r="F850" s="139" t="s">
        <v>243</v>
      </c>
      <c r="H850" s="140">
        <v>9</v>
      </c>
      <c r="L850" s="136"/>
      <c r="M850" s="141"/>
      <c r="T850" s="142"/>
      <c r="AT850" s="138" t="s">
        <v>241</v>
      </c>
      <c r="AU850" s="138" t="s">
        <v>81</v>
      </c>
      <c r="AV850" s="138" t="s">
        <v>239</v>
      </c>
      <c r="AW850" s="138" t="s">
        <v>186</v>
      </c>
      <c r="AX850" s="138" t="s">
        <v>22</v>
      </c>
      <c r="AY850" s="138" t="s">
        <v>232</v>
      </c>
    </row>
    <row r="851" spans="2:65" s="6" customFormat="1" ht="39" customHeight="1">
      <c r="B851" s="22"/>
      <c r="C851" s="149" t="s">
        <v>1234</v>
      </c>
      <c r="D851" s="149" t="s">
        <v>336</v>
      </c>
      <c r="E851" s="150" t="s">
        <v>1235</v>
      </c>
      <c r="F851" s="151" t="s">
        <v>1236</v>
      </c>
      <c r="G851" s="152" t="s">
        <v>602</v>
      </c>
      <c r="H851" s="153">
        <v>1</v>
      </c>
      <c r="I851" s="154"/>
      <c r="J851" s="155">
        <f>ROUND($I$851*$H$851,2)</f>
        <v>0</v>
      </c>
      <c r="K851" s="151"/>
      <c r="L851" s="156"/>
      <c r="M851" s="157"/>
      <c r="N851" s="158" t="s">
        <v>44</v>
      </c>
      <c r="P851" s="126">
        <f>$O$851*$H$851</f>
        <v>0</v>
      </c>
      <c r="Q851" s="126">
        <v>0</v>
      </c>
      <c r="R851" s="126">
        <f>$Q$851*$H$851</f>
        <v>0</v>
      </c>
      <c r="S851" s="126">
        <v>0</v>
      </c>
      <c r="T851" s="127">
        <f>$S$851*$H$851</f>
        <v>0</v>
      </c>
      <c r="AR851" s="76" t="s">
        <v>421</v>
      </c>
      <c r="AT851" s="76" t="s">
        <v>336</v>
      </c>
      <c r="AU851" s="76" t="s">
        <v>81</v>
      </c>
      <c r="AY851" s="6" t="s">
        <v>232</v>
      </c>
      <c r="BE851" s="128">
        <f>IF($N$851="základní",$J$851,0)</f>
        <v>0</v>
      </c>
      <c r="BF851" s="128">
        <f>IF($N$851="snížená",$J$851,0)</f>
        <v>0</v>
      </c>
      <c r="BG851" s="128">
        <f>IF($N$851="zákl. přenesená",$J$851,0)</f>
        <v>0</v>
      </c>
      <c r="BH851" s="128">
        <f>IF($N$851="sníž. přenesená",$J$851,0)</f>
        <v>0</v>
      </c>
      <c r="BI851" s="128">
        <f>IF($N$851="nulová",$J$851,0)</f>
        <v>0</v>
      </c>
      <c r="BJ851" s="76" t="s">
        <v>22</v>
      </c>
      <c r="BK851" s="128">
        <f>ROUND($I$851*$H$851,2)</f>
        <v>0</v>
      </c>
      <c r="BL851" s="76" t="s">
        <v>312</v>
      </c>
      <c r="BM851" s="76" t="s">
        <v>1237</v>
      </c>
    </row>
    <row r="852" spans="2:51" s="6" customFormat="1" ht="15.75" customHeight="1">
      <c r="B852" s="144"/>
      <c r="D852" s="130" t="s">
        <v>241</v>
      </c>
      <c r="E852" s="145"/>
      <c r="F852" s="145" t="s">
        <v>347</v>
      </c>
      <c r="H852" s="146"/>
      <c r="L852" s="144"/>
      <c r="M852" s="147"/>
      <c r="T852" s="148"/>
      <c r="AT852" s="146" t="s">
        <v>241</v>
      </c>
      <c r="AU852" s="146" t="s">
        <v>81</v>
      </c>
      <c r="AV852" s="146" t="s">
        <v>22</v>
      </c>
      <c r="AW852" s="146" t="s">
        <v>186</v>
      </c>
      <c r="AX852" s="146" t="s">
        <v>73</v>
      </c>
      <c r="AY852" s="146" t="s">
        <v>232</v>
      </c>
    </row>
    <row r="853" spans="2:51" s="6" customFormat="1" ht="15.75" customHeight="1">
      <c r="B853" s="129"/>
      <c r="D853" s="137" t="s">
        <v>241</v>
      </c>
      <c r="E853" s="135"/>
      <c r="F853" s="131" t="s">
        <v>1238</v>
      </c>
      <c r="H853" s="132">
        <v>1</v>
      </c>
      <c r="L853" s="129"/>
      <c r="M853" s="133"/>
      <c r="T853" s="134"/>
      <c r="AT853" s="135" t="s">
        <v>241</v>
      </c>
      <c r="AU853" s="135" t="s">
        <v>81</v>
      </c>
      <c r="AV853" s="135" t="s">
        <v>81</v>
      </c>
      <c r="AW853" s="135" t="s">
        <v>186</v>
      </c>
      <c r="AX853" s="135" t="s">
        <v>73</v>
      </c>
      <c r="AY853" s="135" t="s">
        <v>232</v>
      </c>
    </row>
    <row r="854" spans="2:51" s="6" customFormat="1" ht="15.75" customHeight="1">
      <c r="B854" s="136"/>
      <c r="D854" s="137" t="s">
        <v>241</v>
      </c>
      <c r="E854" s="138"/>
      <c r="F854" s="139" t="s">
        <v>243</v>
      </c>
      <c r="H854" s="140">
        <v>1</v>
      </c>
      <c r="L854" s="136"/>
      <c r="M854" s="141"/>
      <c r="T854" s="142"/>
      <c r="AT854" s="138" t="s">
        <v>241</v>
      </c>
      <c r="AU854" s="138" t="s">
        <v>81</v>
      </c>
      <c r="AV854" s="138" t="s">
        <v>239</v>
      </c>
      <c r="AW854" s="138" t="s">
        <v>186</v>
      </c>
      <c r="AX854" s="138" t="s">
        <v>22</v>
      </c>
      <c r="AY854" s="138" t="s">
        <v>232</v>
      </c>
    </row>
    <row r="855" spans="2:65" s="6" customFormat="1" ht="27" customHeight="1">
      <c r="B855" s="22"/>
      <c r="C855" s="149" t="s">
        <v>1239</v>
      </c>
      <c r="D855" s="149" t="s">
        <v>336</v>
      </c>
      <c r="E855" s="150" t="s">
        <v>1240</v>
      </c>
      <c r="F855" s="151" t="s">
        <v>1241</v>
      </c>
      <c r="G855" s="152" t="s">
        <v>602</v>
      </c>
      <c r="H855" s="153">
        <v>2</v>
      </c>
      <c r="I855" s="154"/>
      <c r="J855" s="155">
        <f>ROUND($I$855*$H$855,2)</f>
        <v>0</v>
      </c>
      <c r="K855" s="151"/>
      <c r="L855" s="156"/>
      <c r="M855" s="157"/>
      <c r="N855" s="158" t="s">
        <v>44</v>
      </c>
      <c r="P855" s="126">
        <f>$O$855*$H$855</f>
        <v>0</v>
      </c>
      <c r="Q855" s="126">
        <v>0</v>
      </c>
      <c r="R855" s="126">
        <f>$Q$855*$H$855</f>
        <v>0</v>
      </c>
      <c r="S855" s="126">
        <v>0</v>
      </c>
      <c r="T855" s="127">
        <f>$S$855*$H$855</f>
        <v>0</v>
      </c>
      <c r="AR855" s="76" t="s">
        <v>421</v>
      </c>
      <c r="AT855" s="76" t="s">
        <v>336</v>
      </c>
      <c r="AU855" s="76" t="s">
        <v>81</v>
      </c>
      <c r="AY855" s="6" t="s">
        <v>232</v>
      </c>
      <c r="BE855" s="128">
        <f>IF($N$855="základní",$J$855,0)</f>
        <v>0</v>
      </c>
      <c r="BF855" s="128">
        <f>IF($N$855="snížená",$J$855,0)</f>
        <v>0</v>
      </c>
      <c r="BG855" s="128">
        <f>IF($N$855="zákl. přenesená",$J$855,0)</f>
        <v>0</v>
      </c>
      <c r="BH855" s="128">
        <f>IF($N$855="sníž. přenesená",$J$855,0)</f>
        <v>0</v>
      </c>
      <c r="BI855" s="128">
        <f>IF($N$855="nulová",$J$855,0)</f>
        <v>0</v>
      </c>
      <c r="BJ855" s="76" t="s">
        <v>22</v>
      </c>
      <c r="BK855" s="128">
        <f>ROUND($I$855*$H$855,2)</f>
        <v>0</v>
      </c>
      <c r="BL855" s="76" t="s">
        <v>312</v>
      </c>
      <c r="BM855" s="76" t="s">
        <v>1242</v>
      </c>
    </row>
    <row r="856" spans="2:51" s="6" customFormat="1" ht="15.75" customHeight="1">
      <c r="B856" s="144"/>
      <c r="D856" s="130" t="s">
        <v>241</v>
      </c>
      <c r="E856" s="145"/>
      <c r="F856" s="145" t="s">
        <v>356</v>
      </c>
      <c r="H856" s="146"/>
      <c r="L856" s="144"/>
      <c r="M856" s="147"/>
      <c r="T856" s="148"/>
      <c r="AT856" s="146" t="s">
        <v>241</v>
      </c>
      <c r="AU856" s="146" t="s">
        <v>81</v>
      </c>
      <c r="AV856" s="146" t="s">
        <v>22</v>
      </c>
      <c r="AW856" s="146" t="s">
        <v>186</v>
      </c>
      <c r="AX856" s="146" t="s">
        <v>73</v>
      </c>
      <c r="AY856" s="146" t="s">
        <v>232</v>
      </c>
    </row>
    <row r="857" spans="2:51" s="6" customFormat="1" ht="15.75" customHeight="1">
      <c r="B857" s="129"/>
      <c r="D857" s="137" t="s">
        <v>241</v>
      </c>
      <c r="E857" s="135"/>
      <c r="F857" s="131" t="s">
        <v>1243</v>
      </c>
      <c r="H857" s="132">
        <v>2</v>
      </c>
      <c r="L857" s="129"/>
      <c r="M857" s="133"/>
      <c r="T857" s="134"/>
      <c r="AT857" s="135" t="s">
        <v>241</v>
      </c>
      <c r="AU857" s="135" t="s">
        <v>81</v>
      </c>
      <c r="AV857" s="135" t="s">
        <v>81</v>
      </c>
      <c r="AW857" s="135" t="s">
        <v>186</v>
      </c>
      <c r="AX857" s="135" t="s">
        <v>73</v>
      </c>
      <c r="AY857" s="135" t="s">
        <v>232</v>
      </c>
    </row>
    <row r="858" spans="2:51" s="6" customFormat="1" ht="15.75" customHeight="1">
      <c r="B858" s="136"/>
      <c r="D858" s="137" t="s">
        <v>241</v>
      </c>
      <c r="E858" s="138"/>
      <c r="F858" s="139" t="s">
        <v>243</v>
      </c>
      <c r="H858" s="140">
        <v>2</v>
      </c>
      <c r="L858" s="136"/>
      <c r="M858" s="141"/>
      <c r="T858" s="142"/>
      <c r="AT858" s="138" t="s">
        <v>241</v>
      </c>
      <c r="AU858" s="138" t="s">
        <v>81</v>
      </c>
      <c r="AV858" s="138" t="s">
        <v>239</v>
      </c>
      <c r="AW858" s="138" t="s">
        <v>186</v>
      </c>
      <c r="AX858" s="138" t="s">
        <v>22</v>
      </c>
      <c r="AY858" s="138" t="s">
        <v>232</v>
      </c>
    </row>
    <row r="859" spans="2:65" s="6" customFormat="1" ht="15.75" customHeight="1">
      <c r="B859" s="22"/>
      <c r="C859" s="117" t="s">
        <v>1244</v>
      </c>
      <c r="D859" s="117" t="s">
        <v>234</v>
      </c>
      <c r="E859" s="118" t="s">
        <v>1245</v>
      </c>
      <c r="F859" s="119" t="s">
        <v>1246</v>
      </c>
      <c r="G859" s="120" t="s">
        <v>237</v>
      </c>
      <c r="H859" s="121">
        <v>112.547</v>
      </c>
      <c r="I859" s="122"/>
      <c r="J859" s="123">
        <f>ROUND($I$859*$H$859,2)</f>
        <v>0</v>
      </c>
      <c r="K859" s="119" t="s">
        <v>238</v>
      </c>
      <c r="L859" s="22"/>
      <c r="M859" s="124"/>
      <c r="N859" s="125" t="s">
        <v>44</v>
      </c>
      <c r="P859" s="126">
        <f>$O$859*$H$859</f>
        <v>0</v>
      </c>
      <c r="Q859" s="126">
        <v>0.00025</v>
      </c>
      <c r="R859" s="126">
        <f>$Q$859*$H$859</f>
        <v>0.02813675</v>
      </c>
      <c r="S859" s="126">
        <v>0</v>
      </c>
      <c r="T859" s="127">
        <f>$S$859*$H$859</f>
        <v>0</v>
      </c>
      <c r="AR859" s="76" t="s">
        <v>312</v>
      </c>
      <c r="AT859" s="76" t="s">
        <v>234</v>
      </c>
      <c r="AU859" s="76" t="s">
        <v>81</v>
      </c>
      <c r="AY859" s="6" t="s">
        <v>232</v>
      </c>
      <c r="BE859" s="128">
        <f>IF($N$859="základní",$J$859,0)</f>
        <v>0</v>
      </c>
      <c r="BF859" s="128">
        <f>IF($N$859="snížená",$J$859,0)</f>
        <v>0</v>
      </c>
      <c r="BG859" s="128">
        <f>IF($N$859="zákl. přenesená",$J$859,0)</f>
        <v>0</v>
      </c>
      <c r="BH859" s="128">
        <f>IF($N$859="sníž. přenesená",$J$859,0)</f>
        <v>0</v>
      </c>
      <c r="BI859" s="128">
        <f>IF($N$859="nulová",$J$859,0)</f>
        <v>0</v>
      </c>
      <c r="BJ859" s="76" t="s">
        <v>22</v>
      </c>
      <c r="BK859" s="128">
        <f>ROUND($I$859*$H$859,2)</f>
        <v>0</v>
      </c>
      <c r="BL859" s="76" t="s">
        <v>312</v>
      </c>
      <c r="BM859" s="76" t="s">
        <v>1247</v>
      </c>
    </row>
    <row r="860" spans="2:51" s="6" customFormat="1" ht="15.75" customHeight="1">
      <c r="B860" s="144"/>
      <c r="D860" s="130" t="s">
        <v>241</v>
      </c>
      <c r="E860" s="145"/>
      <c r="F860" s="145" t="s">
        <v>347</v>
      </c>
      <c r="H860" s="146"/>
      <c r="L860" s="144"/>
      <c r="M860" s="147"/>
      <c r="T860" s="148"/>
      <c r="AT860" s="146" t="s">
        <v>241</v>
      </c>
      <c r="AU860" s="146" t="s">
        <v>81</v>
      </c>
      <c r="AV860" s="146" t="s">
        <v>22</v>
      </c>
      <c r="AW860" s="146" t="s">
        <v>186</v>
      </c>
      <c r="AX860" s="146" t="s">
        <v>73</v>
      </c>
      <c r="AY860" s="146" t="s">
        <v>232</v>
      </c>
    </row>
    <row r="861" spans="2:51" s="6" customFormat="1" ht="15.75" customHeight="1">
      <c r="B861" s="129"/>
      <c r="D861" s="137" t="s">
        <v>241</v>
      </c>
      <c r="E861" s="135"/>
      <c r="F861" s="131" t="s">
        <v>1248</v>
      </c>
      <c r="H861" s="132">
        <v>7.675</v>
      </c>
      <c r="L861" s="129"/>
      <c r="M861" s="133"/>
      <c r="T861" s="134"/>
      <c r="AT861" s="135" t="s">
        <v>241</v>
      </c>
      <c r="AU861" s="135" t="s">
        <v>81</v>
      </c>
      <c r="AV861" s="135" t="s">
        <v>81</v>
      </c>
      <c r="AW861" s="135" t="s">
        <v>186</v>
      </c>
      <c r="AX861" s="135" t="s">
        <v>73</v>
      </c>
      <c r="AY861" s="135" t="s">
        <v>232</v>
      </c>
    </row>
    <row r="862" spans="2:51" s="6" customFormat="1" ht="15.75" customHeight="1">
      <c r="B862" s="144"/>
      <c r="D862" s="137" t="s">
        <v>241</v>
      </c>
      <c r="E862" s="146"/>
      <c r="F862" s="145" t="s">
        <v>356</v>
      </c>
      <c r="H862" s="146"/>
      <c r="L862" s="144"/>
      <c r="M862" s="147"/>
      <c r="T862" s="148"/>
      <c r="AT862" s="146" t="s">
        <v>241</v>
      </c>
      <c r="AU862" s="146" t="s">
        <v>81</v>
      </c>
      <c r="AV862" s="146" t="s">
        <v>22</v>
      </c>
      <c r="AW862" s="146" t="s">
        <v>186</v>
      </c>
      <c r="AX862" s="146" t="s">
        <v>73</v>
      </c>
      <c r="AY862" s="146" t="s">
        <v>232</v>
      </c>
    </row>
    <row r="863" spans="2:51" s="6" customFormat="1" ht="15.75" customHeight="1">
      <c r="B863" s="129"/>
      <c r="D863" s="137" t="s">
        <v>241</v>
      </c>
      <c r="E863" s="135"/>
      <c r="F863" s="131" t="s">
        <v>583</v>
      </c>
      <c r="H863" s="132">
        <v>89.46</v>
      </c>
      <c r="L863" s="129"/>
      <c r="M863" s="133"/>
      <c r="T863" s="134"/>
      <c r="AT863" s="135" t="s">
        <v>241</v>
      </c>
      <c r="AU863" s="135" t="s">
        <v>81</v>
      </c>
      <c r="AV863" s="135" t="s">
        <v>81</v>
      </c>
      <c r="AW863" s="135" t="s">
        <v>186</v>
      </c>
      <c r="AX863" s="135" t="s">
        <v>73</v>
      </c>
      <c r="AY863" s="135" t="s">
        <v>232</v>
      </c>
    </row>
    <row r="864" spans="2:51" s="6" customFormat="1" ht="15.75" customHeight="1">
      <c r="B864" s="129"/>
      <c r="D864" s="137" t="s">
        <v>241</v>
      </c>
      <c r="E864" s="135"/>
      <c r="F864" s="131" t="s">
        <v>584</v>
      </c>
      <c r="H864" s="132">
        <v>8.622</v>
      </c>
      <c r="L864" s="129"/>
      <c r="M864" s="133"/>
      <c r="T864" s="134"/>
      <c r="AT864" s="135" t="s">
        <v>241</v>
      </c>
      <c r="AU864" s="135" t="s">
        <v>81</v>
      </c>
      <c r="AV864" s="135" t="s">
        <v>81</v>
      </c>
      <c r="AW864" s="135" t="s">
        <v>186</v>
      </c>
      <c r="AX864" s="135" t="s">
        <v>73</v>
      </c>
      <c r="AY864" s="135" t="s">
        <v>232</v>
      </c>
    </row>
    <row r="865" spans="2:51" s="6" customFormat="1" ht="15.75" customHeight="1">
      <c r="B865" s="129"/>
      <c r="D865" s="137" t="s">
        <v>241</v>
      </c>
      <c r="E865" s="135"/>
      <c r="F865" s="131" t="s">
        <v>587</v>
      </c>
      <c r="H865" s="132">
        <v>6.79</v>
      </c>
      <c r="L865" s="129"/>
      <c r="M865" s="133"/>
      <c r="T865" s="134"/>
      <c r="AT865" s="135" t="s">
        <v>241</v>
      </c>
      <c r="AU865" s="135" t="s">
        <v>81</v>
      </c>
      <c r="AV865" s="135" t="s">
        <v>81</v>
      </c>
      <c r="AW865" s="135" t="s">
        <v>186</v>
      </c>
      <c r="AX865" s="135" t="s">
        <v>73</v>
      </c>
      <c r="AY865" s="135" t="s">
        <v>232</v>
      </c>
    </row>
    <row r="866" spans="2:51" s="6" customFormat="1" ht="15.75" customHeight="1">
      <c r="B866" s="136"/>
      <c r="D866" s="137" t="s">
        <v>241</v>
      </c>
      <c r="E866" s="138"/>
      <c r="F866" s="139" t="s">
        <v>243</v>
      </c>
      <c r="H866" s="140">
        <v>112.547</v>
      </c>
      <c r="L866" s="136"/>
      <c r="M866" s="141"/>
      <c r="T866" s="142"/>
      <c r="AT866" s="138" t="s">
        <v>241</v>
      </c>
      <c r="AU866" s="138" t="s">
        <v>81</v>
      </c>
      <c r="AV866" s="138" t="s">
        <v>239</v>
      </c>
      <c r="AW866" s="138" t="s">
        <v>186</v>
      </c>
      <c r="AX866" s="138" t="s">
        <v>22</v>
      </c>
      <c r="AY866" s="138" t="s">
        <v>232</v>
      </c>
    </row>
    <row r="867" spans="2:65" s="6" customFormat="1" ht="39" customHeight="1">
      <c r="B867" s="22"/>
      <c r="C867" s="149" t="s">
        <v>1249</v>
      </c>
      <c r="D867" s="149" t="s">
        <v>336</v>
      </c>
      <c r="E867" s="150" t="s">
        <v>1250</v>
      </c>
      <c r="F867" s="151" t="s">
        <v>1251</v>
      </c>
      <c r="G867" s="152" t="s">
        <v>602</v>
      </c>
      <c r="H867" s="153">
        <v>1</v>
      </c>
      <c r="I867" s="154"/>
      <c r="J867" s="155">
        <f>ROUND($I$867*$H$867,2)</f>
        <v>0</v>
      </c>
      <c r="K867" s="151"/>
      <c r="L867" s="156"/>
      <c r="M867" s="157"/>
      <c r="N867" s="158" t="s">
        <v>44</v>
      </c>
      <c r="P867" s="126">
        <f>$O$867*$H$867</f>
        <v>0</v>
      </c>
      <c r="Q867" s="126">
        <v>0</v>
      </c>
      <c r="R867" s="126">
        <f>$Q$867*$H$867</f>
        <v>0</v>
      </c>
      <c r="S867" s="126">
        <v>0</v>
      </c>
      <c r="T867" s="127">
        <f>$S$867*$H$867</f>
        <v>0</v>
      </c>
      <c r="AR867" s="76" t="s">
        <v>421</v>
      </c>
      <c r="AT867" s="76" t="s">
        <v>336</v>
      </c>
      <c r="AU867" s="76" t="s">
        <v>81</v>
      </c>
      <c r="AY867" s="6" t="s">
        <v>232</v>
      </c>
      <c r="BE867" s="128">
        <f>IF($N$867="základní",$J$867,0)</f>
        <v>0</v>
      </c>
      <c r="BF867" s="128">
        <f>IF($N$867="snížená",$J$867,0)</f>
        <v>0</v>
      </c>
      <c r="BG867" s="128">
        <f>IF($N$867="zákl. přenesená",$J$867,0)</f>
        <v>0</v>
      </c>
      <c r="BH867" s="128">
        <f>IF($N$867="sníž. přenesená",$J$867,0)</f>
        <v>0</v>
      </c>
      <c r="BI867" s="128">
        <f>IF($N$867="nulová",$J$867,0)</f>
        <v>0</v>
      </c>
      <c r="BJ867" s="76" t="s">
        <v>22</v>
      </c>
      <c r="BK867" s="128">
        <f>ROUND($I$867*$H$867,2)</f>
        <v>0</v>
      </c>
      <c r="BL867" s="76" t="s">
        <v>312</v>
      </c>
      <c r="BM867" s="76" t="s">
        <v>1252</v>
      </c>
    </row>
    <row r="868" spans="2:51" s="6" customFormat="1" ht="15.75" customHeight="1">
      <c r="B868" s="144"/>
      <c r="D868" s="130" t="s">
        <v>241</v>
      </c>
      <c r="E868" s="145"/>
      <c r="F868" s="145" t="s">
        <v>347</v>
      </c>
      <c r="H868" s="146"/>
      <c r="L868" s="144"/>
      <c r="M868" s="147"/>
      <c r="T868" s="148"/>
      <c r="AT868" s="146" t="s">
        <v>241</v>
      </c>
      <c r="AU868" s="146" t="s">
        <v>81</v>
      </c>
      <c r="AV868" s="146" t="s">
        <v>22</v>
      </c>
      <c r="AW868" s="146" t="s">
        <v>186</v>
      </c>
      <c r="AX868" s="146" t="s">
        <v>73</v>
      </c>
      <c r="AY868" s="146" t="s">
        <v>232</v>
      </c>
    </row>
    <row r="869" spans="2:51" s="6" customFormat="1" ht="15.75" customHeight="1">
      <c r="B869" s="129"/>
      <c r="D869" s="137" t="s">
        <v>241</v>
      </c>
      <c r="E869" s="135"/>
      <c r="F869" s="131" t="s">
        <v>1253</v>
      </c>
      <c r="H869" s="132">
        <v>1</v>
      </c>
      <c r="L869" s="129"/>
      <c r="M869" s="133"/>
      <c r="T869" s="134"/>
      <c r="AT869" s="135" t="s">
        <v>241</v>
      </c>
      <c r="AU869" s="135" t="s">
        <v>81</v>
      </c>
      <c r="AV869" s="135" t="s">
        <v>81</v>
      </c>
      <c r="AW869" s="135" t="s">
        <v>186</v>
      </c>
      <c r="AX869" s="135" t="s">
        <v>73</v>
      </c>
      <c r="AY869" s="135" t="s">
        <v>232</v>
      </c>
    </row>
    <row r="870" spans="2:51" s="6" customFormat="1" ht="15.75" customHeight="1">
      <c r="B870" s="136"/>
      <c r="D870" s="137" t="s">
        <v>241</v>
      </c>
      <c r="E870" s="138"/>
      <c r="F870" s="139" t="s">
        <v>243</v>
      </c>
      <c r="H870" s="140">
        <v>1</v>
      </c>
      <c r="L870" s="136"/>
      <c r="M870" s="141"/>
      <c r="T870" s="142"/>
      <c r="AT870" s="138" t="s">
        <v>241</v>
      </c>
      <c r="AU870" s="138" t="s">
        <v>81</v>
      </c>
      <c r="AV870" s="138" t="s">
        <v>239</v>
      </c>
      <c r="AW870" s="138" t="s">
        <v>186</v>
      </c>
      <c r="AX870" s="138" t="s">
        <v>22</v>
      </c>
      <c r="AY870" s="138" t="s">
        <v>232</v>
      </c>
    </row>
    <row r="871" spans="2:65" s="6" customFormat="1" ht="39" customHeight="1">
      <c r="B871" s="22"/>
      <c r="C871" s="149" t="s">
        <v>1254</v>
      </c>
      <c r="D871" s="149" t="s">
        <v>336</v>
      </c>
      <c r="E871" s="150" t="s">
        <v>1255</v>
      </c>
      <c r="F871" s="151" t="s">
        <v>1256</v>
      </c>
      <c r="G871" s="152" t="s">
        <v>602</v>
      </c>
      <c r="H871" s="153">
        <v>14</v>
      </c>
      <c r="I871" s="154"/>
      <c r="J871" s="155">
        <f>ROUND($I$871*$H$871,2)</f>
        <v>0</v>
      </c>
      <c r="K871" s="151"/>
      <c r="L871" s="156"/>
      <c r="M871" s="157"/>
      <c r="N871" s="158" t="s">
        <v>44</v>
      </c>
      <c r="P871" s="126">
        <f>$O$871*$H$871</f>
        <v>0</v>
      </c>
      <c r="Q871" s="126">
        <v>0</v>
      </c>
      <c r="R871" s="126">
        <f>$Q$871*$H$871</f>
        <v>0</v>
      </c>
      <c r="S871" s="126">
        <v>0</v>
      </c>
      <c r="T871" s="127">
        <f>$S$871*$H$871</f>
        <v>0</v>
      </c>
      <c r="AR871" s="76" t="s">
        <v>421</v>
      </c>
      <c r="AT871" s="76" t="s">
        <v>336</v>
      </c>
      <c r="AU871" s="76" t="s">
        <v>81</v>
      </c>
      <c r="AY871" s="6" t="s">
        <v>232</v>
      </c>
      <c r="BE871" s="128">
        <f>IF($N$871="základní",$J$871,0)</f>
        <v>0</v>
      </c>
      <c r="BF871" s="128">
        <f>IF($N$871="snížená",$J$871,0)</f>
        <v>0</v>
      </c>
      <c r="BG871" s="128">
        <f>IF($N$871="zákl. přenesená",$J$871,0)</f>
        <v>0</v>
      </c>
      <c r="BH871" s="128">
        <f>IF($N$871="sníž. přenesená",$J$871,0)</f>
        <v>0</v>
      </c>
      <c r="BI871" s="128">
        <f>IF($N$871="nulová",$J$871,0)</f>
        <v>0</v>
      </c>
      <c r="BJ871" s="76" t="s">
        <v>22</v>
      </c>
      <c r="BK871" s="128">
        <f>ROUND($I$871*$H$871,2)</f>
        <v>0</v>
      </c>
      <c r="BL871" s="76" t="s">
        <v>312</v>
      </c>
      <c r="BM871" s="76" t="s">
        <v>1257</v>
      </c>
    </row>
    <row r="872" spans="2:51" s="6" customFormat="1" ht="15.75" customHeight="1">
      <c r="B872" s="144"/>
      <c r="D872" s="130" t="s">
        <v>241</v>
      </c>
      <c r="E872" s="145"/>
      <c r="F872" s="145" t="s">
        <v>356</v>
      </c>
      <c r="H872" s="146"/>
      <c r="L872" s="144"/>
      <c r="M872" s="147"/>
      <c r="T872" s="148"/>
      <c r="AT872" s="146" t="s">
        <v>241</v>
      </c>
      <c r="AU872" s="146" t="s">
        <v>81</v>
      </c>
      <c r="AV872" s="146" t="s">
        <v>22</v>
      </c>
      <c r="AW872" s="146" t="s">
        <v>186</v>
      </c>
      <c r="AX872" s="146" t="s">
        <v>73</v>
      </c>
      <c r="AY872" s="146" t="s">
        <v>232</v>
      </c>
    </row>
    <row r="873" spans="2:51" s="6" customFormat="1" ht="15.75" customHeight="1">
      <c r="B873" s="129"/>
      <c r="D873" s="137" t="s">
        <v>241</v>
      </c>
      <c r="E873" s="135"/>
      <c r="F873" s="131" t="s">
        <v>1258</v>
      </c>
      <c r="H873" s="132">
        <v>14</v>
      </c>
      <c r="L873" s="129"/>
      <c r="M873" s="133"/>
      <c r="T873" s="134"/>
      <c r="AT873" s="135" t="s">
        <v>241</v>
      </c>
      <c r="AU873" s="135" t="s">
        <v>81</v>
      </c>
      <c r="AV873" s="135" t="s">
        <v>81</v>
      </c>
      <c r="AW873" s="135" t="s">
        <v>186</v>
      </c>
      <c r="AX873" s="135" t="s">
        <v>73</v>
      </c>
      <c r="AY873" s="135" t="s">
        <v>232</v>
      </c>
    </row>
    <row r="874" spans="2:51" s="6" customFormat="1" ht="15.75" customHeight="1">
      <c r="B874" s="136"/>
      <c r="D874" s="137" t="s">
        <v>241</v>
      </c>
      <c r="E874" s="138"/>
      <c r="F874" s="139" t="s">
        <v>243</v>
      </c>
      <c r="H874" s="140">
        <v>14</v>
      </c>
      <c r="L874" s="136"/>
      <c r="M874" s="141"/>
      <c r="T874" s="142"/>
      <c r="AT874" s="138" t="s">
        <v>241</v>
      </c>
      <c r="AU874" s="138" t="s">
        <v>81</v>
      </c>
      <c r="AV874" s="138" t="s">
        <v>239</v>
      </c>
      <c r="AW874" s="138" t="s">
        <v>186</v>
      </c>
      <c r="AX874" s="138" t="s">
        <v>22</v>
      </c>
      <c r="AY874" s="138" t="s">
        <v>232</v>
      </c>
    </row>
    <row r="875" spans="2:65" s="6" customFormat="1" ht="39" customHeight="1">
      <c r="B875" s="22"/>
      <c r="C875" s="149" t="s">
        <v>1259</v>
      </c>
      <c r="D875" s="149" t="s">
        <v>336</v>
      </c>
      <c r="E875" s="150" t="s">
        <v>1260</v>
      </c>
      <c r="F875" s="151" t="s">
        <v>1261</v>
      </c>
      <c r="G875" s="152" t="s">
        <v>602</v>
      </c>
      <c r="H875" s="153">
        <v>2</v>
      </c>
      <c r="I875" s="154"/>
      <c r="J875" s="155">
        <f>ROUND($I$875*$H$875,2)</f>
        <v>0</v>
      </c>
      <c r="K875" s="151"/>
      <c r="L875" s="156"/>
      <c r="M875" s="157"/>
      <c r="N875" s="158" t="s">
        <v>44</v>
      </c>
      <c r="P875" s="126">
        <f>$O$875*$H$875</f>
        <v>0</v>
      </c>
      <c r="Q875" s="126">
        <v>0</v>
      </c>
      <c r="R875" s="126">
        <f>$Q$875*$H$875</f>
        <v>0</v>
      </c>
      <c r="S875" s="126">
        <v>0</v>
      </c>
      <c r="T875" s="127">
        <f>$S$875*$H$875</f>
        <v>0</v>
      </c>
      <c r="AR875" s="76" t="s">
        <v>421</v>
      </c>
      <c r="AT875" s="76" t="s">
        <v>336</v>
      </c>
      <c r="AU875" s="76" t="s">
        <v>81</v>
      </c>
      <c r="AY875" s="6" t="s">
        <v>232</v>
      </c>
      <c r="BE875" s="128">
        <f>IF($N$875="základní",$J$875,0)</f>
        <v>0</v>
      </c>
      <c r="BF875" s="128">
        <f>IF($N$875="snížená",$J$875,0)</f>
        <v>0</v>
      </c>
      <c r="BG875" s="128">
        <f>IF($N$875="zákl. přenesená",$J$875,0)</f>
        <v>0</v>
      </c>
      <c r="BH875" s="128">
        <f>IF($N$875="sníž. přenesená",$J$875,0)</f>
        <v>0</v>
      </c>
      <c r="BI875" s="128">
        <f>IF($N$875="nulová",$J$875,0)</f>
        <v>0</v>
      </c>
      <c r="BJ875" s="76" t="s">
        <v>22</v>
      </c>
      <c r="BK875" s="128">
        <f>ROUND($I$875*$H$875,2)</f>
        <v>0</v>
      </c>
      <c r="BL875" s="76" t="s">
        <v>312</v>
      </c>
      <c r="BM875" s="76" t="s">
        <v>1262</v>
      </c>
    </row>
    <row r="876" spans="2:51" s="6" customFormat="1" ht="15.75" customHeight="1">
      <c r="B876" s="144"/>
      <c r="D876" s="130" t="s">
        <v>241</v>
      </c>
      <c r="E876" s="145"/>
      <c r="F876" s="145" t="s">
        <v>356</v>
      </c>
      <c r="H876" s="146"/>
      <c r="L876" s="144"/>
      <c r="M876" s="147"/>
      <c r="T876" s="148"/>
      <c r="AT876" s="146" t="s">
        <v>241</v>
      </c>
      <c r="AU876" s="146" t="s">
        <v>81</v>
      </c>
      <c r="AV876" s="146" t="s">
        <v>22</v>
      </c>
      <c r="AW876" s="146" t="s">
        <v>186</v>
      </c>
      <c r="AX876" s="146" t="s">
        <v>73</v>
      </c>
      <c r="AY876" s="146" t="s">
        <v>232</v>
      </c>
    </row>
    <row r="877" spans="2:51" s="6" customFormat="1" ht="15.75" customHeight="1">
      <c r="B877" s="129"/>
      <c r="D877" s="137" t="s">
        <v>241</v>
      </c>
      <c r="E877" s="135"/>
      <c r="F877" s="131" t="s">
        <v>1263</v>
      </c>
      <c r="H877" s="132">
        <v>2</v>
      </c>
      <c r="L877" s="129"/>
      <c r="M877" s="133"/>
      <c r="T877" s="134"/>
      <c r="AT877" s="135" t="s">
        <v>241</v>
      </c>
      <c r="AU877" s="135" t="s">
        <v>81</v>
      </c>
      <c r="AV877" s="135" t="s">
        <v>81</v>
      </c>
      <c r="AW877" s="135" t="s">
        <v>186</v>
      </c>
      <c r="AX877" s="135" t="s">
        <v>73</v>
      </c>
      <c r="AY877" s="135" t="s">
        <v>232</v>
      </c>
    </row>
    <row r="878" spans="2:51" s="6" customFormat="1" ht="15.75" customHeight="1">
      <c r="B878" s="136"/>
      <c r="D878" s="137" t="s">
        <v>241</v>
      </c>
      <c r="E878" s="138"/>
      <c r="F878" s="139" t="s">
        <v>243</v>
      </c>
      <c r="H878" s="140">
        <v>2</v>
      </c>
      <c r="L878" s="136"/>
      <c r="M878" s="141"/>
      <c r="T878" s="142"/>
      <c r="AT878" s="138" t="s">
        <v>241</v>
      </c>
      <c r="AU878" s="138" t="s">
        <v>81</v>
      </c>
      <c r="AV878" s="138" t="s">
        <v>239</v>
      </c>
      <c r="AW878" s="138" t="s">
        <v>186</v>
      </c>
      <c r="AX878" s="138" t="s">
        <v>22</v>
      </c>
      <c r="AY878" s="138" t="s">
        <v>232</v>
      </c>
    </row>
    <row r="879" spans="2:65" s="6" customFormat="1" ht="39" customHeight="1">
      <c r="B879" s="22"/>
      <c r="C879" s="149" t="s">
        <v>1264</v>
      </c>
      <c r="D879" s="149" t="s">
        <v>336</v>
      </c>
      <c r="E879" s="150" t="s">
        <v>1265</v>
      </c>
      <c r="F879" s="151" t="s">
        <v>1266</v>
      </c>
      <c r="G879" s="152" t="s">
        <v>602</v>
      </c>
      <c r="H879" s="153">
        <v>1</v>
      </c>
      <c r="I879" s="154"/>
      <c r="J879" s="155">
        <f>ROUND($I$879*$H$879,2)</f>
        <v>0</v>
      </c>
      <c r="K879" s="151"/>
      <c r="L879" s="156"/>
      <c r="M879" s="157"/>
      <c r="N879" s="158" t="s">
        <v>44</v>
      </c>
      <c r="P879" s="126">
        <f>$O$879*$H$879</f>
        <v>0</v>
      </c>
      <c r="Q879" s="126">
        <v>0</v>
      </c>
      <c r="R879" s="126">
        <f>$Q$879*$H$879</f>
        <v>0</v>
      </c>
      <c r="S879" s="126">
        <v>0</v>
      </c>
      <c r="T879" s="127">
        <f>$S$879*$H$879</f>
        <v>0</v>
      </c>
      <c r="AR879" s="76" t="s">
        <v>421</v>
      </c>
      <c r="AT879" s="76" t="s">
        <v>336</v>
      </c>
      <c r="AU879" s="76" t="s">
        <v>81</v>
      </c>
      <c r="AY879" s="6" t="s">
        <v>232</v>
      </c>
      <c r="BE879" s="128">
        <f>IF($N$879="základní",$J$879,0)</f>
        <v>0</v>
      </c>
      <c r="BF879" s="128">
        <f>IF($N$879="snížená",$J$879,0)</f>
        <v>0</v>
      </c>
      <c r="BG879" s="128">
        <f>IF($N$879="zákl. přenesená",$J$879,0)</f>
        <v>0</v>
      </c>
      <c r="BH879" s="128">
        <f>IF($N$879="sníž. přenesená",$J$879,0)</f>
        <v>0</v>
      </c>
      <c r="BI879" s="128">
        <f>IF($N$879="nulová",$J$879,0)</f>
        <v>0</v>
      </c>
      <c r="BJ879" s="76" t="s">
        <v>22</v>
      </c>
      <c r="BK879" s="128">
        <f>ROUND($I$879*$H$879,2)</f>
        <v>0</v>
      </c>
      <c r="BL879" s="76" t="s">
        <v>312</v>
      </c>
      <c r="BM879" s="76" t="s">
        <v>1267</v>
      </c>
    </row>
    <row r="880" spans="2:51" s="6" customFormat="1" ht="15.75" customHeight="1">
      <c r="B880" s="144"/>
      <c r="D880" s="130" t="s">
        <v>241</v>
      </c>
      <c r="E880" s="145"/>
      <c r="F880" s="145" t="s">
        <v>356</v>
      </c>
      <c r="H880" s="146"/>
      <c r="L880" s="144"/>
      <c r="M880" s="147"/>
      <c r="T880" s="148"/>
      <c r="AT880" s="146" t="s">
        <v>241</v>
      </c>
      <c r="AU880" s="146" t="s">
        <v>81</v>
      </c>
      <c r="AV880" s="146" t="s">
        <v>22</v>
      </c>
      <c r="AW880" s="146" t="s">
        <v>186</v>
      </c>
      <c r="AX880" s="146" t="s">
        <v>73</v>
      </c>
      <c r="AY880" s="146" t="s">
        <v>232</v>
      </c>
    </row>
    <row r="881" spans="2:51" s="6" customFormat="1" ht="15.75" customHeight="1">
      <c r="B881" s="129"/>
      <c r="D881" s="137" t="s">
        <v>241</v>
      </c>
      <c r="E881" s="135"/>
      <c r="F881" s="131" t="s">
        <v>1268</v>
      </c>
      <c r="H881" s="132">
        <v>1</v>
      </c>
      <c r="L881" s="129"/>
      <c r="M881" s="133"/>
      <c r="T881" s="134"/>
      <c r="AT881" s="135" t="s">
        <v>241</v>
      </c>
      <c r="AU881" s="135" t="s">
        <v>81</v>
      </c>
      <c r="AV881" s="135" t="s">
        <v>81</v>
      </c>
      <c r="AW881" s="135" t="s">
        <v>186</v>
      </c>
      <c r="AX881" s="135" t="s">
        <v>73</v>
      </c>
      <c r="AY881" s="135" t="s">
        <v>232</v>
      </c>
    </row>
    <row r="882" spans="2:51" s="6" customFormat="1" ht="15.75" customHeight="1">
      <c r="B882" s="136"/>
      <c r="D882" s="137" t="s">
        <v>241</v>
      </c>
      <c r="E882" s="138"/>
      <c r="F882" s="139" t="s">
        <v>243</v>
      </c>
      <c r="H882" s="140">
        <v>1</v>
      </c>
      <c r="L882" s="136"/>
      <c r="M882" s="141"/>
      <c r="T882" s="142"/>
      <c r="AT882" s="138" t="s">
        <v>241</v>
      </c>
      <c r="AU882" s="138" t="s">
        <v>81</v>
      </c>
      <c r="AV882" s="138" t="s">
        <v>239</v>
      </c>
      <c r="AW882" s="138" t="s">
        <v>186</v>
      </c>
      <c r="AX882" s="138" t="s">
        <v>22</v>
      </c>
      <c r="AY882" s="138" t="s">
        <v>232</v>
      </c>
    </row>
    <row r="883" spans="2:65" s="6" customFormat="1" ht="15.75" customHeight="1">
      <c r="B883" s="22"/>
      <c r="C883" s="117" t="s">
        <v>1269</v>
      </c>
      <c r="D883" s="117" t="s">
        <v>234</v>
      </c>
      <c r="E883" s="118" t="s">
        <v>1270</v>
      </c>
      <c r="F883" s="119" t="s">
        <v>1271</v>
      </c>
      <c r="G883" s="120" t="s">
        <v>602</v>
      </c>
      <c r="H883" s="121">
        <v>4</v>
      </c>
      <c r="I883" s="122"/>
      <c r="J883" s="123">
        <f>ROUND($I$883*$H$883,2)</f>
        <v>0</v>
      </c>
      <c r="K883" s="119" t="s">
        <v>238</v>
      </c>
      <c r="L883" s="22"/>
      <c r="M883" s="124"/>
      <c r="N883" s="125" t="s">
        <v>44</v>
      </c>
      <c r="P883" s="126">
        <f>$O$883*$H$883</f>
        <v>0</v>
      </c>
      <c r="Q883" s="126">
        <v>0.00025</v>
      </c>
      <c r="R883" s="126">
        <f>$Q$883*$H$883</f>
        <v>0.001</v>
      </c>
      <c r="S883" s="126">
        <v>0</v>
      </c>
      <c r="T883" s="127">
        <f>$S$883*$H$883</f>
        <v>0</v>
      </c>
      <c r="AR883" s="76" t="s">
        <v>312</v>
      </c>
      <c r="AT883" s="76" t="s">
        <v>234</v>
      </c>
      <c r="AU883" s="76" t="s">
        <v>81</v>
      </c>
      <c r="AY883" s="6" t="s">
        <v>232</v>
      </c>
      <c r="BE883" s="128">
        <f>IF($N$883="základní",$J$883,0)</f>
        <v>0</v>
      </c>
      <c r="BF883" s="128">
        <f>IF($N$883="snížená",$J$883,0)</f>
        <v>0</v>
      </c>
      <c r="BG883" s="128">
        <f>IF($N$883="zákl. přenesená",$J$883,0)</f>
        <v>0</v>
      </c>
      <c r="BH883" s="128">
        <f>IF($N$883="sníž. přenesená",$J$883,0)</f>
        <v>0</v>
      </c>
      <c r="BI883" s="128">
        <f>IF($N$883="nulová",$J$883,0)</f>
        <v>0</v>
      </c>
      <c r="BJ883" s="76" t="s">
        <v>22</v>
      </c>
      <c r="BK883" s="128">
        <f>ROUND($I$883*$H$883,2)</f>
        <v>0</v>
      </c>
      <c r="BL883" s="76" t="s">
        <v>312</v>
      </c>
      <c r="BM883" s="76" t="s">
        <v>1272</v>
      </c>
    </row>
    <row r="884" spans="2:51" s="6" customFormat="1" ht="15.75" customHeight="1">
      <c r="B884" s="144"/>
      <c r="D884" s="130" t="s">
        <v>241</v>
      </c>
      <c r="E884" s="145"/>
      <c r="F884" s="145" t="s">
        <v>347</v>
      </c>
      <c r="H884" s="146"/>
      <c r="L884" s="144"/>
      <c r="M884" s="147"/>
      <c r="T884" s="148"/>
      <c r="AT884" s="146" t="s">
        <v>241</v>
      </c>
      <c r="AU884" s="146" t="s">
        <v>81</v>
      </c>
      <c r="AV884" s="146" t="s">
        <v>22</v>
      </c>
      <c r="AW884" s="146" t="s">
        <v>186</v>
      </c>
      <c r="AX884" s="146" t="s">
        <v>73</v>
      </c>
      <c r="AY884" s="146" t="s">
        <v>232</v>
      </c>
    </row>
    <row r="885" spans="2:51" s="6" customFormat="1" ht="15.75" customHeight="1">
      <c r="B885" s="129"/>
      <c r="D885" s="137" t="s">
        <v>241</v>
      </c>
      <c r="E885" s="135"/>
      <c r="F885" s="131" t="s">
        <v>1273</v>
      </c>
      <c r="H885" s="132">
        <v>2</v>
      </c>
      <c r="L885" s="129"/>
      <c r="M885" s="133"/>
      <c r="T885" s="134"/>
      <c r="AT885" s="135" t="s">
        <v>241</v>
      </c>
      <c r="AU885" s="135" t="s">
        <v>81</v>
      </c>
      <c r="AV885" s="135" t="s">
        <v>81</v>
      </c>
      <c r="AW885" s="135" t="s">
        <v>186</v>
      </c>
      <c r="AX885" s="135" t="s">
        <v>73</v>
      </c>
      <c r="AY885" s="135" t="s">
        <v>232</v>
      </c>
    </row>
    <row r="886" spans="2:51" s="6" customFormat="1" ht="15.75" customHeight="1">
      <c r="B886" s="129"/>
      <c r="D886" s="137" t="s">
        <v>241</v>
      </c>
      <c r="E886" s="135"/>
      <c r="F886" s="131" t="s">
        <v>1274</v>
      </c>
      <c r="H886" s="132">
        <v>2</v>
      </c>
      <c r="L886" s="129"/>
      <c r="M886" s="133"/>
      <c r="T886" s="134"/>
      <c r="AT886" s="135" t="s">
        <v>241</v>
      </c>
      <c r="AU886" s="135" t="s">
        <v>81</v>
      </c>
      <c r="AV886" s="135" t="s">
        <v>81</v>
      </c>
      <c r="AW886" s="135" t="s">
        <v>186</v>
      </c>
      <c r="AX886" s="135" t="s">
        <v>73</v>
      </c>
      <c r="AY886" s="135" t="s">
        <v>232</v>
      </c>
    </row>
    <row r="887" spans="2:51" s="6" customFormat="1" ht="15.75" customHeight="1">
      <c r="B887" s="136"/>
      <c r="D887" s="137" t="s">
        <v>241</v>
      </c>
      <c r="E887" s="138"/>
      <c r="F887" s="139" t="s">
        <v>243</v>
      </c>
      <c r="H887" s="140">
        <v>4</v>
      </c>
      <c r="L887" s="136"/>
      <c r="M887" s="141"/>
      <c r="T887" s="142"/>
      <c r="AT887" s="138" t="s">
        <v>241</v>
      </c>
      <c r="AU887" s="138" t="s">
        <v>81</v>
      </c>
      <c r="AV887" s="138" t="s">
        <v>239</v>
      </c>
      <c r="AW887" s="138" t="s">
        <v>186</v>
      </c>
      <c r="AX887" s="138" t="s">
        <v>22</v>
      </c>
      <c r="AY887" s="138" t="s">
        <v>232</v>
      </c>
    </row>
    <row r="888" spans="2:65" s="6" customFormat="1" ht="39" customHeight="1">
      <c r="B888" s="22"/>
      <c r="C888" s="149" t="s">
        <v>1275</v>
      </c>
      <c r="D888" s="149" t="s">
        <v>336</v>
      </c>
      <c r="E888" s="150" t="s">
        <v>1276</v>
      </c>
      <c r="F888" s="151" t="s">
        <v>1277</v>
      </c>
      <c r="G888" s="152" t="s">
        <v>602</v>
      </c>
      <c r="H888" s="153">
        <v>2</v>
      </c>
      <c r="I888" s="154"/>
      <c r="J888" s="155">
        <f>ROUND($I$888*$H$888,2)</f>
        <v>0</v>
      </c>
      <c r="K888" s="151"/>
      <c r="L888" s="156"/>
      <c r="M888" s="157"/>
      <c r="N888" s="158" t="s">
        <v>44</v>
      </c>
      <c r="P888" s="126">
        <f>$O$888*$H$888</f>
        <v>0</v>
      </c>
      <c r="Q888" s="126">
        <v>0</v>
      </c>
      <c r="R888" s="126">
        <f>$Q$888*$H$888</f>
        <v>0</v>
      </c>
      <c r="S888" s="126">
        <v>0</v>
      </c>
      <c r="T888" s="127">
        <f>$S$888*$H$888</f>
        <v>0</v>
      </c>
      <c r="AR888" s="76" t="s">
        <v>421</v>
      </c>
      <c r="AT888" s="76" t="s">
        <v>336</v>
      </c>
      <c r="AU888" s="76" t="s">
        <v>81</v>
      </c>
      <c r="AY888" s="6" t="s">
        <v>232</v>
      </c>
      <c r="BE888" s="128">
        <f>IF($N$888="základní",$J$888,0)</f>
        <v>0</v>
      </c>
      <c r="BF888" s="128">
        <f>IF($N$888="snížená",$J$888,0)</f>
        <v>0</v>
      </c>
      <c r="BG888" s="128">
        <f>IF($N$888="zákl. přenesená",$J$888,0)</f>
        <v>0</v>
      </c>
      <c r="BH888" s="128">
        <f>IF($N$888="sníž. přenesená",$J$888,0)</f>
        <v>0</v>
      </c>
      <c r="BI888" s="128">
        <f>IF($N$888="nulová",$J$888,0)</f>
        <v>0</v>
      </c>
      <c r="BJ888" s="76" t="s">
        <v>22</v>
      </c>
      <c r="BK888" s="128">
        <f>ROUND($I$888*$H$888,2)</f>
        <v>0</v>
      </c>
      <c r="BL888" s="76" t="s">
        <v>312</v>
      </c>
      <c r="BM888" s="76" t="s">
        <v>1278</v>
      </c>
    </row>
    <row r="889" spans="2:51" s="6" customFormat="1" ht="15.75" customHeight="1">
      <c r="B889" s="144"/>
      <c r="D889" s="130" t="s">
        <v>241</v>
      </c>
      <c r="E889" s="145"/>
      <c r="F889" s="145" t="s">
        <v>347</v>
      </c>
      <c r="H889" s="146"/>
      <c r="L889" s="144"/>
      <c r="M889" s="147"/>
      <c r="T889" s="148"/>
      <c r="AT889" s="146" t="s">
        <v>241</v>
      </c>
      <c r="AU889" s="146" t="s">
        <v>81</v>
      </c>
      <c r="AV889" s="146" t="s">
        <v>22</v>
      </c>
      <c r="AW889" s="146" t="s">
        <v>186</v>
      </c>
      <c r="AX889" s="146" t="s">
        <v>73</v>
      </c>
      <c r="AY889" s="146" t="s">
        <v>232</v>
      </c>
    </row>
    <row r="890" spans="2:51" s="6" customFormat="1" ht="15.75" customHeight="1">
      <c r="B890" s="129"/>
      <c r="D890" s="137" t="s">
        <v>241</v>
      </c>
      <c r="E890" s="135"/>
      <c r="F890" s="131" t="s">
        <v>1279</v>
      </c>
      <c r="H890" s="132">
        <v>2</v>
      </c>
      <c r="L890" s="129"/>
      <c r="M890" s="133"/>
      <c r="T890" s="134"/>
      <c r="AT890" s="135" t="s">
        <v>241</v>
      </c>
      <c r="AU890" s="135" t="s">
        <v>81</v>
      </c>
      <c r="AV890" s="135" t="s">
        <v>81</v>
      </c>
      <c r="AW890" s="135" t="s">
        <v>186</v>
      </c>
      <c r="AX890" s="135" t="s">
        <v>73</v>
      </c>
      <c r="AY890" s="135" t="s">
        <v>232</v>
      </c>
    </row>
    <row r="891" spans="2:51" s="6" customFormat="1" ht="15.75" customHeight="1">
      <c r="B891" s="136"/>
      <c r="D891" s="137" t="s">
        <v>241</v>
      </c>
      <c r="E891" s="138"/>
      <c r="F891" s="139" t="s">
        <v>243</v>
      </c>
      <c r="H891" s="140">
        <v>2</v>
      </c>
      <c r="L891" s="136"/>
      <c r="M891" s="141"/>
      <c r="T891" s="142"/>
      <c r="AT891" s="138" t="s">
        <v>241</v>
      </c>
      <c r="AU891" s="138" t="s">
        <v>81</v>
      </c>
      <c r="AV891" s="138" t="s">
        <v>239</v>
      </c>
      <c r="AW891" s="138" t="s">
        <v>186</v>
      </c>
      <c r="AX891" s="138" t="s">
        <v>22</v>
      </c>
      <c r="AY891" s="138" t="s">
        <v>232</v>
      </c>
    </row>
    <row r="892" spans="2:65" s="6" customFormat="1" ht="27" customHeight="1">
      <c r="B892" s="22"/>
      <c r="C892" s="149" t="s">
        <v>1280</v>
      </c>
      <c r="D892" s="149" t="s">
        <v>336</v>
      </c>
      <c r="E892" s="150" t="s">
        <v>1281</v>
      </c>
      <c r="F892" s="151" t="s">
        <v>1282</v>
      </c>
      <c r="G892" s="152" t="s">
        <v>602</v>
      </c>
      <c r="H892" s="153">
        <v>2</v>
      </c>
      <c r="I892" s="154"/>
      <c r="J892" s="155">
        <f>ROUND($I$892*$H$892,2)</f>
        <v>0</v>
      </c>
      <c r="K892" s="151"/>
      <c r="L892" s="156"/>
      <c r="M892" s="157"/>
      <c r="N892" s="158" t="s">
        <v>44</v>
      </c>
      <c r="P892" s="126">
        <f>$O$892*$H$892</f>
        <v>0</v>
      </c>
      <c r="Q892" s="126">
        <v>0</v>
      </c>
      <c r="R892" s="126">
        <f>$Q$892*$H$892</f>
        <v>0</v>
      </c>
      <c r="S892" s="126">
        <v>0</v>
      </c>
      <c r="T892" s="127">
        <f>$S$892*$H$892</f>
        <v>0</v>
      </c>
      <c r="AR892" s="76" t="s">
        <v>421</v>
      </c>
      <c r="AT892" s="76" t="s">
        <v>336</v>
      </c>
      <c r="AU892" s="76" t="s">
        <v>81</v>
      </c>
      <c r="AY892" s="6" t="s">
        <v>232</v>
      </c>
      <c r="BE892" s="128">
        <f>IF($N$892="základní",$J$892,0)</f>
        <v>0</v>
      </c>
      <c r="BF892" s="128">
        <f>IF($N$892="snížená",$J$892,0)</f>
        <v>0</v>
      </c>
      <c r="BG892" s="128">
        <f>IF($N$892="zákl. přenesená",$J$892,0)</f>
        <v>0</v>
      </c>
      <c r="BH892" s="128">
        <f>IF($N$892="sníž. přenesená",$J$892,0)</f>
        <v>0</v>
      </c>
      <c r="BI892" s="128">
        <f>IF($N$892="nulová",$J$892,0)</f>
        <v>0</v>
      </c>
      <c r="BJ892" s="76" t="s">
        <v>22</v>
      </c>
      <c r="BK892" s="128">
        <f>ROUND($I$892*$H$892,2)</f>
        <v>0</v>
      </c>
      <c r="BL892" s="76" t="s">
        <v>312</v>
      </c>
      <c r="BM892" s="76" t="s">
        <v>1283</v>
      </c>
    </row>
    <row r="893" spans="2:51" s="6" customFormat="1" ht="15.75" customHeight="1">
      <c r="B893" s="144"/>
      <c r="D893" s="130" t="s">
        <v>241</v>
      </c>
      <c r="E893" s="145"/>
      <c r="F893" s="145" t="s">
        <v>347</v>
      </c>
      <c r="H893" s="146"/>
      <c r="L893" s="144"/>
      <c r="M893" s="147"/>
      <c r="T893" s="148"/>
      <c r="AT893" s="146" t="s">
        <v>241</v>
      </c>
      <c r="AU893" s="146" t="s">
        <v>81</v>
      </c>
      <c r="AV893" s="146" t="s">
        <v>22</v>
      </c>
      <c r="AW893" s="146" t="s">
        <v>186</v>
      </c>
      <c r="AX893" s="146" t="s">
        <v>73</v>
      </c>
      <c r="AY893" s="146" t="s">
        <v>232</v>
      </c>
    </row>
    <row r="894" spans="2:51" s="6" customFormat="1" ht="15.75" customHeight="1">
      <c r="B894" s="129"/>
      <c r="D894" s="137" t="s">
        <v>241</v>
      </c>
      <c r="E894" s="135"/>
      <c r="F894" s="131" t="s">
        <v>1284</v>
      </c>
      <c r="H894" s="132">
        <v>2</v>
      </c>
      <c r="L894" s="129"/>
      <c r="M894" s="133"/>
      <c r="T894" s="134"/>
      <c r="AT894" s="135" t="s">
        <v>241</v>
      </c>
      <c r="AU894" s="135" t="s">
        <v>81</v>
      </c>
      <c r="AV894" s="135" t="s">
        <v>81</v>
      </c>
      <c r="AW894" s="135" t="s">
        <v>186</v>
      </c>
      <c r="AX894" s="135" t="s">
        <v>73</v>
      </c>
      <c r="AY894" s="135" t="s">
        <v>232</v>
      </c>
    </row>
    <row r="895" spans="2:51" s="6" customFormat="1" ht="15.75" customHeight="1">
      <c r="B895" s="136"/>
      <c r="D895" s="137" t="s">
        <v>241</v>
      </c>
      <c r="E895" s="138"/>
      <c r="F895" s="139" t="s">
        <v>243</v>
      </c>
      <c r="H895" s="140">
        <v>2</v>
      </c>
      <c r="L895" s="136"/>
      <c r="M895" s="141"/>
      <c r="T895" s="142"/>
      <c r="AT895" s="138" t="s">
        <v>241</v>
      </c>
      <c r="AU895" s="138" t="s">
        <v>81</v>
      </c>
      <c r="AV895" s="138" t="s">
        <v>239</v>
      </c>
      <c r="AW895" s="138" t="s">
        <v>186</v>
      </c>
      <c r="AX895" s="138" t="s">
        <v>22</v>
      </c>
      <c r="AY895" s="138" t="s">
        <v>232</v>
      </c>
    </row>
    <row r="896" spans="2:65" s="6" customFormat="1" ht="15.75" customHeight="1">
      <c r="B896" s="22"/>
      <c r="C896" s="117" t="s">
        <v>1285</v>
      </c>
      <c r="D896" s="117" t="s">
        <v>234</v>
      </c>
      <c r="E896" s="118" t="s">
        <v>1286</v>
      </c>
      <c r="F896" s="119" t="s">
        <v>1287</v>
      </c>
      <c r="G896" s="120" t="s">
        <v>602</v>
      </c>
      <c r="H896" s="121">
        <v>2</v>
      </c>
      <c r="I896" s="122"/>
      <c r="J896" s="123">
        <f>ROUND($I$896*$H$896,2)</f>
        <v>0</v>
      </c>
      <c r="K896" s="119" t="s">
        <v>238</v>
      </c>
      <c r="L896" s="22"/>
      <c r="M896" s="124"/>
      <c r="N896" s="125" t="s">
        <v>44</v>
      </c>
      <c r="P896" s="126">
        <f>$O$896*$H$896</f>
        <v>0</v>
      </c>
      <c r="Q896" s="126">
        <v>0.00024</v>
      </c>
      <c r="R896" s="126">
        <f>$Q$896*$H$896</f>
        <v>0.00048</v>
      </c>
      <c r="S896" s="126">
        <v>0</v>
      </c>
      <c r="T896" s="127">
        <f>$S$896*$H$896</f>
        <v>0</v>
      </c>
      <c r="AR896" s="76" t="s">
        <v>312</v>
      </c>
      <c r="AT896" s="76" t="s">
        <v>234</v>
      </c>
      <c r="AU896" s="76" t="s">
        <v>81</v>
      </c>
      <c r="AY896" s="6" t="s">
        <v>232</v>
      </c>
      <c r="BE896" s="128">
        <f>IF($N$896="základní",$J$896,0)</f>
        <v>0</v>
      </c>
      <c r="BF896" s="128">
        <f>IF($N$896="snížená",$J$896,0)</f>
        <v>0</v>
      </c>
      <c r="BG896" s="128">
        <f>IF($N$896="zákl. přenesená",$J$896,0)</f>
        <v>0</v>
      </c>
      <c r="BH896" s="128">
        <f>IF($N$896="sníž. přenesená",$J$896,0)</f>
        <v>0</v>
      </c>
      <c r="BI896" s="128">
        <f>IF($N$896="nulová",$J$896,0)</f>
        <v>0</v>
      </c>
      <c r="BJ896" s="76" t="s">
        <v>22</v>
      </c>
      <c r="BK896" s="128">
        <f>ROUND($I$896*$H$896,2)</f>
        <v>0</v>
      </c>
      <c r="BL896" s="76" t="s">
        <v>312</v>
      </c>
      <c r="BM896" s="76" t="s">
        <v>1288</v>
      </c>
    </row>
    <row r="897" spans="2:51" s="6" customFormat="1" ht="15.75" customHeight="1">
      <c r="B897" s="144"/>
      <c r="D897" s="130" t="s">
        <v>241</v>
      </c>
      <c r="E897" s="145"/>
      <c r="F897" s="145" t="s">
        <v>356</v>
      </c>
      <c r="H897" s="146"/>
      <c r="L897" s="144"/>
      <c r="M897" s="147"/>
      <c r="T897" s="148"/>
      <c r="AT897" s="146" t="s">
        <v>241</v>
      </c>
      <c r="AU897" s="146" t="s">
        <v>81</v>
      </c>
      <c r="AV897" s="146" t="s">
        <v>22</v>
      </c>
      <c r="AW897" s="146" t="s">
        <v>186</v>
      </c>
      <c r="AX897" s="146" t="s">
        <v>73</v>
      </c>
      <c r="AY897" s="146" t="s">
        <v>232</v>
      </c>
    </row>
    <row r="898" spans="2:51" s="6" customFormat="1" ht="15.75" customHeight="1">
      <c r="B898" s="129"/>
      <c r="D898" s="137" t="s">
        <v>241</v>
      </c>
      <c r="E898" s="135"/>
      <c r="F898" s="131" t="s">
        <v>1289</v>
      </c>
      <c r="H898" s="132">
        <v>2</v>
      </c>
      <c r="L898" s="129"/>
      <c r="M898" s="133"/>
      <c r="T898" s="134"/>
      <c r="AT898" s="135" t="s">
        <v>241</v>
      </c>
      <c r="AU898" s="135" t="s">
        <v>81</v>
      </c>
      <c r="AV898" s="135" t="s">
        <v>81</v>
      </c>
      <c r="AW898" s="135" t="s">
        <v>186</v>
      </c>
      <c r="AX898" s="135" t="s">
        <v>73</v>
      </c>
      <c r="AY898" s="135" t="s">
        <v>232</v>
      </c>
    </row>
    <row r="899" spans="2:51" s="6" customFormat="1" ht="15.75" customHeight="1">
      <c r="B899" s="136"/>
      <c r="D899" s="137" t="s">
        <v>241</v>
      </c>
      <c r="E899" s="138"/>
      <c r="F899" s="139" t="s">
        <v>243</v>
      </c>
      <c r="H899" s="140">
        <v>2</v>
      </c>
      <c r="L899" s="136"/>
      <c r="M899" s="141"/>
      <c r="T899" s="142"/>
      <c r="AT899" s="138" t="s">
        <v>241</v>
      </c>
      <c r="AU899" s="138" t="s">
        <v>81</v>
      </c>
      <c r="AV899" s="138" t="s">
        <v>239</v>
      </c>
      <c r="AW899" s="138" t="s">
        <v>186</v>
      </c>
      <c r="AX899" s="138" t="s">
        <v>22</v>
      </c>
      <c r="AY899" s="138" t="s">
        <v>232</v>
      </c>
    </row>
    <row r="900" spans="2:65" s="6" customFormat="1" ht="27" customHeight="1">
      <c r="B900" s="22"/>
      <c r="C900" s="149" t="s">
        <v>1290</v>
      </c>
      <c r="D900" s="149" t="s">
        <v>336</v>
      </c>
      <c r="E900" s="150" t="s">
        <v>1291</v>
      </c>
      <c r="F900" s="151" t="s">
        <v>1292</v>
      </c>
      <c r="G900" s="152" t="s">
        <v>602</v>
      </c>
      <c r="H900" s="153">
        <v>2</v>
      </c>
      <c r="I900" s="154"/>
      <c r="J900" s="155">
        <f>ROUND($I$900*$H$900,2)</f>
        <v>0</v>
      </c>
      <c r="K900" s="151"/>
      <c r="L900" s="156"/>
      <c r="M900" s="157"/>
      <c r="N900" s="158" t="s">
        <v>44</v>
      </c>
      <c r="P900" s="126">
        <f>$O$900*$H$900</f>
        <v>0</v>
      </c>
      <c r="Q900" s="126">
        <v>0</v>
      </c>
      <c r="R900" s="126">
        <f>$Q$900*$H$900</f>
        <v>0</v>
      </c>
      <c r="S900" s="126">
        <v>0</v>
      </c>
      <c r="T900" s="127">
        <f>$S$900*$H$900</f>
        <v>0</v>
      </c>
      <c r="AR900" s="76" t="s">
        <v>421</v>
      </c>
      <c r="AT900" s="76" t="s">
        <v>336</v>
      </c>
      <c r="AU900" s="76" t="s">
        <v>81</v>
      </c>
      <c r="AY900" s="6" t="s">
        <v>232</v>
      </c>
      <c r="BE900" s="128">
        <f>IF($N$900="základní",$J$900,0)</f>
        <v>0</v>
      </c>
      <c r="BF900" s="128">
        <f>IF($N$900="snížená",$J$900,0)</f>
        <v>0</v>
      </c>
      <c r="BG900" s="128">
        <f>IF($N$900="zákl. přenesená",$J$900,0)</f>
        <v>0</v>
      </c>
      <c r="BH900" s="128">
        <f>IF($N$900="sníž. přenesená",$J$900,0)</f>
        <v>0</v>
      </c>
      <c r="BI900" s="128">
        <f>IF($N$900="nulová",$J$900,0)</f>
        <v>0</v>
      </c>
      <c r="BJ900" s="76" t="s">
        <v>22</v>
      </c>
      <c r="BK900" s="128">
        <f>ROUND($I$900*$H$900,2)</f>
        <v>0</v>
      </c>
      <c r="BL900" s="76" t="s">
        <v>312</v>
      </c>
      <c r="BM900" s="76" t="s">
        <v>1293</v>
      </c>
    </row>
    <row r="901" spans="2:51" s="6" customFormat="1" ht="15.75" customHeight="1">
      <c r="B901" s="144"/>
      <c r="D901" s="130" t="s">
        <v>241</v>
      </c>
      <c r="E901" s="145"/>
      <c r="F901" s="145" t="s">
        <v>347</v>
      </c>
      <c r="H901" s="146"/>
      <c r="L901" s="144"/>
      <c r="M901" s="147"/>
      <c r="T901" s="148"/>
      <c r="AT901" s="146" t="s">
        <v>241</v>
      </c>
      <c r="AU901" s="146" t="s">
        <v>81</v>
      </c>
      <c r="AV901" s="146" t="s">
        <v>22</v>
      </c>
      <c r="AW901" s="146" t="s">
        <v>186</v>
      </c>
      <c r="AX901" s="146" t="s">
        <v>73</v>
      </c>
      <c r="AY901" s="146" t="s">
        <v>232</v>
      </c>
    </row>
    <row r="902" spans="2:51" s="6" customFormat="1" ht="15.75" customHeight="1">
      <c r="B902" s="129"/>
      <c r="D902" s="137" t="s">
        <v>241</v>
      </c>
      <c r="E902" s="135"/>
      <c r="F902" s="131" t="s">
        <v>1294</v>
      </c>
      <c r="H902" s="132">
        <v>2</v>
      </c>
      <c r="L902" s="129"/>
      <c r="M902" s="133"/>
      <c r="T902" s="134"/>
      <c r="AT902" s="135" t="s">
        <v>241</v>
      </c>
      <c r="AU902" s="135" t="s">
        <v>81</v>
      </c>
      <c r="AV902" s="135" t="s">
        <v>81</v>
      </c>
      <c r="AW902" s="135" t="s">
        <v>186</v>
      </c>
      <c r="AX902" s="135" t="s">
        <v>73</v>
      </c>
      <c r="AY902" s="135" t="s">
        <v>232</v>
      </c>
    </row>
    <row r="903" spans="2:51" s="6" customFormat="1" ht="15.75" customHeight="1">
      <c r="B903" s="136"/>
      <c r="D903" s="137" t="s">
        <v>241</v>
      </c>
      <c r="E903" s="138"/>
      <c r="F903" s="139" t="s">
        <v>243</v>
      </c>
      <c r="H903" s="140">
        <v>2</v>
      </c>
      <c r="L903" s="136"/>
      <c r="M903" s="141"/>
      <c r="T903" s="142"/>
      <c r="AT903" s="138" t="s">
        <v>241</v>
      </c>
      <c r="AU903" s="138" t="s">
        <v>81</v>
      </c>
      <c r="AV903" s="138" t="s">
        <v>239</v>
      </c>
      <c r="AW903" s="138" t="s">
        <v>186</v>
      </c>
      <c r="AX903" s="138" t="s">
        <v>22</v>
      </c>
      <c r="AY903" s="138" t="s">
        <v>232</v>
      </c>
    </row>
    <row r="904" spans="2:65" s="6" customFormat="1" ht="15.75" customHeight="1">
      <c r="B904" s="22"/>
      <c r="C904" s="117" t="s">
        <v>1295</v>
      </c>
      <c r="D904" s="117" t="s">
        <v>234</v>
      </c>
      <c r="E904" s="118" t="s">
        <v>1296</v>
      </c>
      <c r="F904" s="119" t="s">
        <v>1297</v>
      </c>
      <c r="G904" s="120" t="s">
        <v>602</v>
      </c>
      <c r="H904" s="121">
        <v>3</v>
      </c>
      <c r="I904" s="122"/>
      <c r="J904" s="123">
        <f>ROUND($I$904*$H$904,2)</f>
        <v>0</v>
      </c>
      <c r="K904" s="119" t="s">
        <v>238</v>
      </c>
      <c r="L904" s="22"/>
      <c r="M904" s="124"/>
      <c r="N904" s="125" t="s">
        <v>44</v>
      </c>
      <c r="P904" s="126">
        <f>$O$904*$H$904</f>
        <v>0</v>
      </c>
      <c r="Q904" s="126">
        <v>0.00024</v>
      </c>
      <c r="R904" s="126">
        <f>$Q$904*$H$904</f>
        <v>0.00072</v>
      </c>
      <c r="S904" s="126">
        <v>0</v>
      </c>
      <c r="T904" s="127">
        <f>$S$904*$H$904</f>
        <v>0</v>
      </c>
      <c r="AR904" s="76" t="s">
        <v>312</v>
      </c>
      <c r="AT904" s="76" t="s">
        <v>234</v>
      </c>
      <c r="AU904" s="76" t="s">
        <v>81</v>
      </c>
      <c r="AY904" s="6" t="s">
        <v>232</v>
      </c>
      <c r="BE904" s="128">
        <f>IF($N$904="základní",$J$904,0)</f>
        <v>0</v>
      </c>
      <c r="BF904" s="128">
        <f>IF($N$904="snížená",$J$904,0)</f>
        <v>0</v>
      </c>
      <c r="BG904" s="128">
        <f>IF($N$904="zákl. přenesená",$J$904,0)</f>
        <v>0</v>
      </c>
      <c r="BH904" s="128">
        <f>IF($N$904="sníž. přenesená",$J$904,0)</f>
        <v>0</v>
      </c>
      <c r="BI904" s="128">
        <f>IF($N$904="nulová",$J$904,0)</f>
        <v>0</v>
      </c>
      <c r="BJ904" s="76" t="s">
        <v>22</v>
      </c>
      <c r="BK904" s="128">
        <f>ROUND($I$904*$H$904,2)</f>
        <v>0</v>
      </c>
      <c r="BL904" s="76" t="s">
        <v>312</v>
      </c>
      <c r="BM904" s="76" t="s">
        <v>1298</v>
      </c>
    </row>
    <row r="905" spans="2:51" s="6" customFormat="1" ht="15.75" customHeight="1">
      <c r="B905" s="144"/>
      <c r="D905" s="130" t="s">
        <v>241</v>
      </c>
      <c r="E905" s="145"/>
      <c r="F905" s="145" t="s">
        <v>347</v>
      </c>
      <c r="H905" s="146"/>
      <c r="L905" s="144"/>
      <c r="M905" s="147"/>
      <c r="T905" s="148"/>
      <c r="AT905" s="146" t="s">
        <v>241</v>
      </c>
      <c r="AU905" s="146" t="s">
        <v>81</v>
      </c>
      <c r="AV905" s="146" t="s">
        <v>22</v>
      </c>
      <c r="AW905" s="146" t="s">
        <v>186</v>
      </c>
      <c r="AX905" s="146" t="s">
        <v>73</v>
      </c>
      <c r="AY905" s="146" t="s">
        <v>232</v>
      </c>
    </row>
    <row r="906" spans="2:51" s="6" customFormat="1" ht="15.75" customHeight="1">
      <c r="B906" s="129"/>
      <c r="D906" s="137" t="s">
        <v>241</v>
      </c>
      <c r="E906" s="135"/>
      <c r="F906" s="131" t="s">
        <v>1299</v>
      </c>
      <c r="H906" s="132">
        <v>1</v>
      </c>
      <c r="L906" s="129"/>
      <c r="M906" s="133"/>
      <c r="T906" s="134"/>
      <c r="AT906" s="135" t="s">
        <v>241</v>
      </c>
      <c r="AU906" s="135" t="s">
        <v>81</v>
      </c>
      <c r="AV906" s="135" t="s">
        <v>81</v>
      </c>
      <c r="AW906" s="135" t="s">
        <v>186</v>
      </c>
      <c r="AX906" s="135" t="s">
        <v>73</v>
      </c>
      <c r="AY906" s="135" t="s">
        <v>232</v>
      </c>
    </row>
    <row r="907" spans="2:51" s="6" customFormat="1" ht="15.75" customHeight="1">
      <c r="B907" s="129"/>
      <c r="D907" s="137" t="s">
        <v>241</v>
      </c>
      <c r="E907" s="135"/>
      <c r="F907" s="131" t="s">
        <v>1300</v>
      </c>
      <c r="H907" s="132">
        <v>1</v>
      </c>
      <c r="L907" s="129"/>
      <c r="M907" s="133"/>
      <c r="T907" s="134"/>
      <c r="AT907" s="135" t="s">
        <v>241</v>
      </c>
      <c r="AU907" s="135" t="s">
        <v>81</v>
      </c>
      <c r="AV907" s="135" t="s">
        <v>81</v>
      </c>
      <c r="AW907" s="135" t="s">
        <v>186</v>
      </c>
      <c r="AX907" s="135" t="s">
        <v>73</v>
      </c>
      <c r="AY907" s="135" t="s">
        <v>232</v>
      </c>
    </row>
    <row r="908" spans="2:51" s="6" customFormat="1" ht="15.75" customHeight="1">
      <c r="B908" s="129"/>
      <c r="D908" s="137" t="s">
        <v>241</v>
      </c>
      <c r="E908" s="135"/>
      <c r="F908" s="131" t="s">
        <v>1301</v>
      </c>
      <c r="H908" s="132">
        <v>1</v>
      </c>
      <c r="L908" s="129"/>
      <c r="M908" s="133"/>
      <c r="T908" s="134"/>
      <c r="AT908" s="135" t="s">
        <v>241</v>
      </c>
      <c r="AU908" s="135" t="s">
        <v>81</v>
      </c>
      <c r="AV908" s="135" t="s">
        <v>81</v>
      </c>
      <c r="AW908" s="135" t="s">
        <v>186</v>
      </c>
      <c r="AX908" s="135" t="s">
        <v>73</v>
      </c>
      <c r="AY908" s="135" t="s">
        <v>232</v>
      </c>
    </row>
    <row r="909" spans="2:51" s="6" customFormat="1" ht="15.75" customHeight="1">
      <c r="B909" s="136"/>
      <c r="D909" s="137" t="s">
        <v>241</v>
      </c>
      <c r="E909" s="138"/>
      <c r="F909" s="139" t="s">
        <v>243</v>
      </c>
      <c r="H909" s="140">
        <v>3</v>
      </c>
      <c r="L909" s="136"/>
      <c r="M909" s="141"/>
      <c r="T909" s="142"/>
      <c r="AT909" s="138" t="s">
        <v>241</v>
      </c>
      <c r="AU909" s="138" t="s">
        <v>81</v>
      </c>
      <c r="AV909" s="138" t="s">
        <v>239</v>
      </c>
      <c r="AW909" s="138" t="s">
        <v>186</v>
      </c>
      <c r="AX909" s="138" t="s">
        <v>22</v>
      </c>
      <c r="AY909" s="138" t="s">
        <v>232</v>
      </c>
    </row>
    <row r="910" spans="2:65" s="6" customFormat="1" ht="39" customHeight="1">
      <c r="B910" s="22"/>
      <c r="C910" s="149" t="s">
        <v>1302</v>
      </c>
      <c r="D910" s="149" t="s">
        <v>336</v>
      </c>
      <c r="E910" s="150" t="s">
        <v>1303</v>
      </c>
      <c r="F910" s="151" t="s">
        <v>1304</v>
      </c>
      <c r="G910" s="152" t="s">
        <v>602</v>
      </c>
      <c r="H910" s="153">
        <v>1</v>
      </c>
      <c r="I910" s="154"/>
      <c r="J910" s="155">
        <f>ROUND($I$910*$H$910,2)</f>
        <v>0</v>
      </c>
      <c r="K910" s="151"/>
      <c r="L910" s="156"/>
      <c r="M910" s="157"/>
      <c r="N910" s="158" t="s">
        <v>44</v>
      </c>
      <c r="P910" s="126">
        <f>$O$910*$H$910</f>
        <v>0</v>
      </c>
      <c r="Q910" s="126">
        <v>0</v>
      </c>
      <c r="R910" s="126">
        <f>$Q$910*$H$910</f>
        <v>0</v>
      </c>
      <c r="S910" s="126">
        <v>0</v>
      </c>
      <c r="T910" s="127">
        <f>$S$910*$H$910</f>
        <v>0</v>
      </c>
      <c r="AR910" s="76" t="s">
        <v>421</v>
      </c>
      <c r="AT910" s="76" t="s">
        <v>336</v>
      </c>
      <c r="AU910" s="76" t="s">
        <v>81</v>
      </c>
      <c r="AY910" s="6" t="s">
        <v>232</v>
      </c>
      <c r="BE910" s="128">
        <f>IF($N$910="základní",$J$910,0)</f>
        <v>0</v>
      </c>
      <c r="BF910" s="128">
        <f>IF($N$910="snížená",$J$910,0)</f>
        <v>0</v>
      </c>
      <c r="BG910" s="128">
        <f>IF($N$910="zákl. přenesená",$J$910,0)</f>
        <v>0</v>
      </c>
      <c r="BH910" s="128">
        <f>IF($N$910="sníž. přenesená",$J$910,0)</f>
        <v>0</v>
      </c>
      <c r="BI910" s="128">
        <f>IF($N$910="nulová",$J$910,0)</f>
        <v>0</v>
      </c>
      <c r="BJ910" s="76" t="s">
        <v>22</v>
      </c>
      <c r="BK910" s="128">
        <f>ROUND($I$910*$H$910,2)</f>
        <v>0</v>
      </c>
      <c r="BL910" s="76" t="s">
        <v>312</v>
      </c>
      <c r="BM910" s="76" t="s">
        <v>1305</v>
      </c>
    </row>
    <row r="911" spans="2:51" s="6" customFormat="1" ht="15.75" customHeight="1">
      <c r="B911" s="144"/>
      <c r="D911" s="130" t="s">
        <v>241</v>
      </c>
      <c r="E911" s="145"/>
      <c r="F911" s="145" t="s">
        <v>347</v>
      </c>
      <c r="H911" s="146"/>
      <c r="L911" s="144"/>
      <c r="M911" s="147"/>
      <c r="T911" s="148"/>
      <c r="AT911" s="146" t="s">
        <v>241</v>
      </c>
      <c r="AU911" s="146" t="s">
        <v>81</v>
      </c>
      <c r="AV911" s="146" t="s">
        <v>22</v>
      </c>
      <c r="AW911" s="146" t="s">
        <v>186</v>
      </c>
      <c r="AX911" s="146" t="s">
        <v>73</v>
      </c>
      <c r="AY911" s="146" t="s">
        <v>232</v>
      </c>
    </row>
    <row r="912" spans="2:51" s="6" customFormat="1" ht="15.75" customHeight="1">
      <c r="B912" s="129"/>
      <c r="D912" s="137" t="s">
        <v>241</v>
      </c>
      <c r="E912" s="135"/>
      <c r="F912" s="131" t="s">
        <v>1306</v>
      </c>
      <c r="H912" s="132">
        <v>1</v>
      </c>
      <c r="L912" s="129"/>
      <c r="M912" s="133"/>
      <c r="T912" s="134"/>
      <c r="AT912" s="135" t="s">
        <v>241</v>
      </c>
      <c r="AU912" s="135" t="s">
        <v>81</v>
      </c>
      <c r="AV912" s="135" t="s">
        <v>81</v>
      </c>
      <c r="AW912" s="135" t="s">
        <v>186</v>
      </c>
      <c r="AX912" s="135" t="s">
        <v>73</v>
      </c>
      <c r="AY912" s="135" t="s">
        <v>232</v>
      </c>
    </row>
    <row r="913" spans="2:51" s="6" customFormat="1" ht="15.75" customHeight="1">
      <c r="B913" s="136"/>
      <c r="D913" s="137" t="s">
        <v>241</v>
      </c>
      <c r="E913" s="138"/>
      <c r="F913" s="139" t="s">
        <v>243</v>
      </c>
      <c r="H913" s="140">
        <v>1</v>
      </c>
      <c r="L913" s="136"/>
      <c r="M913" s="141"/>
      <c r="T913" s="142"/>
      <c r="AT913" s="138" t="s">
        <v>241</v>
      </c>
      <c r="AU913" s="138" t="s">
        <v>81</v>
      </c>
      <c r="AV913" s="138" t="s">
        <v>239</v>
      </c>
      <c r="AW913" s="138" t="s">
        <v>186</v>
      </c>
      <c r="AX913" s="138" t="s">
        <v>22</v>
      </c>
      <c r="AY913" s="138" t="s">
        <v>232</v>
      </c>
    </row>
    <row r="914" spans="2:65" s="6" customFormat="1" ht="39" customHeight="1">
      <c r="B914" s="22"/>
      <c r="C914" s="149" t="s">
        <v>1307</v>
      </c>
      <c r="D914" s="149" t="s">
        <v>336</v>
      </c>
      <c r="E914" s="150" t="s">
        <v>1308</v>
      </c>
      <c r="F914" s="151" t="s">
        <v>1309</v>
      </c>
      <c r="G914" s="152" t="s">
        <v>602</v>
      </c>
      <c r="H914" s="153">
        <v>1</v>
      </c>
      <c r="I914" s="154"/>
      <c r="J914" s="155">
        <f>ROUND($I$914*$H$914,2)</f>
        <v>0</v>
      </c>
      <c r="K914" s="151"/>
      <c r="L914" s="156"/>
      <c r="M914" s="157"/>
      <c r="N914" s="158" t="s">
        <v>44</v>
      </c>
      <c r="P914" s="126">
        <f>$O$914*$H$914</f>
        <v>0</v>
      </c>
      <c r="Q914" s="126">
        <v>0</v>
      </c>
      <c r="R914" s="126">
        <f>$Q$914*$H$914</f>
        <v>0</v>
      </c>
      <c r="S914" s="126">
        <v>0</v>
      </c>
      <c r="T914" s="127">
        <f>$S$914*$H$914</f>
        <v>0</v>
      </c>
      <c r="AR914" s="76" t="s">
        <v>421</v>
      </c>
      <c r="AT914" s="76" t="s">
        <v>336</v>
      </c>
      <c r="AU914" s="76" t="s">
        <v>81</v>
      </c>
      <c r="AY914" s="6" t="s">
        <v>232</v>
      </c>
      <c r="BE914" s="128">
        <f>IF($N$914="základní",$J$914,0)</f>
        <v>0</v>
      </c>
      <c r="BF914" s="128">
        <f>IF($N$914="snížená",$J$914,0)</f>
        <v>0</v>
      </c>
      <c r="BG914" s="128">
        <f>IF($N$914="zákl. přenesená",$J$914,0)</f>
        <v>0</v>
      </c>
      <c r="BH914" s="128">
        <f>IF($N$914="sníž. přenesená",$J$914,0)</f>
        <v>0</v>
      </c>
      <c r="BI914" s="128">
        <f>IF($N$914="nulová",$J$914,0)</f>
        <v>0</v>
      </c>
      <c r="BJ914" s="76" t="s">
        <v>22</v>
      </c>
      <c r="BK914" s="128">
        <f>ROUND($I$914*$H$914,2)</f>
        <v>0</v>
      </c>
      <c r="BL914" s="76" t="s">
        <v>312</v>
      </c>
      <c r="BM914" s="76" t="s">
        <v>1310</v>
      </c>
    </row>
    <row r="915" spans="2:51" s="6" customFormat="1" ht="15.75" customHeight="1">
      <c r="B915" s="144"/>
      <c r="D915" s="130" t="s">
        <v>241</v>
      </c>
      <c r="E915" s="145"/>
      <c r="F915" s="145" t="s">
        <v>347</v>
      </c>
      <c r="H915" s="146"/>
      <c r="L915" s="144"/>
      <c r="M915" s="147"/>
      <c r="T915" s="148"/>
      <c r="AT915" s="146" t="s">
        <v>241</v>
      </c>
      <c r="AU915" s="146" t="s">
        <v>81</v>
      </c>
      <c r="AV915" s="146" t="s">
        <v>22</v>
      </c>
      <c r="AW915" s="146" t="s">
        <v>186</v>
      </c>
      <c r="AX915" s="146" t="s">
        <v>73</v>
      </c>
      <c r="AY915" s="146" t="s">
        <v>232</v>
      </c>
    </row>
    <row r="916" spans="2:51" s="6" customFormat="1" ht="15.75" customHeight="1">
      <c r="B916" s="129"/>
      <c r="D916" s="137" t="s">
        <v>241</v>
      </c>
      <c r="E916" s="135"/>
      <c r="F916" s="131" t="s">
        <v>1311</v>
      </c>
      <c r="H916" s="132">
        <v>1</v>
      </c>
      <c r="L916" s="129"/>
      <c r="M916" s="133"/>
      <c r="T916" s="134"/>
      <c r="AT916" s="135" t="s">
        <v>241</v>
      </c>
      <c r="AU916" s="135" t="s">
        <v>81</v>
      </c>
      <c r="AV916" s="135" t="s">
        <v>81</v>
      </c>
      <c r="AW916" s="135" t="s">
        <v>186</v>
      </c>
      <c r="AX916" s="135" t="s">
        <v>73</v>
      </c>
      <c r="AY916" s="135" t="s">
        <v>232</v>
      </c>
    </row>
    <row r="917" spans="2:51" s="6" customFormat="1" ht="15.75" customHeight="1">
      <c r="B917" s="136"/>
      <c r="D917" s="137" t="s">
        <v>241</v>
      </c>
      <c r="E917" s="138"/>
      <c r="F917" s="139" t="s">
        <v>243</v>
      </c>
      <c r="H917" s="140">
        <v>1</v>
      </c>
      <c r="L917" s="136"/>
      <c r="M917" s="141"/>
      <c r="T917" s="142"/>
      <c r="AT917" s="138" t="s">
        <v>241</v>
      </c>
      <c r="AU917" s="138" t="s">
        <v>81</v>
      </c>
      <c r="AV917" s="138" t="s">
        <v>239</v>
      </c>
      <c r="AW917" s="138" t="s">
        <v>186</v>
      </c>
      <c r="AX917" s="138" t="s">
        <v>22</v>
      </c>
      <c r="AY917" s="138" t="s">
        <v>232</v>
      </c>
    </row>
    <row r="918" spans="2:65" s="6" customFormat="1" ht="27" customHeight="1">
      <c r="B918" s="22"/>
      <c r="C918" s="149" t="s">
        <v>1312</v>
      </c>
      <c r="D918" s="149" t="s">
        <v>336</v>
      </c>
      <c r="E918" s="150" t="s">
        <v>1313</v>
      </c>
      <c r="F918" s="151" t="s">
        <v>1314</v>
      </c>
      <c r="G918" s="152" t="s">
        <v>602</v>
      </c>
      <c r="H918" s="153">
        <v>1</v>
      </c>
      <c r="I918" s="154"/>
      <c r="J918" s="155">
        <f>ROUND($I$918*$H$918,2)</f>
        <v>0</v>
      </c>
      <c r="K918" s="151"/>
      <c r="L918" s="156"/>
      <c r="M918" s="157"/>
      <c r="N918" s="158" t="s">
        <v>44</v>
      </c>
      <c r="P918" s="126">
        <f>$O$918*$H$918</f>
        <v>0</v>
      </c>
      <c r="Q918" s="126">
        <v>0</v>
      </c>
      <c r="R918" s="126">
        <f>$Q$918*$H$918</f>
        <v>0</v>
      </c>
      <c r="S918" s="126">
        <v>0</v>
      </c>
      <c r="T918" s="127">
        <f>$S$918*$H$918</f>
        <v>0</v>
      </c>
      <c r="AR918" s="76" t="s">
        <v>421</v>
      </c>
      <c r="AT918" s="76" t="s">
        <v>336</v>
      </c>
      <c r="AU918" s="76" t="s">
        <v>81</v>
      </c>
      <c r="AY918" s="6" t="s">
        <v>232</v>
      </c>
      <c r="BE918" s="128">
        <f>IF($N$918="základní",$J$918,0)</f>
        <v>0</v>
      </c>
      <c r="BF918" s="128">
        <f>IF($N$918="snížená",$J$918,0)</f>
        <v>0</v>
      </c>
      <c r="BG918" s="128">
        <f>IF($N$918="zákl. přenesená",$J$918,0)</f>
        <v>0</v>
      </c>
      <c r="BH918" s="128">
        <f>IF($N$918="sníž. přenesená",$J$918,0)</f>
        <v>0</v>
      </c>
      <c r="BI918" s="128">
        <f>IF($N$918="nulová",$J$918,0)</f>
        <v>0</v>
      </c>
      <c r="BJ918" s="76" t="s">
        <v>22</v>
      </c>
      <c r="BK918" s="128">
        <f>ROUND($I$918*$H$918,2)</f>
        <v>0</v>
      </c>
      <c r="BL918" s="76" t="s">
        <v>312</v>
      </c>
      <c r="BM918" s="76" t="s">
        <v>1315</v>
      </c>
    </row>
    <row r="919" spans="2:51" s="6" customFormat="1" ht="15.75" customHeight="1">
      <c r="B919" s="144"/>
      <c r="D919" s="130" t="s">
        <v>241</v>
      </c>
      <c r="E919" s="145"/>
      <c r="F919" s="145" t="s">
        <v>347</v>
      </c>
      <c r="H919" s="146"/>
      <c r="L919" s="144"/>
      <c r="M919" s="147"/>
      <c r="T919" s="148"/>
      <c r="AT919" s="146" t="s">
        <v>241</v>
      </c>
      <c r="AU919" s="146" t="s">
        <v>81</v>
      </c>
      <c r="AV919" s="146" t="s">
        <v>22</v>
      </c>
      <c r="AW919" s="146" t="s">
        <v>186</v>
      </c>
      <c r="AX919" s="146" t="s">
        <v>73</v>
      </c>
      <c r="AY919" s="146" t="s">
        <v>232</v>
      </c>
    </row>
    <row r="920" spans="2:51" s="6" customFormat="1" ht="15.75" customHeight="1">
      <c r="B920" s="129"/>
      <c r="D920" s="137" t="s">
        <v>241</v>
      </c>
      <c r="E920" s="135"/>
      <c r="F920" s="131" t="s">
        <v>1316</v>
      </c>
      <c r="H920" s="132">
        <v>1</v>
      </c>
      <c r="L920" s="129"/>
      <c r="M920" s="133"/>
      <c r="T920" s="134"/>
      <c r="AT920" s="135" t="s">
        <v>241</v>
      </c>
      <c r="AU920" s="135" t="s">
        <v>81</v>
      </c>
      <c r="AV920" s="135" t="s">
        <v>81</v>
      </c>
      <c r="AW920" s="135" t="s">
        <v>186</v>
      </c>
      <c r="AX920" s="135" t="s">
        <v>73</v>
      </c>
      <c r="AY920" s="135" t="s">
        <v>232</v>
      </c>
    </row>
    <row r="921" spans="2:51" s="6" customFormat="1" ht="15.75" customHeight="1">
      <c r="B921" s="136"/>
      <c r="D921" s="137" t="s">
        <v>241</v>
      </c>
      <c r="E921" s="138"/>
      <c r="F921" s="139" t="s">
        <v>243</v>
      </c>
      <c r="H921" s="140">
        <v>1</v>
      </c>
      <c r="L921" s="136"/>
      <c r="M921" s="141"/>
      <c r="T921" s="142"/>
      <c r="AT921" s="138" t="s">
        <v>241</v>
      </c>
      <c r="AU921" s="138" t="s">
        <v>81</v>
      </c>
      <c r="AV921" s="138" t="s">
        <v>239</v>
      </c>
      <c r="AW921" s="138" t="s">
        <v>186</v>
      </c>
      <c r="AX921" s="138" t="s">
        <v>22</v>
      </c>
      <c r="AY921" s="138" t="s">
        <v>232</v>
      </c>
    </row>
    <row r="922" spans="2:65" s="6" customFormat="1" ht="15.75" customHeight="1">
      <c r="B922" s="22"/>
      <c r="C922" s="117" t="s">
        <v>1317</v>
      </c>
      <c r="D922" s="117" t="s">
        <v>234</v>
      </c>
      <c r="E922" s="118" t="s">
        <v>1318</v>
      </c>
      <c r="F922" s="119" t="s">
        <v>1319</v>
      </c>
      <c r="G922" s="120" t="s">
        <v>602</v>
      </c>
      <c r="H922" s="121">
        <v>44</v>
      </c>
      <c r="I922" s="122"/>
      <c r="J922" s="123">
        <f>ROUND($I$922*$H$922,2)</f>
        <v>0</v>
      </c>
      <c r="K922" s="119" t="s">
        <v>238</v>
      </c>
      <c r="L922" s="22"/>
      <c r="M922" s="124"/>
      <c r="N922" s="125" t="s">
        <v>44</v>
      </c>
      <c r="P922" s="126">
        <f>$O$922*$H$922</f>
        <v>0</v>
      </c>
      <c r="Q922" s="126">
        <v>0</v>
      </c>
      <c r="R922" s="126">
        <f>$Q$922*$H$922</f>
        <v>0</v>
      </c>
      <c r="S922" s="126">
        <v>0</v>
      </c>
      <c r="T922" s="127">
        <f>$S$922*$H$922</f>
        <v>0</v>
      </c>
      <c r="AR922" s="76" t="s">
        <v>312</v>
      </c>
      <c r="AT922" s="76" t="s">
        <v>234</v>
      </c>
      <c r="AU922" s="76" t="s">
        <v>81</v>
      </c>
      <c r="AY922" s="6" t="s">
        <v>232</v>
      </c>
      <c r="BE922" s="128">
        <f>IF($N$922="základní",$J$922,0)</f>
        <v>0</v>
      </c>
      <c r="BF922" s="128">
        <f>IF($N$922="snížená",$J$922,0)</f>
        <v>0</v>
      </c>
      <c r="BG922" s="128">
        <f>IF($N$922="zákl. přenesená",$J$922,0)</f>
        <v>0</v>
      </c>
      <c r="BH922" s="128">
        <f>IF($N$922="sníž. přenesená",$J$922,0)</f>
        <v>0</v>
      </c>
      <c r="BI922" s="128">
        <f>IF($N$922="nulová",$J$922,0)</f>
        <v>0</v>
      </c>
      <c r="BJ922" s="76" t="s">
        <v>22</v>
      </c>
      <c r="BK922" s="128">
        <f>ROUND($I$922*$H$922,2)</f>
        <v>0</v>
      </c>
      <c r="BL922" s="76" t="s">
        <v>312</v>
      </c>
      <c r="BM922" s="76" t="s">
        <v>1320</v>
      </c>
    </row>
    <row r="923" spans="2:51" s="6" customFormat="1" ht="15.75" customHeight="1">
      <c r="B923" s="144"/>
      <c r="D923" s="130" t="s">
        <v>241</v>
      </c>
      <c r="E923" s="145"/>
      <c r="F923" s="145" t="s">
        <v>347</v>
      </c>
      <c r="H923" s="146"/>
      <c r="L923" s="144"/>
      <c r="M923" s="147"/>
      <c r="T923" s="148"/>
      <c r="AT923" s="146" t="s">
        <v>241</v>
      </c>
      <c r="AU923" s="146" t="s">
        <v>81</v>
      </c>
      <c r="AV923" s="146" t="s">
        <v>22</v>
      </c>
      <c r="AW923" s="146" t="s">
        <v>186</v>
      </c>
      <c r="AX923" s="146" t="s">
        <v>73</v>
      </c>
      <c r="AY923" s="146" t="s">
        <v>232</v>
      </c>
    </row>
    <row r="924" spans="2:51" s="6" customFormat="1" ht="15.75" customHeight="1">
      <c r="B924" s="129"/>
      <c r="D924" s="137" t="s">
        <v>241</v>
      </c>
      <c r="E924" s="135"/>
      <c r="F924" s="131" t="s">
        <v>1321</v>
      </c>
      <c r="H924" s="132">
        <v>9</v>
      </c>
      <c r="L924" s="129"/>
      <c r="M924" s="133"/>
      <c r="T924" s="134"/>
      <c r="AT924" s="135" t="s">
        <v>241</v>
      </c>
      <c r="AU924" s="135" t="s">
        <v>81</v>
      </c>
      <c r="AV924" s="135" t="s">
        <v>81</v>
      </c>
      <c r="AW924" s="135" t="s">
        <v>186</v>
      </c>
      <c r="AX924" s="135" t="s">
        <v>73</v>
      </c>
      <c r="AY924" s="135" t="s">
        <v>232</v>
      </c>
    </row>
    <row r="925" spans="2:51" s="6" customFormat="1" ht="15.75" customHeight="1">
      <c r="B925" s="129"/>
      <c r="D925" s="137" t="s">
        <v>241</v>
      </c>
      <c r="E925" s="135"/>
      <c r="F925" s="131" t="s">
        <v>1322</v>
      </c>
      <c r="H925" s="132">
        <v>17</v>
      </c>
      <c r="L925" s="129"/>
      <c r="M925" s="133"/>
      <c r="T925" s="134"/>
      <c r="AT925" s="135" t="s">
        <v>241</v>
      </c>
      <c r="AU925" s="135" t="s">
        <v>81</v>
      </c>
      <c r="AV925" s="135" t="s">
        <v>81</v>
      </c>
      <c r="AW925" s="135" t="s">
        <v>186</v>
      </c>
      <c r="AX925" s="135" t="s">
        <v>73</v>
      </c>
      <c r="AY925" s="135" t="s">
        <v>232</v>
      </c>
    </row>
    <row r="926" spans="2:51" s="6" customFormat="1" ht="15.75" customHeight="1">
      <c r="B926" s="129"/>
      <c r="D926" s="137" t="s">
        <v>241</v>
      </c>
      <c r="E926" s="135"/>
      <c r="F926" s="131" t="s">
        <v>1323</v>
      </c>
      <c r="H926" s="132">
        <v>4</v>
      </c>
      <c r="L926" s="129"/>
      <c r="M926" s="133"/>
      <c r="T926" s="134"/>
      <c r="AT926" s="135" t="s">
        <v>241</v>
      </c>
      <c r="AU926" s="135" t="s">
        <v>81</v>
      </c>
      <c r="AV926" s="135" t="s">
        <v>81</v>
      </c>
      <c r="AW926" s="135" t="s">
        <v>186</v>
      </c>
      <c r="AX926" s="135" t="s">
        <v>73</v>
      </c>
      <c r="AY926" s="135" t="s">
        <v>232</v>
      </c>
    </row>
    <row r="927" spans="2:51" s="6" customFormat="1" ht="15.75" customHeight="1">
      <c r="B927" s="144"/>
      <c r="D927" s="137" t="s">
        <v>241</v>
      </c>
      <c r="E927" s="146"/>
      <c r="F927" s="145" t="s">
        <v>356</v>
      </c>
      <c r="H927" s="146"/>
      <c r="L927" s="144"/>
      <c r="M927" s="147"/>
      <c r="T927" s="148"/>
      <c r="AT927" s="146" t="s">
        <v>241</v>
      </c>
      <c r="AU927" s="146" t="s">
        <v>81</v>
      </c>
      <c r="AV927" s="146" t="s">
        <v>22</v>
      </c>
      <c r="AW927" s="146" t="s">
        <v>186</v>
      </c>
      <c r="AX927" s="146" t="s">
        <v>73</v>
      </c>
      <c r="AY927" s="146" t="s">
        <v>232</v>
      </c>
    </row>
    <row r="928" spans="2:51" s="6" customFormat="1" ht="15.75" customHeight="1">
      <c r="B928" s="129"/>
      <c r="D928" s="137" t="s">
        <v>241</v>
      </c>
      <c r="E928" s="135"/>
      <c r="F928" s="131" t="s">
        <v>1324</v>
      </c>
      <c r="H928" s="132">
        <v>4</v>
      </c>
      <c r="L928" s="129"/>
      <c r="M928" s="133"/>
      <c r="T928" s="134"/>
      <c r="AT928" s="135" t="s">
        <v>241</v>
      </c>
      <c r="AU928" s="135" t="s">
        <v>81</v>
      </c>
      <c r="AV928" s="135" t="s">
        <v>81</v>
      </c>
      <c r="AW928" s="135" t="s">
        <v>186</v>
      </c>
      <c r="AX928" s="135" t="s">
        <v>73</v>
      </c>
      <c r="AY928" s="135" t="s">
        <v>232</v>
      </c>
    </row>
    <row r="929" spans="2:51" s="6" customFormat="1" ht="15.75" customHeight="1">
      <c r="B929" s="129"/>
      <c r="D929" s="137" t="s">
        <v>241</v>
      </c>
      <c r="E929" s="135"/>
      <c r="F929" s="131" t="s">
        <v>1325</v>
      </c>
      <c r="H929" s="132">
        <v>8</v>
      </c>
      <c r="L929" s="129"/>
      <c r="M929" s="133"/>
      <c r="T929" s="134"/>
      <c r="AT929" s="135" t="s">
        <v>241</v>
      </c>
      <c r="AU929" s="135" t="s">
        <v>81</v>
      </c>
      <c r="AV929" s="135" t="s">
        <v>81</v>
      </c>
      <c r="AW929" s="135" t="s">
        <v>186</v>
      </c>
      <c r="AX929" s="135" t="s">
        <v>73</v>
      </c>
      <c r="AY929" s="135" t="s">
        <v>232</v>
      </c>
    </row>
    <row r="930" spans="2:51" s="6" customFormat="1" ht="15.75" customHeight="1">
      <c r="B930" s="129"/>
      <c r="D930" s="137" t="s">
        <v>241</v>
      </c>
      <c r="E930" s="135"/>
      <c r="F930" s="131" t="s">
        <v>1326</v>
      </c>
      <c r="H930" s="132">
        <v>2</v>
      </c>
      <c r="L930" s="129"/>
      <c r="M930" s="133"/>
      <c r="T930" s="134"/>
      <c r="AT930" s="135" t="s">
        <v>241</v>
      </c>
      <c r="AU930" s="135" t="s">
        <v>81</v>
      </c>
      <c r="AV930" s="135" t="s">
        <v>81</v>
      </c>
      <c r="AW930" s="135" t="s">
        <v>186</v>
      </c>
      <c r="AX930" s="135" t="s">
        <v>73</v>
      </c>
      <c r="AY930" s="135" t="s">
        <v>232</v>
      </c>
    </row>
    <row r="931" spans="2:51" s="6" customFormat="1" ht="15.75" customHeight="1">
      <c r="B931" s="136"/>
      <c r="D931" s="137" t="s">
        <v>241</v>
      </c>
      <c r="E931" s="138"/>
      <c r="F931" s="139" t="s">
        <v>243</v>
      </c>
      <c r="H931" s="140">
        <v>44</v>
      </c>
      <c r="L931" s="136"/>
      <c r="M931" s="141"/>
      <c r="T931" s="142"/>
      <c r="AT931" s="138" t="s">
        <v>241</v>
      </c>
      <c r="AU931" s="138" t="s">
        <v>81</v>
      </c>
      <c r="AV931" s="138" t="s">
        <v>239</v>
      </c>
      <c r="AW931" s="138" t="s">
        <v>186</v>
      </c>
      <c r="AX931" s="138" t="s">
        <v>22</v>
      </c>
      <c r="AY931" s="138" t="s">
        <v>232</v>
      </c>
    </row>
    <row r="932" spans="2:65" s="6" customFormat="1" ht="15.75" customHeight="1">
      <c r="B932" s="22"/>
      <c r="C932" s="149" t="s">
        <v>1327</v>
      </c>
      <c r="D932" s="149" t="s">
        <v>336</v>
      </c>
      <c r="E932" s="150" t="s">
        <v>1328</v>
      </c>
      <c r="F932" s="151" t="s">
        <v>1329</v>
      </c>
      <c r="G932" s="152" t="s">
        <v>602</v>
      </c>
      <c r="H932" s="153">
        <v>13</v>
      </c>
      <c r="I932" s="154"/>
      <c r="J932" s="155">
        <f>ROUND($I$932*$H$932,2)</f>
        <v>0</v>
      </c>
      <c r="K932" s="151" t="s">
        <v>238</v>
      </c>
      <c r="L932" s="156"/>
      <c r="M932" s="157"/>
      <c r="N932" s="158" t="s">
        <v>44</v>
      </c>
      <c r="P932" s="126">
        <f>$O$932*$H$932</f>
        <v>0</v>
      </c>
      <c r="Q932" s="126">
        <v>0.013</v>
      </c>
      <c r="R932" s="126">
        <f>$Q$932*$H$932</f>
        <v>0.16899999999999998</v>
      </c>
      <c r="S932" s="126">
        <v>0</v>
      </c>
      <c r="T932" s="127">
        <f>$S$932*$H$932</f>
        <v>0</v>
      </c>
      <c r="AR932" s="76" t="s">
        <v>421</v>
      </c>
      <c r="AT932" s="76" t="s">
        <v>336</v>
      </c>
      <c r="AU932" s="76" t="s">
        <v>81</v>
      </c>
      <c r="AY932" s="6" t="s">
        <v>232</v>
      </c>
      <c r="BE932" s="128">
        <f>IF($N$932="základní",$J$932,0)</f>
        <v>0</v>
      </c>
      <c r="BF932" s="128">
        <f>IF($N$932="snížená",$J$932,0)</f>
        <v>0</v>
      </c>
      <c r="BG932" s="128">
        <f>IF($N$932="zákl. přenesená",$J$932,0)</f>
        <v>0</v>
      </c>
      <c r="BH932" s="128">
        <f>IF($N$932="sníž. přenesená",$J$932,0)</f>
        <v>0</v>
      </c>
      <c r="BI932" s="128">
        <f>IF($N$932="nulová",$J$932,0)</f>
        <v>0</v>
      </c>
      <c r="BJ932" s="76" t="s">
        <v>22</v>
      </c>
      <c r="BK932" s="128">
        <f>ROUND($I$932*$H$932,2)</f>
        <v>0</v>
      </c>
      <c r="BL932" s="76" t="s">
        <v>312</v>
      </c>
      <c r="BM932" s="76" t="s">
        <v>1330</v>
      </c>
    </row>
    <row r="933" spans="2:51" s="6" customFormat="1" ht="15.75" customHeight="1">
      <c r="B933" s="144"/>
      <c r="D933" s="130" t="s">
        <v>241</v>
      </c>
      <c r="E933" s="145"/>
      <c r="F933" s="145" t="s">
        <v>347</v>
      </c>
      <c r="H933" s="146"/>
      <c r="L933" s="144"/>
      <c r="M933" s="147"/>
      <c r="T933" s="148"/>
      <c r="AT933" s="146" t="s">
        <v>241</v>
      </c>
      <c r="AU933" s="146" t="s">
        <v>81</v>
      </c>
      <c r="AV933" s="146" t="s">
        <v>22</v>
      </c>
      <c r="AW933" s="146" t="s">
        <v>186</v>
      </c>
      <c r="AX933" s="146" t="s">
        <v>73</v>
      </c>
      <c r="AY933" s="146" t="s">
        <v>232</v>
      </c>
    </row>
    <row r="934" spans="2:51" s="6" customFormat="1" ht="15.75" customHeight="1">
      <c r="B934" s="129"/>
      <c r="D934" s="137" t="s">
        <v>241</v>
      </c>
      <c r="E934" s="135"/>
      <c r="F934" s="131" t="s">
        <v>1321</v>
      </c>
      <c r="H934" s="132">
        <v>9</v>
      </c>
      <c r="L934" s="129"/>
      <c r="M934" s="133"/>
      <c r="T934" s="134"/>
      <c r="AT934" s="135" t="s">
        <v>241</v>
      </c>
      <c r="AU934" s="135" t="s">
        <v>81</v>
      </c>
      <c r="AV934" s="135" t="s">
        <v>81</v>
      </c>
      <c r="AW934" s="135" t="s">
        <v>186</v>
      </c>
      <c r="AX934" s="135" t="s">
        <v>73</v>
      </c>
      <c r="AY934" s="135" t="s">
        <v>232</v>
      </c>
    </row>
    <row r="935" spans="2:51" s="6" customFormat="1" ht="15.75" customHeight="1">
      <c r="B935" s="144"/>
      <c r="D935" s="137" t="s">
        <v>241</v>
      </c>
      <c r="E935" s="146"/>
      <c r="F935" s="145" t="s">
        <v>356</v>
      </c>
      <c r="H935" s="146"/>
      <c r="L935" s="144"/>
      <c r="M935" s="147"/>
      <c r="T935" s="148"/>
      <c r="AT935" s="146" t="s">
        <v>241</v>
      </c>
      <c r="AU935" s="146" t="s">
        <v>81</v>
      </c>
      <c r="AV935" s="146" t="s">
        <v>22</v>
      </c>
      <c r="AW935" s="146" t="s">
        <v>186</v>
      </c>
      <c r="AX935" s="146" t="s">
        <v>73</v>
      </c>
      <c r="AY935" s="146" t="s">
        <v>232</v>
      </c>
    </row>
    <row r="936" spans="2:51" s="6" customFormat="1" ht="15.75" customHeight="1">
      <c r="B936" s="129"/>
      <c r="D936" s="137" t="s">
        <v>241</v>
      </c>
      <c r="E936" s="135"/>
      <c r="F936" s="131" t="s">
        <v>1324</v>
      </c>
      <c r="H936" s="132">
        <v>4</v>
      </c>
      <c r="L936" s="129"/>
      <c r="M936" s="133"/>
      <c r="T936" s="134"/>
      <c r="AT936" s="135" t="s">
        <v>241</v>
      </c>
      <c r="AU936" s="135" t="s">
        <v>81</v>
      </c>
      <c r="AV936" s="135" t="s">
        <v>81</v>
      </c>
      <c r="AW936" s="135" t="s">
        <v>186</v>
      </c>
      <c r="AX936" s="135" t="s">
        <v>73</v>
      </c>
      <c r="AY936" s="135" t="s">
        <v>232</v>
      </c>
    </row>
    <row r="937" spans="2:51" s="6" customFormat="1" ht="15.75" customHeight="1">
      <c r="B937" s="136"/>
      <c r="D937" s="137" t="s">
        <v>241</v>
      </c>
      <c r="E937" s="138"/>
      <c r="F937" s="139" t="s">
        <v>243</v>
      </c>
      <c r="H937" s="140">
        <v>13</v>
      </c>
      <c r="L937" s="136"/>
      <c r="M937" s="141"/>
      <c r="T937" s="142"/>
      <c r="AT937" s="138" t="s">
        <v>241</v>
      </c>
      <c r="AU937" s="138" t="s">
        <v>81</v>
      </c>
      <c r="AV937" s="138" t="s">
        <v>239</v>
      </c>
      <c r="AW937" s="138" t="s">
        <v>186</v>
      </c>
      <c r="AX937" s="138" t="s">
        <v>22</v>
      </c>
      <c r="AY937" s="138" t="s">
        <v>232</v>
      </c>
    </row>
    <row r="938" spans="2:65" s="6" customFormat="1" ht="15.75" customHeight="1">
      <c r="B938" s="22"/>
      <c r="C938" s="149" t="s">
        <v>1331</v>
      </c>
      <c r="D938" s="149" t="s">
        <v>336</v>
      </c>
      <c r="E938" s="150" t="s">
        <v>1332</v>
      </c>
      <c r="F938" s="151" t="s">
        <v>1333</v>
      </c>
      <c r="G938" s="152" t="s">
        <v>602</v>
      </c>
      <c r="H938" s="153">
        <v>6</v>
      </c>
      <c r="I938" s="154"/>
      <c r="J938" s="155">
        <f>ROUND($I$938*$H$938,2)</f>
        <v>0</v>
      </c>
      <c r="K938" s="151" t="s">
        <v>238</v>
      </c>
      <c r="L938" s="156"/>
      <c r="M938" s="157"/>
      <c r="N938" s="158" t="s">
        <v>44</v>
      </c>
      <c r="P938" s="126">
        <f>$O$938*$H$938</f>
        <v>0</v>
      </c>
      <c r="Q938" s="126">
        <v>0.016</v>
      </c>
      <c r="R938" s="126">
        <f>$Q$938*$H$938</f>
        <v>0.096</v>
      </c>
      <c r="S938" s="126">
        <v>0</v>
      </c>
      <c r="T938" s="127">
        <f>$S$938*$H$938</f>
        <v>0</v>
      </c>
      <c r="AR938" s="76" t="s">
        <v>421</v>
      </c>
      <c r="AT938" s="76" t="s">
        <v>336</v>
      </c>
      <c r="AU938" s="76" t="s">
        <v>81</v>
      </c>
      <c r="AY938" s="6" t="s">
        <v>232</v>
      </c>
      <c r="BE938" s="128">
        <f>IF($N$938="základní",$J$938,0)</f>
        <v>0</v>
      </c>
      <c r="BF938" s="128">
        <f>IF($N$938="snížená",$J$938,0)</f>
        <v>0</v>
      </c>
      <c r="BG938" s="128">
        <f>IF($N$938="zákl. přenesená",$J$938,0)</f>
        <v>0</v>
      </c>
      <c r="BH938" s="128">
        <f>IF($N$938="sníž. přenesená",$J$938,0)</f>
        <v>0</v>
      </c>
      <c r="BI938" s="128">
        <f>IF($N$938="nulová",$J$938,0)</f>
        <v>0</v>
      </c>
      <c r="BJ938" s="76" t="s">
        <v>22</v>
      </c>
      <c r="BK938" s="128">
        <f>ROUND($I$938*$H$938,2)</f>
        <v>0</v>
      </c>
      <c r="BL938" s="76" t="s">
        <v>312</v>
      </c>
      <c r="BM938" s="76" t="s">
        <v>1334</v>
      </c>
    </row>
    <row r="939" spans="2:51" s="6" customFormat="1" ht="15.75" customHeight="1">
      <c r="B939" s="144"/>
      <c r="D939" s="130" t="s">
        <v>241</v>
      </c>
      <c r="E939" s="145"/>
      <c r="F939" s="145" t="s">
        <v>347</v>
      </c>
      <c r="H939" s="146"/>
      <c r="L939" s="144"/>
      <c r="M939" s="147"/>
      <c r="T939" s="148"/>
      <c r="AT939" s="146" t="s">
        <v>241</v>
      </c>
      <c r="AU939" s="146" t="s">
        <v>81</v>
      </c>
      <c r="AV939" s="146" t="s">
        <v>22</v>
      </c>
      <c r="AW939" s="146" t="s">
        <v>186</v>
      </c>
      <c r="AX939" s="146" t="s">
        <v>73</v>
      </c>
      <c r="AY939" s="146" t="s">
        <v>232</v>
      </c>
    </row>
    <row r="940" spans="2:51" s="6" customFormat="1" ht="15.75" customHeight="1">
      <c r="B940" s="129"/>
      <c r="D940" s="137" t="s">
        <v>241</v>
      </c>
      <c r="E940" s="135"/>
      <c r="F940" s="131" t="s">
        <v>1323</v>
      </c>
      <c r="H940" s="132">
        <v>4</v>
      </c>
      <c r="L940" s="129"/>
      <c r="M940" s="133"/>
      <c r="T940" s="134"/>
      <c r="AT940" s="135" t="s">
        <v>241</v>
      </c>
      <c r="AU940" s="135" t="s">
        <v>81</v>
      </c>
      <c r="AV940" s="135" t="s">
        <v>81</v>
      </c>
      <c r="AW940" s="135" t="s">
        <v>186</v>
      </c>
      <c r="AX940" s="135" t="s">
        <v>73</v>
      </c>
      <c r="AY940" s="135" t="s">
        <v>232</v>
      </c>
    </row>
    <row r="941" spans="2:51" s="6" customFormat="1" ht="15.75" customHeight="1">
      <c r="B941" s="144"/>
      <c r="D941" s="137" t="s">
        <v>241</v>
      </c>
      <c r="E941" s="146"/>
      <c r="F941" s="145" t="s">
        <v>356</v>
      </c>
      <c r="H941" s="146"/>
      <c r="L941" s="144"/>
      <c r="M941" s="147"/>
      <c r="T941" s="148"/>
      <c r="AT941" s="146" t="s">
        <v>241</v>
      </c>
      <c r="AU941" s="146" t="s">
        <v>81</v>
      </c>
      <c r="AV941" s="146" t="s">
        <v>22</v>
      </c>
      <c r="AW941" s="146" t="s">
        <v>186</v>
      </c>
      <c r="AX941" s="146" t="s">
        <v>73</v>
      </c>
      <c r="AY941" s="146" t="s">
        <v>232</v>
      </c>
    </row>
    <row r="942" spans="2:51" s="6" customFormat="1" ht="15.75" customHeight="1">
      <c r="B942" s="129"/>
      <c r="D942" s="137" t="s">
        <v>241</v>
      </c>
      <c r="E942" s="135"/>
      <c r="F942" s="131" t="s">
        <v>1326</v>
      </c>
      <c r="H942" s="132">
        <v>2</v>
      </c>
      <c r="L942" s="129"/>
      <c r="M942" s="133"/>
      <c r="T942" s="134"/>
      <c r="AT942" s="135" t="s">
        <v>241</v>
      </c>
      <c r="AU942" s="135" t="s">
        <v>81</v>
      </c>
      <c r="AV942" s="135" t="s">
        <v>81</v>
      </c>
      <c r="AW942" s="135" t="s">
        <v>186</v>
      </c>
      <c r="AX942" s="135" t="s">
        <v>73</v>
      </c>
      <c r="AY942" s="135" t="s">
        <v>232</v>
      </c>
    </row>
    <row r="943" spans="2:51" s="6" customFormat="1" ht="15.75" customHeight="1">
      <c r="B943" s="136"/>
      <c r="D943" s="137" t="s">
        <v>241</v>
      </c>
      <c r="E943" s="138"/>
      <c r="F943" s="139" t="s">
        <v>243</v>
      </c>
      <c r="H943" s="140">
        <v>6</v>
      </c>
      <c r="L943" s="136"/>
      <c r="M943" s="141"/>
      <c r="T943" s="142"/>
      <c r="AT943" s="138" t="s">
        <v>241</v>
      </c>
      <c r="AU943" s="138" t="s">
        <v>81</v>
      </c>
      <c r="AV943" s="138" t="s">
        <v>239</v>
      </c>
      <c r="AW943" s="138" t="s">
        <v>186</v>
      </c>
      <c r="AX943" s="138" t="s">
        <v>22</v>
      </c>
      <c r="AY943" s="138" t="s">
        <v>232</v>
      </c>
    </row>
    <row r="944" spans="2:65" s="6" customFormat="1" ht="15.75" customHeight="1">
      <c r="B944" s="22"/>
      <c r="C944" s="149" t="s">
        <v>1056</v>
      </c>
      <c r="D944" s="149" t="s">
        <v>336</v>
      </c>
      <c r="E944" s="150" t="s">
        <v>1335</v>
      </c>
      <c r="F944" s="151" t="s">
        <v>1336</v>
      </c>
      <c r="G944" s="152" t="s">
        <v>602</v>
      </c>
      <c r="H944" s="153">
        <v>25</v>
      </c>
      <c r="I944" s="154"/>
      <c r="J944" s="155">
        <f>ROUND($I$944*$H$944,2)</f>
        <v>0</v>
      </c>
      <c r="K944" s="151" t="s">
        <v>238</v>
      </c>
      <c r="L944" s="156"/>
      <c r="M944" s="157"/>
      <c r="N944" s="158" t="s">
        <v>44</v>
      </c>
      <c r="P944" s="126">
        <f>$O$944*$H$944</f>
        <v>0</v>
      </c>
      <c r="Q944" s="126">
        <v>0.024</v>
      </c>
      <c r="R944" s="126">
        <f>$Q$944*$H$944</f>
        <v>0.6</v>
      </c>
      <c r="S944" s="126">
        <v>0</v>
      </c>
      <c r="T944" s="127">
        <f>$S$944*$H$944</f>
        <v>0</v>
      </c>
      <c r="AR944" s="76" t="s">
        <v>421</v>
      </c>
      <c r="AT944" s="76" t="s">
        <v>336</v>
      </c>
      <c r="AU944" s="76" t="s">
        <v>81</v>
      </c>
      <c r="AY944" s="6" t="s">
        <v>232</v>
      </c>
      <c r="BE944" s="128">
        <f>IF($N$944="základní",$J$944,0)</f>
        <v>0</v>
      </c>
      <c r="BF944" s="128">
        <f>IF($N$944="snížená",$J$944,0)</f>
        <v>0</v>
      </c>
      <c r="BG944" s="128">
        <f>IF($N$944="zákl. přenesená",$J$944,0)</f>
        <v>0</v>
      </c>
      <c r="BH944" s="128">
        <f>IF($N$944="sníž. přenesená",$J$944,0)</f>
        <v>0</v>
      </c>
      <c r="BI944" s="128">
        <f>IF($N$944="nulová",$J$944,0)</f>
        <v>0</v>
      </c>
      <c r="BJ944" s="76" t="s">
        <v>22</v>
      </c>
      <c r="BK944" s="128">
        <f>ROUND($I$944*$H$944,2)</f>
        <v>0</v>
      </c>
      <c r="BL944" s="76" t="s">
        <v>312</v>
      </c>
      <c r="BM944" s="76" t="s">
        <v>1337</v>
      </c>
    </row>
    <row r="945" spans="2:51" s="6" customFormat="1" ht="15.75" customHeight="1">
      <c r="B945" s="144"/>
      <c r="D945" s="130" t="s">
        <v>241</v>
      </c>
      <c r="E945" s="145"/>
      <c r="F945" s="145" t="s">
        <v>347</v>
      </c>
      <c r="H945" s="146"/>
      <c r="L945" s="144"/>
      <c r="M945" s="147"/>
      <c r="T945" s="148"/>
      <c r="AT945" s="146" t="s">
        <v>241</v>
      </c>
      <c r="AU945" s="146" t="s">
        <v>81</v>
      </c>
      <c r="AV945" s="146" t="s">
        <v>22</v>
      </c>
      <c r="AW945" s="146" t="s">
        <v>186</v>
      </c>
      <c r="AX945" s="146" t="s">
        <v>73</v>
      </c>
      <c r="AY945" s="146" t="s">
        <v>232</v>
      </c>
    </row>
    <row r="946" spans="2:51" s="6" customFormat="1" ht="15.75" customHeight="1">
      <c r="B946" s="129"/>
      <c r="D946" s="137" t="s">
        <v>241</v>
      </c>
      <c r="E946" s="135"/>
      <c r="F946" s="131" t="s">
        <v>1322</v>
      </c>
      <c r="H946" s="132">
        <v>17</v>
      </c>
      <c r="L946" s="129"/>
      <c r="M946" s="133"/>
      <c r="T946" s="134"/>
      <c r="AT946" s="135" t="s">
        <v>241</v>
      </c>
      <c r="AU946" s="135" t="s">
        <v>81</v>
      </c>
      <c r="AV946" s="135" t="s">
        <v>81</v>
      </c>
      <c r="AW946" s="135" t="s">
        <v>186</v>
      </c>
      <c r="AX946" s="135" t="s">
        <v>73</v>
      </c>
      <c r="AY946" s="135" t="s">
        <v>232</v>
      </c>
    </row>
    <row r="947" spans="2:51" s="6" customFormat="1" ht="15.75" customHeight="1">
      <c r="B947" s="144"/>
      <c r="D947" s="137" t="s">
        <v>241</v>
      </c>
      <c r="E947" s="146"/>
      <c r="F947" s="145" t="s">
        <v>356</v>
      </c>
      <c r="H947" s="146"/>
      <c r="L947" s="144"/>
      <c r="M947" s="147"/>
      <c r="T947" s="148"/>
      <c r="AT947" s="146" t="s">
        <v>241</v>
      </c>
      <c r="AU947" s="146" t="s">
        <v>81</v>
      </c>
      <c r="AV947" s="146" t="s">
        <v>22</v>
      </c>
      <c r="AW947" s="146" t="s">
        <v>186</v>
      </c>
      <c r="AX947" s="146" t="s">
        <v>73</v>
      </c>
      <c r="AY947" s="146" t="s">
        <v>232</v>
      </c>
    </row>
    <row r="948" spans="2:51" s="6" customFormat="1" ht="15.75" customHeight="1">
      <c r="B948" s="129"/>
      <c r="D948" s="137" t="s">
        <v>241</v>
      </c>
      <c r="E948" s="135"/>
      <c r="F948" s="131" t="s">
        <v>1325</v>
      </c>
      <c r="H948" s="132">
        <v>8</v>
      </c>
      <c r="L948" s="129"/>
      <c r="M948" s="133"/>
      <c r="T948" s="134"/>
      <c r="AT948" s="135" t="s">
        <v>241</v>
      </c>
      <c r="AU948" s="135" t="s">
        <v>81</v>
      </c>
      <c r="AV948" s="135" t="s">
        <v>81</v>
      </c>
      <c r="AW948" s="135" t="s">
        <v>186</v>
      </c>
      <c r="AX948" s="135" t="s">
        <v>73</v>
      </c>
      <c r="AY948" s="135" t="s">
        <v>232</v>
      </c>
    </row>
    <row r="949" spans="2:51" s="6" customFormat="1" ht="15.75" customHeight="1">
      <c r="B949" s="136"/>
      <c r="D949" s="137" t="s">
        <v>241</v>
      </c>
      <c r="E949" s="138"/>
      <c r="F949" s="139" t="s">
        <v>243</v>
      </c>
      <c r="H949" s="140">
        <v>25</v>
      </c>
      <c r="L949" s="136"/>
      <c r="M949" s="141"/>
      <c r="T949" s="142"/>
      <c r="AT949" s="138" t="s">
        <v>241</v>
      </c>
      <c r="AU949" s="138" t="s">
        <v>81</v>
      </c>
      <c r="AV949" s="138" t="s">
        <v>239</v>
      </c>
      <c r="AW949" s="138" t="s">
        <v>186</v>
      </c>
      <c r="AX949" s="138" t="s">
        <v>22</v>
      </c>
      <c r="AY949" s="138" t="s">
        <v>232</v>
      </c>
    </row>
    <row r="950" spans="2:65" s="6" customFormat="1" ht="15.75" customHeight="1">
      <c r="B950" s="22"/>
      <c r="C950" s="117" t="s">
        <v>1338</v>
      </c>
      <c r="D950" s="117" t="s">
        <v>234</v>
      </c>
      <c r="E950" s="118" t="s">
        <v>1339</v>
      </c>
      <c r="F950" s="119" t="s">
        <v>1340</v>
      </c>
      <c r="G950" s="120" t="s">
        <v>602</v>
      </c>
      <c r="H950" s="121">
        <v>2</v>
      </c>
      <c r="I950" s="122"/>
      <c r="J950" s="123">
        <f>ROUND($I$950*$H$950,2)</f>
        <v>0</v>
      </c>
      <c r="K950" s="119" t="s">
        <v>238</v>
      </c>
      <c r="L950" s="22"/>
      <c r="M950" s="124"/>
      <c r="N950" s="125" t="s">
        <v>44</v>
      </c>
      <c r="P950" s="126">
        <f>$O$950*$H$950</f>
        <v>0</v>
      </c>
      <c r="Q950" s="126">
        <v>0</v>
      </c>
      <c r="R950" s="126">
        <f>$Q$950*$H$950</f>
        <v>0</v>
      </c>
      <c r="S950" s="126">
        <v>0</v>
      </c>
      <c r="T950" s="127">
        <f>$S$950*$H$950</f>
        <v>0</v>
      </c>
      <c r="AR950" s="76" t="s">
        <v>312</v>
      </c>
      <c r="AT950" s="76" t="s">
        <v>234</v>
      </c>
      <c r="AU950" s="76" t="s">
        <v>81</v>
      </c>
      <c r="AY950" s="6" t="s">
        <v>232</v>
      </c>
      <c r="BE950" s="128">
        <f>IF($N$950="základní",$J$950,0)</f>
        <v>0</v>
      </c>
      <c r="BF950" s="128">
        <f>IF($N$950="snížená",$J$950,0)</f>
        <v>0</v>
      </c>
      <c r="BG950" s="128">
        <f>IF($N$950="zákl. přenesená",$J$950,0)</f>
        <v>0</v>
      </c>
      <c r="BH950" s="128">
        <f>IF($N$950="sníž. přenesená",$J$950,0)</f>
        <v>0</v>
      </c>
      <c r="BI950" s="128">
        <f>IF($N$950="nulová",$J$950,0)</f>
        <v>0</v>
      </c>
      <c r="BJ950" s="76" t="s">
        <v>22</v>
      </c>
      <c r="BK950" s="128">
        <f>ROUND($I$950*$H$950,2)</f>
        <v>0</v>
      </c>
      <c r="BL950" s="76" t="s">
        <v>312</v>
      </c>
      <c r="BM950" s="76" t="s">
        <v>1341</v>
      </c>
    </row>
    <row r="951" spans="2:51" s="6" customFormat="1" ht="15.75" customHeight="1">
      <c r="B951" s="144"/>
      <c r="D951" s="130" t="s">
        <v>241</v>
      </c>
      <c r="E951" s="145"/>
      <c r="F951" s="145" t="s">
        <v>347</v>
      </c>
      <c r="H951" s="146"/>
      <c r="L951" s="144"/>
      <c r="M951" s="147"/>
      <c r="T951" s="148"/>
      <c r="AT951" s="146" t="s">
        <v>241</v>
      </c>
      <c r="AU951" s="146" t="s">
        <v>81</v>
      </c>
      <c r="AV951" s="146" t="s">
        <v>22</v>
      </c>
      <c r="AW951" s="146" t="s">
        <v>186</v>
      </c>
      <c r="AX951" s="146" t="s">
        <v>73</v>
      </c>
      <c r="AY951" s="146" t="s">
        <v>232</v>
      </c>
    </row>
    <row r="952" spans="2:51" s="6" customFormat="1" ht="15.75" customHeight="1">
      <c r="B952" s="129"/>
      <c r="D952" s="137" t="s">
        <v>241</v>
      </c>
      <c r="E952" s="135"/>
      <c r="F952" s="131" t="s">
        <v>1342</v>
      </c>
      <c r="H952" s="132">
        <v>1</v>
      </c>
      <c r="L952" s="129"/>
      <c r="M952" s="133"/>
      <c r="T952" s="134"/>
      <c r="AT952" s="135" t="s">
        <v>241</v>
      </c>
      <c r="AU952" s="135" t="s">
        <v>81</v>
      </c>
      <c r="AV952" s="135" t="s">
        <v>81</v>
      </c>
      <c r="AW952" s="135" t="s">
        <v>186</v>
      </c>
      <c r="AX952" s="135" t="s">
        <v>73</v>
      </c>
      <c r="AY952" s="135" t="s">
        <v>232</v>
      </c>
    </row>
    <row r="953" spans="2:51" s="6" customFormat="1" ht="15.75" customHeight="1">
      <c r="B953" s="144"/>
      <c r="D953" s="137" t="s">
        <v>241</v>
      </c>
      <c r="E953" s="146"/>
      <c r="F953" s="145" t="s">
        <v>356</v>
      </c>
      <c r="H953" s="146"/>
      <c r="L953" s="144"/>
      <c r="M953" s="147"/>
      <c r="T953" s="148"/>
      <c r="AT953" s="146" t="s">
        <v>241</v>
      </c>
      <c r="AU953" s="146" t="s">
        <v>81</v>
      </c>
      <c r="AV953" s="146" t="s">
        <v>22</v>
      </c>
      <c r="AW953" s="146" t="s">
        <v>186</v>
      </c>
      <c r="AX953" s="146" t="s">
        <v>73</v>
      </c>
      <c r="AY953" s="146" t="s">
        <v>232</v>
      </c>
    </row>
    <row r="954" spans="2:51" s="6" customFormat="1" ht="15.75" customHeight="1">
      <c r="B954" s="129"/>
      <c r="D954" s="137" t="s">
        <v>241</v>
      </c>
      <c r="E954" s="135"/>
      <c r="F954" s="131" t="s">
        <v>1343</v>
      </c>
      <c r="H954" s="132">
        <v>1</v>
      </c>
      <c r="L954" s="129"/>
      <c r="M954" s="133"/>
      <c r="T954" s="134"/>
      <c r="AT954" s="135" t="s">
        <v>241</v>
      </c>
      <c r="AU954" s="135" t="s">
        <v>81</v>
      </c>
      <c r="AV954" s="135" t="s">
        <v>81</v>
      </c>
      <c r="AW954" s="135" t="s">
        <v>186</v>
      </c>
      <c r="AX954" s="135" t="s">
        <v>73</v>
      </c>
      <c r="AY954" s="135" t="s">
        <v>232</v>
      </c>
    </row>
    <row r="955" spans="2:51" s="6" customFormat="1" ht="15.75" customHeight="1">
      <c r="B955" s="136"/>
      <c r="D955" s="137" t="s">
        <v>241</v>
      </c>
      <c r="E955" s="138"/>
      <c r="F955" s="139" t="s">
        <v>243</v>
      </c>
      <c r="H955" s="140">
        <v>2</v>
      </c>
      <c r="L955" s="136"/>
      <c r="M955" s="141"/>
      <c r="T955" s="142"/>
      <c r="AT955" s="138" t="s">
        <v>241</v>
      </c>
      <c r="AU955" s="138" t="s">
        <v>81</v>
      </c>
      <c r="AV955" s="138" t="s">
        <v>239</v>
      </c>
      <c r="AW955" s="138" t="s">
        <v>186</v>
      </c>
      <c r="AX955" s="138" t="s">
        <v>22</v>
      </c>
      <c r="AY955" s="138" t="s">
        <v>232</v>
      </c>
    </row>
    <row r="956" spans="2:65" s="6" customFormat="1" ht="15.75" customHeight="1">
      <c r="B956" s="22"/>
      <c r="C956" s="149" t="s">
        <v>1344</v>
      </c>
      <c r="D956" s="149" t="s">
        <v>336</v>
      </c>
      <c r="E956" s="150" t="s">
        <v>1345</v>
      </c>
      <c r="F956" s="151" t="s">
        <v>1346</v>
      </c>
      <c r="G956" s="152" t="s">
        <v>602</v>
      </c>
      <c r="H956" s="153">
        <v>2</v>
      </c>
      <c r="I956" s="154"/>
      <c r="J956" s="155">
        <f>ROUND($I$956*$H$956,2)</f>
        <v>0</v>
      </c>
      <c r="K956" s="151" t="s">
        <v>238</v>
      </c>
      <c r="L956" s="156"/>
      <c r="M956" s="157"/>
      <c r="N956" s="158" t="s">
        <v>44</v>
      </c>
      <c r="P956" s="126">
        <f>$O$956*$H$956</f>
        <v>0</v>
      </c>
      <c r="Q956" s="126">
        <v>0.026</v>
      </c>
      <c r="R956" s="126">
        <f>$Q$956*$H$956</f>
        <v>0.052</v>
      </c>
      <c r="S956" s="126">
        <v>0</v>
      </c>
      <c r="T956" s="127">
        <f>$S$956*$H$956</f>
        <v>0</v>
      </c>
      <c r="AR956" s="76" t="s">
        <v>421</v>
      </c>
      <c r="AT956" s="76" t="s">
        <v>336</v>
      </c>
      <c r="AU956" s="76" t="s">
        <v>81</v>
      </c>
      <c r="AY956" s="6" t="s">
        <v>232</v>
      </c>
      <c r="BE956" s="128">
        <f>IF($N$956="základní",$J$956,0)</f>
        <v>0</v>
      </c>
      <c r="BF956" s="128">
        <f>IF($N$956="snížená",$J$956,0)</f>
        <v>0</v>
      </c>
      <c r="BG956" s="128">
        <f>IF($N$956="zákl. přenesená",$J$956,0)</f>
        <v>0</v>
      </c>
      <c r="BH956" s="128">
        <f>IF($N$956="sníž. přenesená",$J$956,0)</f>
        <v>0</v>
      </c>
      <c r="BI956" s="128">
        <f>IF($N$956="nulová",$J$956,0)</f>
        <v>0</v>
      </c>
      <c r="BJ956" s="76" t="s">
        <v>22</v>
      </c>
      <c r="BK956" s="128">
        <f>ROUND($I$956*$H$956,2)</f>
        <v>0</v>
      </c>
      <c r="BL956" s="76" t="s">
        <v>312</v>
      </c>
      <c r="BM956" s="76" t="s">
        <v>1347</v>
      </c>
    </row>
    <row r="957" spans="2:51" s="6" customFormat="1" ht="15.75" customHeight="1">
      <c r="B957" s="144"/>
      <c r="D957" s="130" t="s">
        <v>241</v>
      </c>
      <c r="E957" s="145"/>
      <c r="F957" s="145" t="s">
        <v>347</v>
      </c>
      <c r="H957" s="146"/>
      <c r="L957" s="144"/>
      <c r="M957" s="147"/>
      <c r="T957" s="148"/>
      <c r="AT957" s="146" t="s">
        <v>241</v>
      </c>
      <c r="AU957" s="146" t="s">
        <v>81</v>
      </c>
      <c r="AV957" s="146" t="s">
        <v>22</v>
      </c>
      <c r="AW957" s="146" t="s">
        <v>186</v>
      </c>
      <c r="AX957" s="146" t="s">
        <v>73</v>
      </c>
      <c r="AY957" s="146" t="s">
        <v>232</v>
      </c>
    </row>
    <row r="958" spans="2:51" s="6" customFormat="1" ht="15.75" customHeight="1">
      <c r="B958" s="129"/>
      <c r="D958" s="137" t="s">
        <v>241</v>
      </c>
      <c r="E958" s="135"/>
      <c r="F958" s="131" t="s">
        <v>1342</v>
      </c>
      <c r="H958" s="132">
        <v>1</v>
      </c>
      <c r="L958" s="129"/>
      <c r="M958" s="133"/>
      <c r="T958" s="134"/>
      <c r="AT958" s="135" t="s">
        <v>241</v>
      </c>
      <c r="AU958" s="135" t="s">
        <v>81</v>
      </c>
      <c r="AV958" s="135" t="s">
        <v>81</v>
      </c>
      <c r="AW958" s="135" t="s">
        <v>186</v>
      </c>
      <c r="AX958" s="135" t="s">
        <v>73</v>
      </c>
      <c r="AY958" s="135" t="s">
        <v>232</v>
      </c>
    </row>
    <row r="959" spans="2:51" s="6" customFormat="1" ht="15.75" customHeight="1">
      <c r="B959" s="144"/>
      <c r="D959" s="137" t="s">
        <v>241</v>
      </c>
      <c r="E959" s="146"/>
      <c r="F959" s="145" t="s">
        <v>356</v>
      </c>
      <c r="H959" s="146"/>
      <c r="L959" s="144"/>
      <c r="M959" s="147"/>
      <c r="T959" s="148"/>
      <c r="AT959" s="146" t="s">
        <v>241</v>
      </c>
      <c r="AU959" s="146" t="s">
        <v>81</v>
      </c>
      <c r="AV959" s="146" t="s">
        <v>22</v>
      </c>
      <c r="AW959" s="146" t="s">
        <v>186</v>
      </c>
      <c r="AX959" s="146" t="s">
        <v>73</v>
      </c>
      <c r="AY959" s="146" t="s">
        <v>232</v>
      </c>
    </row>
    <row r="960" spans="2:51" s="6" customFormat="1" ht="15.75" customHeight="1">
      <c r="B960" s="129"/>
      <c r="D960" s="137" t="s">
        <v>241</v>
      </c>
      <c r="E960" s="135"/>
      <c r="F960" s="131" t="s">
        <v>1343</v>
      </c>
      <c r="H960" s="132">
        <v>1</v>
      </c>
      <c r="L960" s="129"/>
      <c r="M960" s="133"/>
      <c r="T960" s="134"/>
      <c r="AT960" s="135" t="s">
        <v>241</v>
      </c>
      <c r="AU960" s="135" t="s">
        <v>81</v>
      </c>
      <c r="AV960" s="135" t="s">
        <v>81</v>
      </c>
      <c r="AW960" s="135" t="s">
        <v>186</v>
      </c>
      <c r="AX960" s="135" t="s">
        <v>73</v>
      </c>
      <c r="AY960" s="135" t="s">
        <v>232</v>
      </c>
    </row>
    <row r="961" spans="2:51" s="6" customFormat="1" ht="15.75" customHeight="1">
      <c r="B961" s="136"/>
      <c r="D961" s="137" t="s">
        <v>241</v>
      </c>
      <c r="E961" s="138"/>
      <c r="F961" s="139" t="s">
        <v>243</v>
      </c>
      <c r="H961" s="140">
        <v>2</v>
      </c>
      <c r="L961" s="136"/>
      <c r="M961" s="141"/>
      <c r="T961" s="142"/>
      <c r="AT961" s="138" t="s">
        <v>241</v>
      </c>
      <c r="AU961" s="138" t="s">
        <v>81</v>
      </c>
      <c r="AV961" s="138" t="s">
        <v>239</v>
      </c>
      <c r="AW961" s="138" t="s">
        <v>186</v>
      </c>
      <c r="AX961" s="138" t="s">
        <v>22</v>
      </c>
      <c r="AY961" s="138" t="s">
        <v>232</v>
      </c>
    </row>
    <row r="962" spans="2:65" s="6" customFormat="1" ht="15.75" customHeight="1">
      <c r="B962" s="22"/>
      <c r="C962" s="117" t="s">
        <v>1348</v>
      </c>
      <c r="D962" s="117" t="s">
        <v>234</v>
      </c>
      <c r="E962" s="118" t="s">
        <v>1349</v>
      </c>
      <c r="F962" s="119" t="s">
        <v>1350</v>
      </c>
      <c r="G962" s="120" t="s">
        <v>602</v>
      </c>
      <c r="H962" s="121">
        <v>46</v>
      </c>
      <c r="I962" s="122"/>
      <c r="J962" s="123">
        <f>ROUND($I$962*$H$962,2)</f>
        <v>0</v>
      </c>
      <c r="K962" s="119" t="s">
        <v>238</v>
      </c>
      <c r="L962" s="22"/>
      <c r="M962" s="124"/>
      <c r="N962" s="125" t="s">
        <v>44</v>
      </c>
      <c r="P962" s="126">
        <f>$O$962*$H$962</f>
        <v>0</v>
      </c>
      <c r="Q962" s="126">
        <v>0</v>
      </c>
      <c r="R962" s="126">
        <f>$Q$962*$H$962</f>
        <v>0</v>
      </c>
      <c r="S962" s="126">
        <v>0.024</v>
      </c>
      <c r="T962" s="127">
        <f>$S$962*$H$962</f>
        <v>1.104</v>
      </c>
      <c r="AR962" s="76" t="s">
        <v>312</v>
      </c>
      <c r="AT962" s="76" t="s">
        <v>234</v>
      </c>
      <c r="AU962" s="76" t="s">
        <v>81</v>
      </c>
      <c r="AY962" s="6" t="s">
        <v>232</v>
      </c>
      <c r="BE962" s="128">
        <f>IF($N$962="základní",$J$962,0)</f>
        <v>0</v>
      </c>
      <c r="BF962" s="128">
        <f>IF($N$962="snížená",$J$962,0)</f>
        <v>0</v>
      </c>
      <c r="BG962" s="128">
        <f>IF($N$962="zákl. přenesená",$J$962,0)</f>
        <v>0</v>
      </c>
      <c r="BH962" s="128">
        <f>IF($N$962="sníž. přenesená",$J$962,0)</f>
        <v>0</v>
      </c>
      <c r="BI962" s="128">
        <f>IF($N$962="nulová",$J$962,0)</f>
        <v>0</v>
      </c>
      <c r="BJ962" s="76" t="s">
        <v>22</v>
      </c>
      <c r="BK962" s="128">
        <f>ROUND($I$962*$H$962,2)</f>
        <v>0</v>
      </c>
      <c r="BL962" s="76" t="s">
        <v>312</v>
      </c>
      <c r="BM962" s="76" t="s">
        <v>1351</v>
      </c>
    </row>
    <row r="963" spans="2:51" s="6" customFormat="1" ht="15.75" customHeight="1">
      <c r="B963" s="144"/>
      <c r="D963" s="130" t="s">
        <v>241</v>
      </c>
      <c r="E963" s="145"/>
      <c r="F963" s="145" t="s">
        <v>347</v>
      </c>
      <c r="H963" s="146"/>
      <c r="L963" s="144"/>
      <c r="M963" s="147"/>
      <c r="T963" s="148"/>
      <c r="AT963" s="146" t="s">
        <v>241</v>
      </c>
      <c r="AU963" s="146" t="s">
        <v>81</v>
      </c>
      <c r="AV963" s="146" t="s">
        <v>22</v>
      </c>
      <c r="AW963" s="146" t="s">
        <v>186</v>
      </c>
      <c r="AX963" s="146" t="s">
        <v>73</v>
      </c>
      <c r="AY963" s="146" t="s">
        <v>232</v>
      </c>
    </row>
    <row r="964" spans="2:51" s="6" customFormat="1" ht="15.75" customHeight="1">
      <c r="B964" s="129"/>
      <c r="D964" s="137" t="s">
        <v>241</v>
      </c>
      <c r="E964" s="135"/>
      <c r="F964" s="131" t="s">
        <v>1321</v>
      </c>
      <c r="H964" s="132">
        <v>9</v>
      </c>
      <c r="L964" s="129"/>
      <c r="M964" s="133"/>
      <c r="T964" s="134"/>
      <c r="AT964" s="135" t="s">
        <v>241</v>
      </c>
      <c r="AU964" s="135" t="s">
        <v>81</v>
      </c>
      <c r="AV964" s="135" t="s">
        <v>81</v>
      </c>
      <c r="AW964" s="135" t="s">
        <v>186</v>
      </c>
      <c r="AX964" s="135" t="s">
        <v>73</v>
      </c>
      <c r="AY964" s="135" t="s">
        <v>232</v>
      </c>
    </row>
    <row r="965" spans="2:51" s="6" customFormat="1" ht="15.75" customHeight="1">
      <c r="B965" s="129"/>
      <c r="D965" s="137" t="s">
        <v>241</v>
      </c>
      <c r="E965" s="135"/>
      <c r="F965" s="131" t="s">
        <v>1322</v>
      </c>
      <c r="H965" s="132">
        <v>17</v>
      </c>
      <c r="L965" s="129"/>
      <c r="M965" s="133"/>
      <c r="T965" s="134"/>
      <c r="AT965" s="135" t="s">
        <v>241</v>
      </c>
      <c r="AU965" s="135" t="s">
        <v>81</v>
      </c>
      <c r="AV965" s="135" t="s">
        <v>81</v>
      </c>
      <c r="AW965" s="135" t="s">
        <v>186</v>
      </c>
      <c r="AX965" s="135" t="s">
        <v>73</v>
      </c>
      <c r="AY965" s="135" t="s">
        <v>232</v>
      </c>
    </row>
    <row r="966" spans="2:51" s="6" customFormat="1" ht="15.75" customHeight="1">
      <c r="B966" s="129"/>
      <c r="D966" s="137" t="s">
        <v>241</v>
      </c>
      <c r="E966" s="135"/>
      <c r="F966" s="131" t="s">
        <v>1323</v>
      </c>
      <c r="H966" s="132">
        <v>4</v>
      </c>
      <c r="L966" s="129"/>
      <c r="M966" s="133"/>
      <c r="T966" s="134"/>
      <c r="AT966" s="135" t="s">
        <v>241</v>
      </c>
      <c r="AU966" s="135" t="s">
        <v>81</v>
      </c>
      <c r="AV966" s="135" t="s">
        <v>81</v>
      </c>
      <c r="AW966" s="135" t="s">
        <v>186</v>
      </c>
      <c r="AX966" s="135" t="s">
        <v>73</v>
      </c>
      <c r="AY966" s="135" t="s">
        <v>232</v>
      </c>
    </row>
    <row r="967" spans="2:51" s="6" customFormat="1" ht="15.75" customHeight="1">
      <c r="B967" s="129"/>
      <c r="D967" s="137" t="s">
        <v>241</v>
      </c>
      <c r="E967" s="135"/>
      <c r="F967" s="131" t="s">
        <v>1342</v>
      </c>
      <c r="H967" s="132">
        <v>1</v>
      </c>
      <c r="L967" s="129"/>
      <c r="M967" s="133"/>
      <c r="T967" s="134"/>
      <c r="AT967" s="135" t="s">
        <v>241</v>
      </c>
      <c r="AU967" s="135" t="s">
        <v>81</v>
      </c>
      <c r="AV967" s="135" t="s">
        <v>81</v>
      </c>
      <c r="AW967" s="135" t="s">
        <v>186</v>
      </c>
      <c r="AX967" s="135" t="s">
        <v>73</v>
      </c>
      <c r="AY967" s="135" t="s">
        <v>232</v>
      </c>
    </row>
    <row r="968" spans="2:51" s="6" customFormat="1" ht="15.75" customHeight="1">
      <c r="B968" s="144"/>
      <c r="D968" s="137" t="s">
        <v>241</v>
      </c>
      <c r="E968" s="146"/>
      <c r="F968" s="145" t="s">
        <v>356</v>
      </c>
      <c r="H968" s="146"/>
      <c r="L968" s="144"/>
      <c r="M968" s="147"/>
      <c r="T968" s="148"/>
      <c r="AT968" s="146" t="s">
        <v>241</v>
      </c>
      <c r="AU968" s="146" t="s">
        <v>81</v>
      </c>
      <c r="AV968" s="146" t="s">
        <v>22</v>
      </c>
      <c r="AW968" s="146" t="s">
        <v>186</v>
      </c>
      <c r="AX968" s="146" t="s">
        <v>73</v>
      </c>
      <c r="AY968" s="146" t="s">
        <v>232</v>
      </c>
    </row>
    <row r="969" spans="2:51" s="6" customFormat="1" ht="15.75" customHeight="1">
      <c r="B969" s="129"/>
      <c r="D969" s="137" t="s">
        <v>241</v>
      </c>
      <c r="E969" s="135"/>
      <c r="F969" s="131" t="s">
        <v>1324</v>
      </c>
      <c r="H969" s="132">
        <v>4</v>
      </c>
      <c r="L969" s="129"/>
      <c r="M969" s="133"/>
      <c r="T969" s="134"/>
      <c r="AT969" s="135" t="s">
        <v>241</v>
      </c>
      <c r="AU969" s="135" t="s">
        <v>81</v>
      </c>
      <c r="AV969" s="135" t="s">
        <v>81</v>
      </c>
      <c r="AW969" s="135" t="s">
        <v>186</v>
      </c>
      <c r="AX969" s="135" t="s">
        <v>73</v>
      </c>
      <c r="AY969" s="135" t="s">
        <v>232</v>
      </c>
    </row>
    <row r="970" spans="2:51" s="6" customFormat="1" ht="15.75" customHeight="1">
      <c r="B970" s="129"/>
      <c r="D970" s="137" t="s">
        <v>241</v>
      </c>
      <c r="E970" s="135"/>
      <c r="F970" s="131" t="s">
        <v>1325</v>
      </c>
      <c r="H970" s="132">
        <v>8</v>
      </c>
      <c r="L970" s="129"/>
      <c r="M970" s="133"/>
      <c r="T970" s="134"/>
      <c r="AT970" s="135" t="s">
        <v>241</v>
      </c>
      <c r="AU970" s="135" t="s">
        <v>81</v>
      </c>
      <c r="AV970" s="135" t="s">
        <v>81</v>
      </c>
      <c r="AW970" s="135" t="s">
        <v>186</v>
      </c>
      <c r="AX970" s="135" t="s">
        <v>73</v>
      </c>
      <c r="AY970" s="135" t="s">
        <v>232</v>
      </c>
    </row>
    <row r="971" spans="2:51" s="6" customFormat="1" ht="15.75" customHeight="1">
      <c r="B971" s="129"/>
      <c r="D971" s="137" t="s">
        <v>241</v>
      </c>
      <c r="E971" s="135"/>
      <c r="F971" s="131" t="s">
        <v>1326</v>
      </c>
      <c r="H971" s="132">
        <v>2</v>
      </c>
      <c r="L971" s="129"/>
      <c r="M971" s="133"/>
      <c r="T971" s="134"/>
      <c r="AT971" s="135" t="s">
        <v>241</v>
      </c>
      <c r="AU971" s="135" t="s">
        <v>81</v>
      </c>
      <c r="AV971" s="135" t="s">
        <v>81</v>
      </c>
      <c r="AW971" s="135" t="s">
        <v>186</v>
      </c>
      <c r="AX971" s="135" t="s">
        <v>73</v>
      </c>
      <c r="AY971" s="135" t="s">
        <v>232</v>
      </c>
    </row>
    <row r="972" spans="2:51" s="6" customFormat="1" ht="15.75" customHeight="1">
      <c r="B972" s="129"/>
      <c r="D972" s="137" t="s">
        <v>241</v>
      </c>
      <c r="E972" s="135"/>
      <c r="F972" s="131" t="s">
        <v>1343</v>
      </c>
      <c r="H972" s="132">
        <v>1</v>
      </c>
      <c r="L972" s="129"/>
      <c r="M972" s="133"/>
      <c r="T972" s="134"/>
      <c r="AT972" s="135" t="s">
        <v>241</v>
      </c>
      <c r="AU972" s="135" t="s">
        <v>81</v>
      </c>
      <c r="AV972" s="135" t="s">
        <v>81</v>
      </c>
      <c r="AW972" s="135" t="s">
        <v>186</v>
      </c>
      <c r="AX972" s="135" t="s">
        <v>73</v>
      </c>
      <c r="AY972" s="135" t="s">
        <v>232</v>
      </c>
    </row>
    <row r="973" spans="2:51" s="6" customFormat="1" ht="15.75" customHeight="1">
      <c r="B973" s="136"/>
      <c r="D973" s="137" t="s">
        <v>241</v>
      </c>
      <c r="E973" s="138"/>
      <c r="F973" s="139" t="s">
        <v>243</v>
      </c>
      <c r="H973" s="140">
        <v>46</v>
      </c>
      <c r="L973" s="136"/>
      <c r="M973" s="141"/>
      <c r="T973" s="142"/>
      <c r="AT973" s="138" t="s">
        <v>241</v>
      </c>
      <c r="AU973" s="138" t="s">
        <v>81</v>
      </c>
      <c r="AV973" s="138" t="s">
        <v>239</v>
      </c>
      <c r="AW973" s="138" t="s">
        <v>186</v>
      </c>
      <c r="AX973" s="138" t="s">
        <v>22</v>
      </c>
      <c r="AY973" s="138" t="s">
        <v>232</v>
      </c>
    </row>
    <row r="974" spans="2:65" s="6" customFormat="1" ht="15.75" customHeight="1">
      <c r="B974" s="22"/>
      <c r="C974" s="117" t="s">
        <v>1352</v>
      </c>
      <c r="D974" s="117" t="s">
        <v>234</v>
      </c>
      <c r="E974" s="118" t="s">
        <v>1353</v>
      </c>
      <c r="F974" s="119" t="s">
        <v>1354</v>
      </c>
      <c r="G974" s="120" t="s">
        <v>797</v>
      </c>
      <c r="H974" s="166"/>
      <c r="I974" s="122"/>
      <c r="J974" s="123">
        <f>ROUND($I$974*$H$974,2)</f>
        <v>0</v>
      </c>
      <c r="K974" s="119" t="s">
        <v>238</v>
      </c>
      <c r="L974" s="22"/>
      <c r="M974" s="124"/>
      <c r="N974" s="125" t="s">
        <v>44</v>
      </c>
      <c r="P974" s="126">
        <f>$O$974*$H$974</f>
        <v>0</v>
      </c>
      <c r="Q974" s="126">
        <v>0</v>
      </c>
      <c r="R974" s="126">
        <f>$Q$974*$H$974</f>
        <v>0</v>
      </c>
      <c r="S974" s="126">
        <v>0</v>
      </c>
      <c r="T974" s="127">
        <f>$S$974*$H$974</f>
        <v>0</v>
      </c>
      <c r="AR974" s="76" t="s">
        <v>312</v>
      </c>
      <c r="AT974" s="76" t="s">
        <v>234</v>
      </c>
      <c r="AU974" s="76" t="s">
        <v>81</v>
      </c>
      <c r="AY974" s="6" t="s">
        <v>232</v>
      </c>
      <c r="BE974" s="128">
        <f>IF($N$974="základní",$J$974,0)</f>
        <v>0</v>
      </c>
      <c r="BF974" s="128">
        <f>IF($N$974="snížená",$J$974,0)</f>
        <v>0</v>
      </c>
      <c r="BG974" s="128">
        <f>IF($N$974="zákl. přenesená",$J$974,0)</f>
        <v>0</v>
      </c>
      <c r="BH974" s="128">
        <f>IF($N$974="sníž. přenesená",$J$974,0)</f>
        <v>0</v>
      </c>
      <c r="BI974" s="128">
        <f>IF($N$974="nulová",$J$974,0)</f>
        <v>0</v>
      </c>
      <c r="BJ974" s="76" t="s">
        <v>22</v>
      </c>
      <c r="BK974" s="128">
        <f>ROUND($I$974*$H$974,2)</f>
        <v>0</v>
      </c>
      <c r="BL974" s="76" t="s">
        <v>312</v>
      </c>
      <c r="BM974" s="76" t="s">
        <v>1355</v>
      </c>
    </row>
    <row r="975" spans="2:65" s="6" customFormat="1" ht="27" customHeight="1">
      <c r="B975" s="22"/>
      <c r="C975" s="120" t="s">
        <v>1356</v>
      </c>
      <c r="D975" s="120" t="s">
        <v>234</v>
      </c>
      <c r="E975" s="118" t="s">
        <v>1357</v>
      </c>
      <c r="F975" s="119" t="s">
        <v>1358</v>
      </c>
      <c r="G975" s="120" t="s">
        <v>237</v>
      </c>
      <c r="H975" s="121">
        <v>74.822</v>
      </c>
      <c r="I975" s="122"/>
      <c r="J975" s="123">
        <f>ROUND($I$975*$H$975,2)</f>
        <v>0</v>
      </c>
      <c r="K975" s="119"/>
      <c r="L975" s="22"/>
      <c r="M975" s="124"/>
      <c r="N975" s="125" t="s">
        <v>44</v>
      </c>
      <c r="P975" s="126">
        <f>$O$975*$H$975</f>
        <v>0</v>
      </c>
      <c r="Q975" s="126">
        <v>0</v>
      </c>
      <c r="R975" s="126">
        <f>$Q$975*$H$975</f>
        <v>0</v>
      </c>
      <c r="S975" s="126">
        <v>0</v>
      </c>
      <c r="T975" s="127">
        <f>$S$975*$H$975</f>
        <v>0</v>
      </c>
      <c r="AR975" s="76" t="s">
        <v>312</v>
      </c>
      <c r="AT975" s="76" t="s">
        <v>234</v>
      </c>
      <c r="AU975" s="76" t="s">
        <v>81</v>
      </c>
      <c r="AY975" s="76" t="s">
        <v>232</v>
      </c>
      <c r="BE975" s="128">
        <f>IF($N$975="základní",$J$975,0)</f>
        <v>0</v>
      </c>
      <c r="BF975" s="128">
        <f>IF($N$975="snížená",$J$975,0)</f>
        <v>0</v>
      </c>
      <c r="BG975" s="128">
        <f>IF($N$975="zákl. přenesená",$J$975,0)</f>
        <v>0</v>
      </c>
      <c r="BH975" s="128">
        <f>IF($N$975="sníž. přenesená",$J$975,0)</f>
        <v>0</v>
      </c>
      <c r="BI975" s="128">
        <f>IF($N$975="nulová",$J$975,0)</f>
        <v>0</v>
      </c>
      <c r="BJ975" s="76" t="s">
        <v>22</v>
      </c>
      <c r="BK975" s="128">
        <f>ROUND($I$975*$H$975,2)</f>
        <v>0</v>
      </c>
      <c r="BL975" s="76" t="s">
        <v>312</v>
      </c>
      <c r="BM975" s="76" t="s">
        <v>1359</v>
      </c>
    </row>
    <row r="976" spans="2:51" s="6" customFormat="1" ht="15.75" customHeight="1">
      <c r="B976" s="129"/>
      <c r="D976" s="130" t="s">
        <v>241</v>
      </c>
      <c r="E976" s="131"/>
      <c r="F976" s="131" t="s">
        <v>1360</v>
      </c>
      <c r="H976" s="132">
        <v>17.531</v>
      </c>
      <c r="L976" s="129"/>
      <c r="M976" s="133"/>
      <c r="T976" s="134"/>
      <c r="AT976" s="135" t="s">
        <v>241</v>
      </c>
      <c r="AU976" s="135" t="s">
        <v>81</v>
      </c>
      <c r="AV976" s="135" t="s">
        <v>81</v>
      </c>
      <c r="AW976" s="135" t="s">
        <v>186</v>
      </c>
      <c r="AX976" s="135" t="s">
        <v>73</v>
      </c>
      <c r="AY976" s="135" t="s">
        <v>232</v>
      </c>
    </row>
    <row r="977" spans="2:51" s="6" customFormat="1" ht="15.75" customHeight="1">
      <c r="B977" s="129"/>
      <c r="D977" s="137" t="s">
        <v>241</v>
      </c>
      <c r="E977" s="135"/>
      <c r="F977" s="131" t="s">
        <v>1361</v>
      </c>
      <c r="H977" s="132">
        <v>1.237</v>
      </c>
      <c r="L977" s="129"/>
      <c r="M977" s="133"/>
      <c r="T977" s="134"/>
      <c r="AT977" s="135" t="s">
        <v>241</v>
      </c>
      <c r="AU977" s="135" t="s">
        <v>81</v>
      </c>
      <c r="AV977" s="135" t="s">
        <v>81</v>
      </c>
      <c r="AW977" s="135" t="s">
        <v>186</v>
      </c>
      <c r="AX977" s="135" t="s">
        <v>73</v>
      </c>
      <c r="AY977" s="135" t="s">
        <v>232</v>
      </c>
    </row>
    <row r="978" spans="2:51" s="6" customFormat="1" ht="15.75" customHeight="1">
      <c r="B978" s="129"/>
      <c r="D978" s="137" t="s">
        <v>241</v>
      </c>
      <c r="E978" s="135"/>
      <c r="F978" s="131" t="s">
        <v>1362</v>
      </c>
      <c r="H978" s="132">
        <v>53.317</v>
      </c>
      <c r="L978" s="129"/>
      <c r="M978" s="133"/>
      <c r="T978" s="134"/>
      <c r="AT978" s="135" t="s">
        <v>241</v>
      </c>
      <c r="AU978" s="135" t="s">
        <v>81</v>
      </c>
      <c r="AV978" s="135" t="s">
        <v>81</v>
      </c>
      <c r="AW978" s="135" t="s">
        <v>186</v>
      </c>
      <c r="AX978" s="135" t="s">
        <v>73</v>
      </c>
      <c r="AY978" s="135" t="s">
        <v>232</v>
      </c>
    </row>
    <row r="979" spans="2:51" s="6" customFormat="1" ht="15.75" customHeight="1">
      <c r="B979" s="129"/>
      <c r="D979" s="137" t="s">
        <v>241</v>
      </c>
      <c r="E979" s="135"/>
      <c r="F979" s="131" t="s">
        <v>1363</v>
      </c>
      <c r="H979" s="132">
        <v>2.737</v>
      </c>
      <c r="L979" s="129"/>
      <c r="M979" s="133"/>
      <c r="T979" s="134"/>
      <c r="AT979" s="135" t="s">
        <v>241</v>
      </c>
      <c r="AU979" s="135" t="s">
        <v>81</v>
      </c>
      <c r="AV979" s="135" t="s">
        <v>81</v>
      </c>
      <c r="AW979" s="135" t="s">
        <v>186</v>
      </c>
      <c r="AX979" s="135" t="s">
        <v>73</v>
      </c>
      <c r="AY979" s="135" t="s">
        <v>232</v>
      </c>
    </row>
    <row r="980" spans="2:51" s="6" customFormat="1" ht="15.75" customHeight="1">
      <c r="B980" s="136"/>
      <c r="D980" s="137" t="s">
        <v>241</v>
      </c>
      <c r="E980" s="138"/>
      <c r="F980" s="139" t="s">
        <v>243</v>
      </c>
      <c r="H980" s="140">
        <v>74.822</v>
      </c>
      <c r="L980" s="136"/>
      <c r="M980" s="141"/>
      <c r="T980" s="142"/>
      <c r="AT980" s="138" t="s">
        <v>241</v>
      </c>
      <c r="AU980" s="138" t="s">
        <v>81</v>
      </c>
      <c r="AV980" s="138" t="s">
        <v>239</v>
      </c>
      <c r="AW980" s="138" t="s">
        <v>186</v>
      </c>
      <c r="AX980" s="138" t="s">
        <v>22</v>
      </c>
      <c r="AY980" s="138" t="s">
        <v>232</v>
      </c>
    </row>
    <row r="981" spans="2:65" s="6" customFormat="1" ht="15.75" customHeight="1">
      <c r="B981" s="22"/>
      <c r="C981" s="117" t="s">
        <v>1364</v>
      </c>
      <c r="D981" s="117" t="s">
        <v>234</v>
      </c>
      <c r="E981" s="118" t="s">
        <v>1365</v>
      </c>
      <c r="F981" s="119" t="s">
        <v>1366</v>
      </c>
      <c r="G981" s="120" t="s">
        <v>1367</v>
      </c>
      <c r="H981" s="121">
        <v>648</v>
      </c>
      <c r="I981" s="122"/>
      <c r="J981" s="123">
        <f>ROUND($I$981*$H$981,2)</f>
        <v>0</v>
      </c>
      <c r="K981" s="119"/>
      <c r="L981" s="22"/>
      <c r="M981" s="124"/>
      <c r="N981" s="125" t="s">
        <v>44</v>
      </c>
      <c r="P981" s="126">
        <f>$O$981*$H$981</f>
        <v>0</v>
      </c>
      <c r="Q981" s="126">
        <v>0</v>
      </c>
      <c r="R981" s="126">
        <f>$Q$981*$H$981</f>
        <v>0</v>
      </c>
      <c r="S981" s="126">
        <v>0</v>
      </c>
      <c r="T981" s="127">
        <f>$S$981*$H$981</f>
        <v>0</v>
      </c>
      <c r="AR981" s="76" t="s">
        <v>312</v>
      </c>
      <c r="AT981" s="76" t="s">
        <v>234</v>
      </c>
      <c r="AU981" s="76" t="s">
        <v>81</v>
      </c>
      <c r="AY981" s="6" t="s">
        <v>232</v>
      </c>
      <c r="BE981" s="128">
        <f>IF($N$981="základní",$J$981,0)</f>
        <v>0</v>
      </c>
      <c r="BF981" s="128">
        <f>IF($N$981="snížená",$J$981,0)</f>
        <v>0</v>
      </c>
      <c r="BG981" s="128">
        <f>IF($N$981="zákl. přenesená",$J$981,0)</f>
        <v>0</v>
      </c>
      <c r="BH981" s="128">
        <f>IF($N$981="sníž. přenesená",$J$981,0)</f>
        <v>0</v>
      </c>
      <c r="BI981" s="128">
        <f>IF($N$981="nulová",$J$981,0)</f>
        <v>0</v>
      </c>
      <c r="BJ981" s="76" t="s">
        <v>22</v>
      </c>
      <c r="BK981" s="128">
        <f>ROUND($I$981*$H$981,2)</f>
        <v>0</v>
      </c>
      <c r="BL981" s="76" t="s">
        <v>312</v>
      </c>
      <c r="BM981" s="76" t="s">
        <v>1368</v>
      </c>
    </row>
    <row r="982" spans="2:63" s="106" customFormat="1" ht="30.75" customHeight="1">
      <c r="B982" s="107"/>
      <c r="D982" s="108" t="s">
        <v>72</v>
      </c>
      <c r="E982" s="115" t="s">
        <v>1369</v>
      </c>
      <c r="F982" s="115" t="s">
        <v>1370</v>
      </c>
      <c r="J982" s="116">
        <f>$BK$982</f>
        <v>0</v>
      </c>
      <c r="L982" s="107"/>
      <c r="M982" s="111"/>
      <c r="P982" s="112">
        <f>SUM($P$983:$P$999)</f>
        <v>0</v>
      </c>
      <c r="R982" s="112">
        <f>SUM($R$983:$R$999)</f>
        <v>0.22291355</v>
      </c>
      <c r="T982" s="113">
        <f>SUM($T$983:$T$999)</f>
        <v>4.995935</v>
      </c>
      <c r="AR982" s="108" t="s">
        <v>81</v>
      </c>
      <c r="AT982" s="108" t="s">
        <v>72</v>
      </c>
      <c r="AU982" s="108" t="s">
        <v>22</v>
      </c>
      <c r="AY982" s="108" t="s">
        <v>232</v>
      </c>
      <c r="BK982" s="114">
        <f>SUM($BK$983:$BK$999)</f>
        <v>0</v>
      </c>
    </row>
    <row r="983" spans="2:65" s="6" customFormat="1" ht="15.75" customHeight="1">
      <c r="B983" s="22"/>
      <c r="C983" s="120" t="s">
        <v>1371</v>
      </c>
      <c r="D983" s="120" t="s">
        <v>234</v>
      </c>
      <c r="E983" s="118" t="s">
        <v>1372</v>
      </c>
      <c r="F983" s="119" t="s">
        <v>1373</v>
      </c>
      <c r="G983" s="120" t="s">
        <v>725</v>
      </c>
      <c r="H983" s="121">
        <v>50.051</v>
      </c>
      <c r="I983" s="122"/>
      <c r="J983" s="123">
        <f>ROUND($I$983*$H$983,2)</f>
        <v>0</v>
      </c>
      <c r="K983" s="119" t="s">
        <v>238</v>
      </c>
      <c r="L983" s="22"/>
      <c r="M983" s="124"/>
      <c r="N983" s="125" t="s">
        <v>44</v>
      </c>
      <c r="P983" s="126">
        <f>$O$983*$H$983</f>
        <v>0</v>
      </c>
      <c r="Q983" s="126">
        <v>0</v>
      </c>
      <c r="R983" s="126">
        <f>$Q$983*$H$983</f>
        <v>0</v>
      </c>
      <c r="S983" s="126">
        <v>0</v>
      </c>
      <c r="T983" s="127">
        <f>$S$983*$H$983</f>
        <v>0</v>
      </c>
      <c r="AR983" s="76" t="s">
        <v>312</v>
      </c>
      <c r="AT983" s="76" t="s">
        <v>234</v>
      </c>
      <c r="AU983" s="76" t="s">
        <v>81</v>
      </c>
      <c r="AY983" s="76" t="s">
        <v>232</v>
      </c>
      <c r="BE983" s="128">
        <f>IF($N$983="základní",$J$983,0)</f>
        <v>0</v>
      </c>
      <c r="BF983" s="128">
        <f>IF($N$983="snížená",$J$983,0)</f>
        <v>0</v>
      </c>
      <c r="BG983" s="128">
        <f>IF($N$983="zákl. přenesená",$J$983,0)</f>
        <v>0</v>
      </c>
      <c r="BH983" s="128">
        <f>IF($N$983="sníž. přenesená",$J$983,0)</f>
        <v>0</v>
      </c>
      <c r="BI983" s="128">
        <f>IF($N$983="nulová",$J$983,0)</f>
        <v>0</v>
      </c>
      <c r="BJ983" s="76" t="s">
        <v>22</v>
      </c>
      <c r="BK983" s="128">
        <f>ROUND($I$983*$H$983,2)</f>
        <v>0</v>
      </c>
      <c r="BL983" s="76" t="s">
        <v>312</v>
      </c>
      <c r="BM983" s="76" t="s">
        <v>1374</v>
      </c>
    </row>
    <row r="984" spans="2:51" s="6" customFormat="1" ht="15.75" customHeight="1">
      <c r="B984" s="129"/>
      <c r="D984" s="130" t="s">
        <v>241</v>
      </c>
      <c r="E984" s="131"/>
      <c r="F984" s="131" t="s">
        <v>1375</v>
      </c>
      <c r="H984" s="132">
        <v>42.184</v>
      </c>
      <c r="L984" s="129"/>
      <c r="M984" s="133"/>
      <c r="T984" s="134"/>
      <c r="AT984" s="135" t="s">
        <v>241</v>
      </c>
      <c r="AU984" s="135" t="s">
        <v>81</v>
      </c>
      <c r="AV984" s="135" t="s">
        <v>81</v>
      </c>
      <c r="AW984" s="135" t="s">
        <v>186</v>
      </c>
      <c r="AX984" s="135" t="s">
        <v>73</v>
      </c>
      <c r="AY984" s="135" t="s">
        <v>232</v>
      </c>
    </row>
    <row r="985" spans="2:51" s="6" customFormat="1" ht="15.75" customHeight="1">
      <c r="B985" s="129"/>
      <c r="D985" s="137" t="s">
        <v>241</v>
      </c>
      <c r="E985" s="135"/>
      <c r="F985" s="131" t="s">
        <v>1376</v>
      </c>
      <c r="H985" s="132">
        <v>7.867</v>
      </c>
      <c r="L985" s="129"/>
      <c r="M985" s="133"/>
      <c r="T985" s="134"/>
      <c r="AT985" s="135" t="s">
        <v>241</v>
      </c>
      <c r="AU985" s="135" t="s">
        <v>81</v>
      </c>
      <c r="AV985" s="135" t="s">
        <v>81</v>
      </c>
      <c r="AW985" s="135" t="s">
        <v>186</v>
      </c>
      <c r="AX985" s="135" t="s">
        <v>73</v>
      </c>
      <c r="AY985" s="135" t="s">
        <v>232</v>
      </c>
    </row>
    <row r="986" spans="2:51" s="6" customFormat="1" ht="15.75" customHeight="1">
      <c r="B986" s="136"/>
      <c r="D986" s="137" t="s">
        <v>241</v>
      </c>
      <c r="E986" s="138"/>
      <c r="F986" s="139" t="s">
        <v>243</v>
      </c>
      <c r="H986" s="140">
        <v>50.051</v>
      </c>
      <c r="L986" s="136"/>
      <c r="M986" s="141"/>
      <c r="T986" s="142"/>
      <c r="AT986" s="138" t="s">
        <v>241</v>
      </c>
      <c r="AU986" s="138" t="s">
        <v>81</v>
      </c>
      <c r="AV986" s="138" t="s">
        <v>239</v>
      </c>
      <c r="AW986" s="138" t="s">
        <v>186</v>
      </c>
      <c r="AX986" s="138" t="s">
        <v>22</v>
      </c>
      <c r="AY986" s="138" t="s">
        <v>232</v>
      </c>
    </row>
    <row r="987" spans="2:65" s="6" customFormat="1" ht="15.75" customHeight="1">
      <c r="B987" s="22"/>
      <c r="C987" s="117" t="s">
        <v>1377</v>
      </c>
      <c r="D987" s="117" t="s">
        <v>234</v>
      </c>
      <c r="E987" s="118" t="s">
        <v>1378</v>
      </c>
      <c r="F987" s="119" t="s">
        <v>1379</v>
      </c>
      <c r="G987" s="120" t="s">
        <v>237</v>
      </c>
      <c r="H987" s="121">
        <v>713.705</v>
      </c>
      <c r="I987" s="122"/>
      <c r="J987" s="123">
        <f>ROUND($I$987*$H$987,2)</f>
        <v>0</v>
      </c>
      <c r="K987" s="119" t="s">
        <v>238</v>
      </c>
      <c r="L987" s="22"/>
      <c r="M987" s="124"/>
      <c r="N987" s="125" t="s">
        <v>44</v>
      </c>
      <c r="P987" s="126">
        <f>$O$987*$H$987</f>
        <v>0</v>
      </c>
      <c r="Q987" s="126">
        <v>0</v>
      </c>
      <c r="R987" s="126">
        <f>$Q$987*$H$987</f>
        <v>0</v>
      </c>
      <c r="S987" s="126">
        <v>0.007</v>
      </c>
      <c r="T987" s="127">
        <f>$S$987*$H$987</f>
        <v>4.995935</v>
      </c>
      <c r="AR987" s="76" t="s">
        <v>312</v>
      </c>
      <c r="AT987" s="76" t="s">
        <v>234</v>
      </c>
      <c r="AU987" s="76" t="s">
        <v>81</v>
      </c>
      <c r="AY987" s="6" t="s">
        <v>232</v>
      </c>
      <c r="BE987" s="128">
        <f>IF($N$987="základní",$J$987,0)</f>
        <v>0</v>
      </c>
      <c r="BF987" s="128">
        <f>IF($N$987="snížená",$J$987,0)</f>
        <v>0</v>
      </c>
      <c r="BG987" s="128">
        <f>IF($N$987="zákl. přenesená",$J$987,0)</f>
        <v>0</v>
      </c>
      <c r="BH987" s="128">
        <f>IF($N$987="sníž. přenesená",$J$987,0)</f>
        <v>0</v>
      </c>
      <c r="BI987" s="128">
        <f>IF($N$987="nulová",$J$987,0)</f>
        <v>0</v>
      </c>
      <c r="BJ987" s="76" t="s">
        <v>22</v>
      </c>
      <c r="BK987" s="128">
        <f>ROUND($I$987*$H$987,2)</f>
        <v>0</v>
      </c>
      <c r="BL987" s="76" t="s">
        <v>312</v>
      </c>
      <c r="BM987" s="76" t="s">
        <v>1380</v>
      </c>
    </row>
    <row r="988" spans="2:51" s="6" customFormat="1" ht="15.75" customHeight="1">
      <c r="B988" s="129"/>
      <c r="D988" s="130" t="s">
        <v>241</v>
      </c>
      <c r="E988" s="131"/>
      <c r="F988" s="131" t="s">
        <v>1381</v>
      </c>
      <c r="H988" s="132">
        <v>713.705</v>
      </c>
      <c r="L988" s="129"/>
      <c r="M988" s="133"/>
      <c r="T988" s="134"/>
      <c r="AT988" s="135" t="s">
        <v>241</v>
      </c>
      <c r="AU988" s="135" t="s">
        <v>81</v>
      </c>
      <c r="AV988" s="135" t="s">
        <v>81</v>
      </c>
      <c r="AW988" s="135" t="s">
        <v>186</v>
      </c>
      <c r="AX988" s="135" t="s">
        <v>73</v>
      </c>
      <c r="AY988" s="135" t="s">
        <v>232</v>
      </c>
    </row>
    <row r="989" spans="2:51" s="6" customFormat="1" ht="15.75" customHeight="1">
      <c r="B989" s="136"/>
      <c r="D989" s="137" t="s">
        <v>241</v>
      </c>
      <c r="E989" s="138"/>
      <c r="F989" s="139" t="s">
        <v>243</v>
      </c>
      <c r="H989" s="140">
        <v>713.705</v>
      </c>
      <c r="L989" s="136"/>
      <c r="M989" s="141"/>
      <c r="T989" s="142"/>
      <c r="AT989" s="138" t="s">
        <v>241</v>
      </c>
      <c r="AU989" s="138" t="s">
        <v>81</v>
      </c>
      <c r="AV989" s="138" t="s">
        <v>239</v>
      </c>
      <c r="AW989" s="138" t="s">
        <v>186</v>
      </c>
      <c r="AX989" s="138" t="s">
        <v>22</v>
      </c>
      <c r="AY989" s="138" t="s">
        <v>232</v>
      </c>
    </row>
    <row r="990" spans="2:65" s="6" customFormat="1" ht="15.75" customHeight="1">
      <c r="B990" s="22"/>
      <c r="C990" s="117" t="s">
        <v>1382</v>
      </c>
      <c r="D990" s="117" t="s">
        <v>234</v>
      </c>
      <c r="E990" s="118" t="s">
        <v>1383</v>
      </c>
      <c r="F990" s="119" t="s">
        <v>1384</v>
      </c>
      <c r="G990" s="120" t="s">
        <v>725</v>
      </c>
      <c r="H990" s="121">
        <v>4458.271</v>
      </c>
      <c r="I990" s="122"/>
      <c r="J990" s="123">
        <f>ROUND($I$990*$H$990,2)</f>
        <v>0</v>
      </c>
      <c r="K990" s="119" t="s">
        <v>238</v>
      </c>
      <c r="L990" s="22"/>
      <c r="M990" s="124"/>
      <c r="N990" s="125" t="s">
        <v>44</v>
      </c>
      <c r="P990" s="126">
        <f>$O$990*$H$990</f>
        <v>0</v>
      </c>
      <c r="Q990" s="126">
        <v>5E-05</v>
      </c>
      <c r="R990" s="126">
        <f>$Q$990*$H$990</f>
        <v>0.22291355</v>
      </c>
      <c r="S990" s="126">
        <v>0</v>
      </c>
      <c r="T990" s="127">
        <f>$S$990*$H$990</f>
        <v>0</v>
      </c>
      <c r="AR990" s="76" t="s">
        <v>312</v>
      </c>
      <c r="AT990" s="76" t="s">
        <v>234</v>
      </c>
      <c r="AU990" s="76" t="s">
        <v>81</v>
      </c>
      <c r="AY990" s="6" t="s">
        <v>232</v>
      </c>
      <c r="BE990" s="128">
        <f>IF($N$990="základní",$J$990,0)</f>
        <v>0</v>
      </c>
      <c r="BF990" s="128">
        <f>IF($N$990="snížená",$J$990,0)</f>
        <v>0</v>
      </c>
      <c r="BG990" s="128">
        <f>IF($N$990="zákl. přenesená",$J$990,0)</f>
        <v>0</v>
      </c>
      <c r="BH990" s="128">
        <f>IF($N$990="sníž. přenesená",$J$990,0)</f>
        <v>0</v>
      </c>
      <c r="BI990" s="128">
        <f>IF($N$990="nulová",$J$990,0)</f>
        <v>0</v>
      </c>
      <c r="BJ990" s="76" t="s">
        <v>22</v>
      </c>
      <c r="BK990" s="128">
        <f>ROUND($I$990*$H$990,2)</f>
        <v>0</v>
      </c>
      <c r="BL990" s="76" t="s">
        <v>312</v>
      </c>
      <c r="BM990" s="76" t="s">
        <v>1385</v>
      </c>
    </row>
    <row r="991" spans="2:51" s="6" customFormat="1" ht="15.75" customHeight="1">
      <c r="B991" s="129"/>
      <c r="D991" s="130" t="s">
        <v>241</v>
      </c>
      <c r="E991" s="131"/>
      <c r="F991" s="131" t="s">
        <v>1386</v>
      </c>
      <c r="H991" s="132">
        <v>4458.271</v>
      </c>
      <c r="L991" s="129"/>
      <c r="M991" s="133"/>
      <c r="T991" s="134"/>
      <c r="AT991" s="135" t="s">
        <v>241</v>
      </c>
      <c r="AU991" s="135" t="s">
        <v>81</v>
      </c>
      <c r="AV991" s="135" t="s">
        <v>81</v>
      </c>
      <c r="AW991" s="135" t="s">
        <v>186</v>
      </c>
      <c r="AX991" s="135" t="s">
        <v>73</v>
      </c>
      <c r="AY991" s="135" t="s">
        <v>232</v>
      </c>
    </row>
    <row r="992" spans="2:51" s="6" customFormat="1" ht="15.75" customHeight="1">
      <c r="B992" s="136"/>
      <c r="D992" s="137" t="s">
        <v>241</v>
      </c>
      <c r="E992" s="138"/>
      <c r="F992" s="139" t="s">
        <v>243</v>
      </c>
      <c r="H992" s="140">
        <v>4458.271</v>
      </c>
      <c r="L992" s="136"/>
      <c r="M992" s="141"/>
      <c r="T992" s="142"/>
      <c r="AT992" s="138" t="s">
        <v>241</v>
      </c>
      <c r="AU992" s="138" t="s">
        <v>81</v>
      </c>
      <c r="AV992" s="138" t="s">
        <v>239</v>
      </c>
      <c r="AW992" s="138" t="s">
        <v>186</v>
      </c>
      <c r="AX992" s="138" t="s">
        <v>22</v>
      </c>
      <c r="AY992" s="138" t="s">
        <v>232</v>
      </c>
    </row>
    <row r="993" spans="2:65" s="6" customFormat="1" ht="15.75" customHeight="1">
      <c r="B993" s="22"/>
      <c r="C993" s="117" t="s">
        <v>1387</v>
      </c>
      <c r="D993" s="117" t="s">
        <v>234</v>
      </c>
      <c r="E993" s="118" t="s">
        <v>1388</v>
      </c>
      <c r="F993" s="119" t="s">
        <v>1389</v>
      </c>
      <c r="G993" s="120" t="s">
        <v>797</v>
      </c>
      <c r="H993" s="166"/>
      <c r="I993" s="122"/>
      <c r="J993" s="123">
        <f>ROUND($I$993*$H$993,2)</f>
        <v>0</v>
      </c>
      <c r="K993" s="119" t="s">
        <v>238</v>
      </c>
      <c r="L993" s="22"/>
      <c r="M993" s="124"/>
      <c r="N993" s="125" t="s">
        <v>44</v>
      </c>
      <c r="P993" s="126">
        <f>$O$993*$H$993</f>
        <v>0</v>
      </c>
      <c r="Q993" s="126">
        <v>0</v>
      </c>
      <c r="R993" s="126">
        <f>$Q$993*$H$993</f>
        <v>0</v>
      </c>
      <c r="S993" s="126">
        <v>0</v>
      </c>
      <c r="T993" s="127">
        <f>$S$993*$H$993</f>
        <v>0</v>
      </c>
      <c r="AR993" s="76" t="s">
        <v>312</v>
      </c>
      <c r="AT993" s="76" t="s">
        <v>234</v>
      </c>
      <c r="AU993" s="76" t="s">
        <v>81</v>
      </c>
      <c r="AY993" s="6" t="s">
        <v>232</v>
      </c>
      <c r="BE993" s="128">
        <f>IF($N$993="základní",$J$993,0)</f>
        <v>0</v>
      </c>
      <c r="BF993" s="128">
        <f>IF($N$993="snížená",$J$993,0)</f>
        <v>0</v>
      </c>
      <c r="BG993" s="128">
        <f>IF($N$993="zákl. přenesená",$J$993,0)</f>
        <v>0</v>
      </c>
      <c r="BH993" s="128">
        <f>IF($N$993="sníž. přenesená",$J$993,0)</f>
        <v>0</v>
      </c>
      <c r="BI993" s="128">
        <f>IF($N$993="nulová",$J$993,0)</f>
        <v>0</v>
      </c>
      <c r="BJ993" s="76" t="s">
        <v>22</v>
      </c>
      <c r="BK993" s="128">
        <f>ROUND($I$993*$H$993,2)</f>
        <v>0</v>
      </c>
      <c r="BL993" s="76" t="s">
        <v>312</v>
      </c>
      <c r="BM993" s="76" t="s">
        <v>1390</v>
      </c>
    </row>
    <row r="994" spans="2:65" s="6" customFormat="1" ht="15.75" customHeight="1">
      <c r="B994" s="22"/>
      <c r="C994" s="120" t="s">
        <v>1391</v>
      </c>
      <c r="D994" s="120" t="s">
        <v>234</v>
      </c>
      <c r="E994" s="118" t="s">
        <v>1392</v>
      </c>
      <c r="F994" s="119" t="s">
        <v>1393</v>
      </c>
      <c r="G994" s="120" t="s">
        <v>677</v>
      </c>
      <c r="H994" s="121">
        <v>1</v>
      </c>
      <c r="I994" s="122"/>
      <c r="J994" s="123">
        <f>ROUND($I$994*$H$994,2)</f>
        <v>0</v>
      </c>
      <c r="K994" s="119"/>
      <c r="L994" s="22"/>
      <c r="M994" s="124"/>
      <c r="N994" s="125" t="s">
        <v>44</v>
      </c>
      <c r="P994" s="126">
        <f>$O$994*$H$994</f>
        <v>0</v>
      </c>
      <c r="Q994" s="126">
        <v>0</v>
      </c>
      <c r="R994" s="126">
        <f>$Q$994*$H$994</f>
        <v>0</v>
      </c>
      <c r="S994" s="126">
        <v>0</v>
      </c>
      <c r="T994" s="127">
        <f>$S$994*$H$994</f>
        <v>0</v>
      </c>
      <c r="AR994" s="76" t="s">
        <v>312</v>
      </c>
      <c r="AT994" s="76" t="s">
        <v>234</v>
      </c>
      <c r="AU994" s="76" t="s">
        <v>81</v>
      </c>
      <c r="AY994" s="76" t="s">
        <v>232</v>
      </c>
      <c r="BE994" s="128">
        <f>IF($N$994="základní",$J$994,0)</f>
        <v>0</v>
      </c>
      <c r="BF994" s="128">
        <f>IF($N$994="snížená",$J$994,0)</f>
        <v>0</v>
      </c>
      <c r="BG994" s="128">
        <f>IF($N$994="zákl. přenesená",$J$994,0)</f>
        <v>0</v>
      </c>
      <c r="BH994" s="128">
        <f>IF($N$994="sníž. přenesená",$J$994,0)</f>
        <v>0</v>
      </c>
      <c r="BI994" s="128">
        <f>IF($N$994="nulová",$J$994,0)</f>
        <v>0</v>
      </c>
      <c r="BJ994" s="76" t="s">
        <v>22</v>
      </c>
      <c r="BK994" s="128">
        <f>ROUND($I$994*$H$994,2)</f>
        <v>0</v>
      </c>
      <c r="BL994" s="76" t="s">
        <v>312</v>
      </c>
      <c r="BM994" s="76" t="s">
        <v>1394</v>
      </c>
    </row>
    <row r="995" spans="2:51" s="6" customFormat="1" ht="15.75" customHeight="1">
      <c r="B995" s="129"/>
      <c r="D995" s="130" t="s">
        <v>241</v>
      </c>
      <c r="E995" s="131"/>
      <c r="F995" s="131" t="s">
        <v>1395</v>
      </c>
      <c r="H995" s="132">
        <v>1</v>
      </c>
      <c r="L995" s="129"/>
      <c r="M995" s="133"/>
      <c r="T995" s="134"/>
      <c r="AT995" s="135" t="s">
        <v>241</v>
      </c>
      <c r="AU995" s="135" t="s">
        <v>81</v>
      </c>
      <c r="AV995" s="135" t="s">
        <v>81</v>
      </c>
      <c r="AW995" s="135" t="s">
        <v>186</v>
      </c>
      <c r="AX995" s="135" t="s">
        <v>73</v>
      </c>
      <c r="AY995" s="135" t="s">
        <v>232</v>
      </c>
    </row>
    <row r="996" spans="2:51" s="6" customFormat="1" ht="15.75" customHeight="1">
      <c r="B996" s="136"/>
      <c r="D996" s="137" t="s">
        <v>241</v>
      </c>
      <c r="E996" s="138"/>
      <c r="F996" s="139" t="s">
        <v>243</v>
      </c>
      <c r="H996" s="140">
        <v>1</v>
      </c>
      <c r="L996" s="136"/>
      <c r="M996" s="141"/>
      <c r="T996" s="142"/>
      <c r="AT996" s="138" t="s">
        <v>241</v>
      </c>
      <c r="AU996" s="138" t="s">
        <v>81</v>
      </c>
      <c r="AV996" s="138" t="s">
        <v>239</v>
      </c>
      <c r="AW996" s="138" t="s">
        <v>186</v>
      </c>
      <c r="AX996" s="138" t="s">
        <v>22</v>
      </c>
      <c r="AY996" s="138" t="s">
        <v>232</v>
      </c>
    </row>
    <row r="997" spans="2:65" s="6" customFormat="1" ht="15.75" customHeight="1">
      <c r="B997" s="22"/>
      <c r="C997" s="117" t="s">
        <v>1396</v>
      </c>
      <c r="D997" s="117" t="s">
        <v>234</v>
      </c>
      <c r="E997" s="118" t="s">
        <v>1397</v>
      </c>
      <c r="F997" s="119" t="s">
        <v>1398</v>
      </c>
      <c r="G997" s="120" t="s">
        <v>237</v>
      </c>
      <c r="H997" s="121">
        <v>56.809</v>
      </c>
      <c r="I997" s="122"/>
      <c r="J997" s="123">
        <f>ROUND($I$997*$H$997,2)</f>
        <v>0</v>
      </c>
      <c r="K997" s="119"/>
      <c r="L997" s="22"/>
      <c r="M997" s="124"/>
      <c r="N997" s="125" t="s">
        <v>44</v>
      </c>
      <c r="P997" s="126">
        <f>$O$997*$H$997</f>
        <v>0</v>
      </c>
      <c r="Q997" s="126">
        <v>0</v>
      </c>
      <c r="R997" s="126">
        <f>$Q$997*$H$997</f>
        <v>0</v>
      </c>
      <c r="S997" s="126">
        <v>0</v>
      </c>
      <c r="T997" s="127">
        <f>$S$997*$H$997</f>
        <v>0</v>
      </c>
      <c r="AR997" s="76" t="s">
        <v>312</v>
      </c>
      <c r="AT997" s="76" t="s">
        <v>234</v>
      </c>
      <c r="AU997" s="76" t="s">
        <v>81</v>
      </c>
      <c r="AY997" s="6" t="s">
        <v>232</v>
      </c>
      <c r="BE997" s="128">
        <f>IF($N$997="základní",$J$997,0)</f>
        <v>0</v>
      </c>
      <c r="BF997" s="128">
        <f>IF($N$997="snížená",$J$997,0)</f>
        <v>0</v>
      </c>
      <c r="BG997" s="128">
        <f>IF($N$997="zákl. přenesená",$J$997,0)</f>
        <v>0</v>
      </c>
      <c r="BH997" s="128">
        <f>IF($N$997="sníž. přenesená",$J$997,0)</f>
        <v>0</v>
      </c>
      <c r="BI997" s="128">
        <f>IF($N$997="nulová",$J$997,0)</f>
        <v>0</v>
      </c>
      <c r="BJ997" s="76" t="s">
        <v>22</v>
      </c>
      <c r="BK997" s="128">
        <f>ROUND($I$997*$H$997,2)</f>
        <v>0</v>
      </c>
      <c r="BL997" s="76" t="s">
        <v>312</v>
      </c>
      <c r="BM997" s="76" t="s">
        <v>1399</v>
      </c>
    </row>
    <row r="998" spans="2:51" s="6" customFormat="1" ht="27" customHeight="1">
      <c r="B998" s="129"/>
      <c r="D998" s="130" t="s">
        <v>241</v>
      </c>
      <c r="E998" s="131"/>
      <c r="F998" s="131" t="s">
        <v>1400</v>
      </c>
      <c r="H998" s="132">
        <v>56.809</v>
      </c>
      <c r="L998" s="129"/>
      <c r="M998" s="133"/>
      <c r="T998" s="134"/>
      <c r="AT998" s="135" t="s">
        <v>241</v>
      </c>
      <c r="AU998" s="135" t="s">
        <v>81</v>
      </c>
      <c r="AV998" s="135" t="s">
        <v>81</v>
      </c>
      <c r="AW998" s="135" t="s">
        <v>186</v>
      </c>
      <c r="AX998" s="135" t="s">
        <v>73</v>
      </c>
      <c r="AY998" s="135" t="s">
        <v>232</v>
      </c>
    </row>
    <row r="999" spans="2:51" s="6" customFormat="1" ht="15.75" customHeight="1">
      <c r="B999" s="136"/>
      <c r="D999" s="137" t="s">
        <v>241</v>
      </c>
      <c r="E999" s="138"/>
      <c r="F999" s="139" t="s">
        <v>243</v>
      </c>
      <c r="H999" s="140">
        <v>56.809</v>
      </c>
      <c r="L999" s="136"/>
      <c r="M999" s="141"/>
      <c r="T999" s="142"/>
      <c r="AT999" s="138" t="s">
        <v>241</v>
      </c>
      <c r="AU999" s="138" t="s">
        <v>81</v>
      </c>
      <c r="AV999" s="138" t="s">
        <v>239</v>
      </c>
      <c r="AW999" s="138" t="s">
        <v>186</v>
      </c>
      <c r="AX999" s="138" t="s">
        <v>22</v>
      </c>
      <c r="AY999" s="138" t="s">
        <v>232</v>
      </c>
    </row>
    <row r="1000" spans="2:63" s="106" customFormat="1" ht="30.75" customHeight="1">
      <c r="B1000" s="107"/>
      <c r="D1000" s="108" t="s">
        <v>72</v>
      </c>
      <c r="E1000" s="115" t="s">
        <v>1401</v>
      </c>
      <c r="F1000" s="115" t="s">
        <v>1402</v>
      </c>
      <c r="J1000" s="116">
        <f>$BK$1000</f>
        <v>0</v>
      </c>
      <c r="L1000" s="107"/>
      <c r="M1000" s="111"/>
      <c r="P1000" s="112">
        <f>SUM($P$1001:$P$1031)</f>
        <v>0</v>
      </c>
      <c r="R1000" s="112">
        <f>SUM($R$1001:$R$1031)</f>
        <v>6.99031994</v>
      </c>
      <c r="T1000" s="113">
        <f>SUM($T$1001:$T$1031)</f>
        <v>2.82986825</v>
      </c>
      <c r="AR1000" s="108" t="s">
        <v>81</v>
      </c>
      <c r="AT1000" s="108" t="s">
        <v>72</v>
      </c>
      <c r="AU1000" s="108" t="s">
        <v>22</v>
      </c>
      <c r="AY1000" s="108" t="s">
        <v>232</v>
      </c>
      <c r="BK1000" s="114">
        <f>SUM($BK$1001:$BK$1031)</f>
        <v>0</v>
      </c>
    </row>
    <row r="1001" spans="2:65" s="6" customFormat="1" ht="15.75" customHeight="1">
      <c r="B1001" s="22"/>
      <c r="C1001" s="117" t="s">
        <v>1403</v>
      </c>
      <c r="D1001" s="117" t="s">
        <v>234</v>
      </c>
      <c r="E1001" s="118" t="s">
        <v>1404</v>
      </c>
      <c r="F1001" s="119" t="s">
        <v>1405</v>
      </c>
      <c r="G1001" s="120" t="s">
        <v>448</v>
      </c>
      <c r="H1001" s="121">
        <v>137.045</v>
      </c>
      <c r="I1001" s="122"/>
      <c r="J1001" s="123">
        <f>ROUND($I$1001*$H$1001,2)</f>
        <v>0</v>
      </c>
      <c r="K1001" s="119" t="s">
        <v>238</v>
      </c>
      <c r="L1001" s="22"/>
      <c r="M1001" s="124"/>
      <c r="N1001" s="125" t="s">
        <v>44</v>
      </c>
      <c r="P1001" s="126">
        <f>$O$1001*$H$1001</f>
        <v>0</v>
      </c>
      <c r="Q1001" s="126">
        <v>0.00638</v>
      </c>
      <c r="R1001" s="126">
        <f>$Q$1001*$H$1001</f>
        <v>0.8743470999999999</v>
      </c>
      <c r="S1001" s="126">
        <v>0</v>
      </c>
      <c r="T1001" s="127">
        <f>$S$1001*$H$1001</f>
        <v>0</v>
      </c>
      <c r="AR1001" s="76" t="s">
        <v>312</v>
      </c>
      <c r="AT1001" s="76" t="s">
        <v>234</v>
      </c>
      <c r="AU1001" s="76" t="s">
        <v>81</v>
      </c>
      <c r="AY1001" s="6" t="s">
        <v>232</v>
      </c>
      <c r="BE1001" s="128">
        <f>IF($N$1001="základní",$J$1001,0)</f>
        <v>0</v>
      </c>
      <c r="BF1001" s="128">
        <f>IF($N$1001="snížená",$J$1001,0)</f>
        <v>0</v>
      </c>
      <c r="BG1001" s="128">
        <f>IF($N$1001="zákl. přenesená",$J$1001,0)</f>
        <v>0</v>
      </c>
      <c r="BH1001" s="128">
        <f>IF($N$1001="sníž. přenesená",$J$1001,0)</f>
        <v>0</v>
      </c>
      <c r="BI1001" s="128">
        <f>IF($N$1001="nulová",$J$1001,0)</f>
        <v>0</v>
      </c>
      <c r="BJ1001" s="76" t="s">
        <v>22</v>
      </c>
      <c r="BK1001" s="128">
        <f>ROUND($I$1001*$H$1001,2)</f>
        <v>0</v>
      </c>
      <c r="BL1001" s="76" t="s">
        <v>312</v>
      </c>
      <c r="BM1001" s="76" t="s">
        <v>1406</v>
      </c>
    </row>
    <row r="1002" spans="2:51" s="6" customFormat="1" ht="15.75" customHeight="1">
      <c r="B1002" s="129"/>
      <c r="D1002" s="130" t="s">
        <v>241</v>
      </c>
      <c r="E1002" s="131"/>
      <c r="F1002" s="131" t="s">
        <v>1407</v>
      </c>
      <c r="H1002" s="132">
        <v>60.855</v>
      </c>
      <c r="L1002" s="129"/>
      <c r="M1002" s="133"/>
      <c r="T1002" s="134"/>
      <c r="AT1002" s="135" t="s">
        <v>241</v>
      </c>
      <c r="AU1002" s="135" t="s">
        <v>81</v>
      </c>
      <c r="AV1002" s="135" t="s">
        <v>81</v>
      </c>
      <c r="AW1002" s="135" t="s">
        <v>186</v>
      </c>
      <c r="AX1002" s="135" t="s">
        <v>73</v>
      </c>
      <c r="AY1002" s="135" t="s">
        <v>232</v>
      </c>
    </row>
    <row r="1003" spans="2:51" s="6" customFormat="1" ht="15.75" customHeight="1">
      <c r="B1003" s="129"/>
      <c r="D1003" s="137" t="s">
        <v>241</v>
      </c>
      <c r="E1003" s="135"/>
      <c r="F1003" s="131" t="s">
        <v>1408</v>
      </c>
      <c r="H1003" s="132">
        <v>14.03</v>
      </c>
      <c r="L1003" s="129"/>
      <c r="M1003" s="133"/>
      <c r="T1003" s="134"/>
      <c r="AT1003" s="135" t="s">
        <v>241</v>
      </c>
      <c r="AU1003" s="135" t="s">
        <v>81</v>
      </c>
      <c r="AV1003" s="135" t="s">
        <v>81</v>
      </c>
      <c r="AW1003" s="135" t="s">
        <v>186</v>
      </c>
      <c r="AX1003" s="135" t="s">
        <v>73</v>
      </c>
      <c r="AY1003" s="135" t="s">
        <v>232</v>
      </c>
    </row>
    <row r="1004" spans="2:51" s="6" customFormat="1" ht="15.75" customHeight="1">
      <c r="B1004" s="129"/>
      <c r="D1004" s="137" t="s">
        <v>241</v>
      </c>
      <c r="E1004" s="135"/>
      <c r="F1004" s="131" t="s">
        <v>1409</v>
      </c>
      <c r="H1004" s="132">
        <v>15</v>
      </c>
      <c r="L1004" s="129"/>
      <c r="M1004" s="133"/>
      <c r="T1004" s="134"/>
      <c r="AT1004" s="135" t="s">
        <v>241</v>
      </c>
      <c r="AU1004" s="135" t="s">
        <v>81</v>
      </c>
      <c r="AV1004" s="135" t="s">
        <v>81</v>
      </c>
      <c r="AW1004" s="135" t="s">
        <v>186</v>
      </c>
      <c r="AX1004" s="135" t="s">
        <v>73</v>
      </c>
      <c r="AY1004" s="135" t="s">
        <v>232</v>
      </c>
    </row>
    <row r="1005" spans="2:51" s="6" customFormat="1" ht="15.75" customHeight="1">
      <c r="B1005" s="129"/>
      <c r="D1005" s="137" t="s">
        <v>241</v>
      </c>
      <c r="E1005" s="135"/>
      <c r="F1005" s="131" t="s">
        <v>1410</v>
      </c>
      <c r="H1005" s="132">
        <v>47.16</v>
      </c>
      <c r="L1005" s="129"/>
      <c r="M1005" s="133"/>
      <c r="T1005" s="134"/>
      <c r="AT1005" s="135" t="s">
        <v>241</v>
      </c>
      <c r="AU1005" s="135" t="s">
        <v>81</v>
      </c>
      <c r="AV1005" s="135" t="s">
        <v>81</v>
      </c>
      <c r="AW1005" s="135" t="s">
        <v>186</v>
      </c>
      <c r="AX1005" s="135" t="s">
        <v>73</v>
      </c>
      <c r="AY1005" s="135" t="s">
        <v>232</v>
      </c>
    </row>
    <row r="1006" spans="2:51" s="6" customFormat="1" ht="15.75" customHeight="1">
      <c r="B1006" s="136"/>
      <c r="D1006" s="137" t="s">
        <v>241</v>
      </c>
      <c r="E1006" s="138" t="s">
        <v>148</v>
      </c>
      <c r="F1006" s="139" t="s">
        <v>243</v>
      </c>
      <c r="H1006" s="140">
        <v>137.045</v>
      </c>
      <c r="L1006" s="136"/>
      <c r="M1006" s="141"/>
      <c r="T1006" s="142"/>
      <c r="AT1006" s="138" t="s">
        <v>241</v>
      </c>
      <c r="AU1006" s="138" t="s">
        <v>81</v>
      </c>
      <c r="AV1006" s="138" t="s">
        <v>239</v>
      </c>
      <c r="AW1006" s="138" t="s">
        <v>186</v>
      </c>
      <c r="AX1006" s="138" t="s">
        <v>22</v>
      </c>
      <c r="AY1006" s="138" t="s">
        <v>232</v>
      </c>
    </row>
    <row r="1007" spans="2:65" s="6" customFormat="1" ht="15.75" customHeight="1">
      <c r="B1007" s="22"/>
      <c r="C1007" s="149" t="s">
        <v>1411</v>
      </c>
      <c r="D1007" s="149" t="s">
        <v>336</v>
      </c>
      <c r="E1007" s="150" t="s">
        <v>1412</v>
      </c>
      <c r="F1007" s="151" t="s">
        <v>1413</v>
      </c>
      <c r="G1007" s="152" t="s">
        <v>602</v>
      </c>
      <c r="H1007" s="153">
        <v>502.498</v>
      </c>
      <c r="I1007" s="154"/>
      <c r="J1007" s="155">
        <f>ROUND($I$1007*$H$1007,2)</f>
        <v>0</v>
      </c>
      <c r="K1007" s="151" t="s">
        <v>238</v>
      </c>
      <c r="L1007" s="156"/>
      <c r="M1007" s="157"/>
      <c r="N1007" s="158" t="s">
        <v>44</v>
      </c>
      <c r="P1007" s="126">
        <f>$O$1007*$H$1007</f>
        <v>0</v>
      </c>
      <c r="Q1007" s="126">
        <v>0.00058</v>
      </c>
      <c r="R1007" s="126">
        <f>$Q$1007*$H$1007</f>
        <v>0.29144884</v>
      </c>
      <c r="S1007" s="126">
        <v>0</v>
      </c>
      <c r="T1007" s="127">
        <f>$S$1007*$H$1007</f>
        <v>0</v>
      </c>
      <c r="AR1007" s="76" t="s">
        <v>421</v>
      </c>
      <c r="AT1007" s="76" t="s">
        <v>336</v>
      </c>
      <c r="AU1007" s="76" t="s">
        <v>81</v>
      </c>
      <c r="AY1007" s="6" t="s">
        <v>232</v>
      </c>
      <c r="BE1007" s="128">
        <f>IF($N$1007="základní",$J$1007,0)</f>
        <v>0</v>
      </c>
      <c r="BF1007" s="128">
        <f>IF($N$1007="snížená",$J$1007,0)</f>
        <v>0</v>
      </c>
      <c r="BG1007" s="128">
        <f>IF($N$1007="zákl. přenesená",$J$1007,0)</f>
        <v>0</v>
      </c>
      <c r="BH1007" s="128">
        <f>IF($N$1007="sníž. přenesená",$J$1007,0)</f>
        <v>0</v>
      </c>
      <c r="BI1007" s="128">
        <f>IF($N$1007="nulová",$J$1007,0)</f>
        <v>0</v>
      </c>
      <c r="BJ1007" s="76" t="s">
        <v>22</v>
      </c>
      <c r="BK1007" s="128">
        <f>ROUND($I$1007*$H$1007,2)</f>
        <v>0</v>
      </c>
      <c r="BL1007" s="76" t="s">
        <v>312</v>
      </c>
      <c r="BM1007" s="76" t="s">
        <v>1414</v>
      </c>
    </row>
    <row r="1008" spans="2:51" s="6" customFormat="1" ht="15.75" customHeight="1">
      <c r="B1008" s="129"/>
      <c r="D1008" s="130" t="s">
        <v>241</v>
      </c>
      <c r="E1008" s="131"/>
      <c r="F1008" s="131" t="s">
        <v>1415</v>
      </c>
      <c r="H1008" s="132">
        <v>502.498</v>
      </c>
      <c r="L1008" s="129"/>
      <c r="M1008" s="133"/>
      <c r="T1008" s="134"/>
      <c r="AT1008" s="135" t="s">
        <v>241</v>
      </c>
      <c r="AU1008" s="135" t="s">
        <v>81</v>
      </c>
      <c r="AV1008" s="135" t="s">
        <v>81</v>
      </c>
      <c r="AW1008" s="135" t="s">
        <v>186</v>
      </c>
      <c r="AX1008" s="135" t="s">
        <v>73</v>
      </c>
      <c r="AY1008" s="135" t="s">
        <v>232</v>
      </c>
    </row>
    <row r="1009" spans="2:51" s="6" customFormat="1" ht="15.75" customHeight="1">
      <c r="B1009" s="136"/>
      <c r="D1009" s="137" t="s">
        <v>241</v>
      </c>
      <c r="E1009" s="138"/>
      <c r="F1009" s="139" t="s">
        <v>243</v>
      </c>
      <c r="H1009" s="140">
        <v>502.498</v>
      </c>
      <c r="L1009" s="136"/>
      <c r="M1009" s="141"/>
      <c r="T1009" s="142"/>
      <c r="AT1009" s="138" t="s">
        <v>241</v>
      </c>
      <c r="AU1009" s="138" t="s">
        <v>81</v>
      </c>
      <c r="AV1009" s="138" t="s">
        <v>239</v>
      </c>
      <c r="AW1009" s="138" t="s">
        <v>186</v>
      </c>
      <c r="AX1009" s="138" t="s">
        <v>22</v>
      </c>
      <c r="AY1009" s="138" t="s">
        <v>232</v>
      </c>
    </row>
    <row r="1010" spans="2:65" s="6" customFormat="1" ht="15.75" customHeight="1">
      <c r="B1010" s="22"/>
      <c r="C1010" s="117" t="s">
        <v>1416</v>
      </c>
      <c r="D1010" s="117" t="s">
        <v>234</v>
      </c>
      <c r="E1010" s="118" t="s">
        <v>1417</v>
      </c>
      <c r="F1010" s="119" t="s">
        <v>1418</v>
      </c>
      <c r="G1010" s="120" t="s">
        <v>448</v>
      </c>
      <c r="H1010" s="121">
        <v>137.045</v>
      </c>
      <c r="I1010" s="122"/>
      <c r="J1010" s="123">
        <f>ROUND($I$1010*$H$1010,2)</f>
        <v>0</v>
      </c>
      <c r="K1010" s="119" t="s">
        <v>238</v>
      </c>
      <c r="L1010" s="22"/>
      <c r="M1010" s="124"/>
      <c r="N1010" s="125" t="s">
        <v>44</v>
      </c>
      <c r="P1010" s="126">
        <f>$O$1010*$H$1010</f>
        <v>0</v>
      </c>
      <c r="Q1010" s="126">
        <v>0</v>
      </c>
      <c r="R1010" s="126">
        <f>$Q$1010*$H$1010</f>
        <v>0</v>
      </c>
      <c r="S1010" s="126">
        <v>0.00325</v>
      </c>
      <c r="T1010" s="127">
        <f>$S$1010*$H$1010</f>
        <v>0.44539624999999994</v>
      </c>
      <c r="AR1010" s="76" t="s">
        <v>312</v>
      </c>
      <c r="AT1010" s="76" t="s">
        <v>234</v>
      </c>
      <c r="AU1010" s="76" t="s">
        <v>81</v>
      </c>
      <c r="AY1010" s="6" t="s">
        <v>232</v>
      </c>
      <c r="BE1010" s="128">
        <f>IF($N$1010="základní",$J$1010,0)</f>
        <v>0</v>
      </c>
      <c r="BF1010" s="128">
        <f>IF($N$1010="snížená",$J$1010,0)</f>
        <v>0</v>
      </c>
      <c r="BG1010" s="128">
        <f>IF($N$1010="zákl. přenesená",$J$1010,0)</f>
        <v>0</v>
      </c>
      <c r="BH1010" s="128">
        <f>IF($N$1010="sníž. přenesená",$J$1010,0)</f>
        <v>0</v>
      </c>
      <c r="BI1010" s="128">
        <f>IF($N$1010="nulová",$J$1010,0)</f>
        <v>0</v>
      </c>
      <c r="BJ1010" s="76" t="s">
        <v>22</v>
      </c>
      <c r="BK1010" s="128">
        <f>ROUND($I$1010*$H$1010,2)</f>
        <v>0</v>
      </c>
      <c r="BL1010" s="76" t="s">
        <v>312</v>
      </c>
      <c r="BM1010" s="76" t="s">
        <v>1419</v>
      </c>
    </row>
    <row r="1011" spans="2:51" s="6" customFormat="1" ht="15.75" customHeight="1">
      <c r="B1011" s="129"/>
      <c r="D1011" s="130" t="s">
        <v>241</v>
      </c>
      <c r="E1011" s="131"/>
      <c r="F1011" s="131" t="s">
        <v>1420</v>
      </c>
      <c r="H1011" s="132">
        <v>60.855</v>
      </c>
      <c r="L1011" s="129"/>
      <c r="M1011" s="133"/>
      <c r="T1011" s="134"/>
      <c r="AT1011" s="135" t="s">
        <v>241</v>
      </c>
      <c r="AU1011" s="135" t="s">
        <v>81</v>
      </c>
      <c r="AV1011" s="135" t="s">
        <v>81</v>
      </c>
      <c r="AW1011" s="135" t="s">
        <v>186</v>
      </c>
      <c r="AX1011" s="135" t="s">
        <v>73</v>
      </c>
      <c r="AY1011" s="135" t="s">
        <v>232</v>
      </c>
    </row>
    <row r="1012" spans="2:51" s="6" customFormat="1" ht="15.75" customHeight="1">
      <c r="B1012" s="129"/>
      <c r="D1012" s="137" t="s">
        <v>241</v>
      </c>
      <c r="E1012" s="135"/>
      <c r="F1012" s="131" t="s">
        <v>1421</v>
      </c>
      <c r="H1012" s="132">
        <v>14.03</v>
      </c>
      <c r="L1012" s="129"/>
      <c r="M1012" s="133"/>
      <c r="T1012" s="134"/>
      <c r="AT1012" s="135" t="s">
        <v>241</v>
      </c>
      <c r="AU1012" s="135" t="s">
        <v>81</v>
      </c>
      <c r="AV1012" s="135" t="s">
        <v>81</v>
      </c>
      <c r="AW1012" s="135" t="s">
        <v>186</v>
      </c>
      <c r="AX1012" s="135" t="s">
        <v>73</v>
      </c>
      <c r="AY1012" s="135" t="s">
        <v>232</v>
      </c>
    </row>
    <row r="1013" spans="2:51" s="6" customFormat="1" ht="15.75" customHeight="1">
      <c r="B1013" s="129"/>
      <c r="D1013" s="137" t="s">
        <v>241</v>
      </c>
      <c r="E1013" s="135"/>
      <c r="F1013" s="131" t="s">
        <v>1422</v>
      </c>
      <c r="H1013" s="132">
        <v>15</v>
      </c>
      <c r="L1013" s="129"/>
      <c r="M1013" s="133"/>
      <c r="T1013" s="134"/>
      <c r="AT1013" s="135" t="s">
        <v>241</v>
      </c>
      <c r="AU1013" s="135" t="s">
        <v>81</v>
      </c>
      <c r="AV1013" s="135" t="s">
        <v>81</v>
      </c>
      <c r="AW1013" s="135" t="s">
        <v>186</v>
      </c>
      <c r="AX1013" s="135" t="s">
        <v>73</v>
      </c>
      <c r="AY1013" s="135" t="s">
        <v>232</v>
      </c>
    </row>
    <row r="1014" spans="2:51" s="6" customFormat="1" ht="15.75" customHeight="1">
      <c r="B1014" s="129"/>
      <c r="D1014" s="137" t="s">
        <v>241</v>
      </c>
      <c r="E1014" s="135"/>
      <c r="F1014" s="131" t="s">
        <v>1423</v>
      </c>
      <c r="H1014" s="132">
        <v>47.16</v>
      </c>
      <c r="L1014" s="129"/>
      <c r="M1014" s="133"/>
      <c r="T1014" s="134"/>
      <c r="AT1014" s="135" t="s">
        <v>241</v>
      </c>
      <c r="AU1014" s="135" t="s">
        <v>81</v>
      </c>
      <c r="AV1014" s="135" t="s">
        <v>81</v>
      </c>
      <c r="AW1014" s="135" t="s">
        <v>186</v>
      </c>
      <c r="AX1014" s="135" t="s">
        <v>73</v>
      </c>
      <c r="AY1014" s="135" t="s">
        <v>232</v>
      </c>
    </row>
    <row r="1015" spans="2:51" s="6" customFormat="1" ht="15.75" customHeight="1">
      <c r="B1015" s="136"/>
      <c r="D1015" s="137" t="s">
        <v>241</v>
      </c>
      <c r="E1015" s="138"/>
      <c r="F1015" s="139" t="s">
        <v>243</v>
      </c>
      <c r="H1015" s="140">
        <v>137.045</v>
      </c>
      <c r="L1015" s="136"/>
      <c r="M1015" s="141"/>
      <c r="T1015" s="142"/>
      <c r="AT1015" s="138" t="s">
        <v>241</v>
      </c>
      <c r="AU1015" s="138" t="s">
        <v>81</v>
      </c>
      <c r="AV1015" s="138" t="s">
        <v>239</v>
      </c>
      <c r="AW1015" s="138" t="s">
        <v>186</v>
      </c>
      <c r="AX1015" s="138" t="s">
        <v>22</v>
      </c>
      <c r="AY1015" s="138" t="s">
        <v>232</v>
      </c>
    </row>
    <row r="1016" spans="2:65" s="6" customFormat="1" ht="15.75" customHeight="1">
      <c r="B1016" s="22"/>
      <c r="C1016" s="117" t="s">
        <v>1424</v>
      </c>
      <c r="D1016" s="117" t="s">
        <v>234</v>
      </c>
      <c r="E1016" s="118" t="s">
        <v>1425</v>
      </c>
      <c r="F1016" s="119" t="s">
        <v>1426</v>
      </c>
      <c r="G1016" s="120" t="s">
        <v>237</v>
      </c>
      <c r="H1016" s="121">
        <v>87.6</v>
      </c>
      <c r="I1016" s="122"/>
      <c r="J1016" s="123">
        <f>ROUND($I$1016*$H$1016,2)</f>
        <v>0</v>
      </c>
      <c r="K1016" s="119" t="s">
        <v>238</v>
      </c>
      <c r="L1016" s="22"/>
      <c r="M1016" s="124"/>
      <c r="N1016" s="125" t="s">
        <v>44</v>
      </c>
      <c r="P1016" s="126">
        <f>$O$1016*$H$1016</f>
        <v>0</v>
      </c>
      <c r="Q1016" s="126">
        <v>0.03767</v>
      </c>
      <c r="R1016" s="126">
        <f>$Q$1016*$H$1016</f>
        <v>3.299892</v>
      </c>
      <c r="S1016" s="126">
        <v>0</v>
      </c>
      <c r="T1016" s="127">
        <f>$S$1016*$H$1016</f>
        <v>0</v>
      </c>
      <c r="AR1016" s="76" t="s">
        <v>312</v>
      </c>
      <c r="AT1016" s="76" t="s">
        <v>234</v>
      </c>
      <c r="AU1016" s="76" t="s">
        <v>81</v>
      </c>
      <c r="AY1016" s="6" t="s">
        <v>232</v>
      </c>
      <c r="BE1016" s="128">
        <f>IF($N$1016="základní",$J$1016,0)</f>
        <v>0</v>
      </c>
      <c r="BF1016" s="128">
        <f>IF($N$1016="snížená",$J$1016,0)</f>
        <v>0</v>
      </c>
      <c r="BG1016" s="128">
        <f>IF($N$1016="zákl. přenesená",$J$1016,0)</f>
        <v>0</v>
      </c>
      <c r="BH1016" s="128">
        <f>IF($N$1016="sníž. přenesená",$J$1016,0)</f>
        <v>0</v>
      </c>
      <c r="BI1016" s="128">
        <f>IF($N$1016="nulová",$J$1016,0)</f>
        <v>0</v>
      </c>
      <c r="BJ1016" s="76" t="s">
        <v>22</v>
      </c>
      <c r="BK1016" s="128">
        <f>ROUND($I$1016*$H$1016,2)</f>
        <v>0</v>
      </c>
      <c r="BL1016" s="76" t="s">
        <v>312</v>
      </c>
      <c r="BM1016" s="76" t="s">
        <v>1427</v>
      </c>
    </row>
    <row r="1017" spans="2:51" s="6" customFormat="1" ht="15.75" customHeight="1">
      <c r="B1017" s="129"/>
      <c r="D1017" s="130" t="s">
        <v>241</v>
      </c>
      <c r="E1017" s="131"/>
      <c r="F1017" s="131" t="s">
        <v>1428</v>
      </c>
      <c r="H1017" s="132">
        <v>64.1</v>
      </c>
      <c r="L1017" s="129"/>
      <c r="M1017" s="133"/>
      <c r="T1017" s="134"/>
      <c r="AT1017" s="135" t="s">
        <v>241</v>
      </c>
      <c r="AU1017" s="135" t="s">
        <v>81</v>
      </c>
      <c r="AV1017" s="135" t="s">
        <v>81</v>
      </c>
      <c r="AW1017" s="135" t="s">
        <v>186</v>
      </c>
      <c r="AX1017" s="135" t="s">
        <v>73</v>
      </c>
      <c r="AY1017" s="135" t="s">
        <v>232</v>
      </c>
    </row>
    <row r="1018" spans="2:51" s="6" customFormat="1" ht="15.75" customHeight="1">
      <c r="B1018" s="129"/>
      <c r="D1018" s="137" t="s">
        <v>241</v>
      </c>
      <c r="E1018" s="135"/>
      <c r="F1018" s="131" t="s">
        <v>1429</v>
      </c>
      <c r="H1018" s="132">
        <v>23.5</v>
      </c>
      <c r="L1018" s="129"/>
      <c r="M1018" s="133"/>
      <c r="T1018" s="134"/>
      <c r="AT1018" s="135" t="s">
        <v>241</v>
      </c>
      <c r="AU1018" s="135" t="s">
        <v>81</v>
      </c>
      <c r="AV1018" s="135" t="s">
        <v>81</v>
      </c>
      <c r="AW1018" s="135" t="s">
        <v>186</v>
      </c>
      <c r="AX1018" s="135" t="s">
        <v>73</v>
      </c>
      <c r="AY1018" s="135" t="s">
        <v>232</v>
      </c>
    </row>
    <row r="1019" spans="2:51" s="6" customFormat="1" ht="15.75" customHeight="1">
      <c r="B1019" s="136"/>
      <c r="D1019" s="137" t="s">
        <v>241</v>
      </c>
      <c r="E1019" s="138" t="s">
        <v>106</v>
      </c>
      <c r="F1019" s="139" t="s">
        <v>243</v>
      </c>
      <c r="H1019" s="140">
        <v>87.6</v>
      </c>
      <c r="L1019" s="136"/>
      <c r="M1019" s="141"/>
      <c r="T1019" s="142"/>
      <c r="AT1019" s="138" t="s">
        <v>241</v>
      </c>
      <c r="AU1019" s="138" t="s">
        <v>81</v>
      </c>
      <c r="AV1019" s="138" t="s">
        <v>239</v>
      </c>
      <c r="AW1019" s="138" t="s">
        <v>186</v>
      </c>
      <c r="AX1019" s="138" t="s">
        <v>22</v>
      </c>
      <c r="AY1019" s="138" t="s">
        <v>232</v>
      </c>
    </row>
    <row r="1020" spans="2:65" s="6" customFormat="1" ht="15.75" customHeight="1">
      <c r="B1020" s="22"/>
      <c r="C1020" s="149" t="s">
        <v>1430</v>
      </c>
      <c r="D1020" s="149" t="s">
        <v>336</v>
      </c>
      <c r="E1020" s="150" t="s">
        <v>1431</v>
      </c>
      <c r="F1020" s="151" t="s">
        <v>1432</v>
      </c>
      <c r="G1020" s="152" t="s">
        <v>237</v>
      </c>
      <c r="H1020" s="153">
        <v>96.36</v>
      </c>
      <c r="I1020" s="154"/>
      <c r="J1020" s="155">
        <f>ROUND($I$1020*$H$1020,2)</f>
        <v>0</v>
      </c>
      <c r="K1020" s="151" t="s">
        <v>238</v>
      </c>
      <c r="L1020" s="156"/>
      <c r="M1020" s="157"/>
      <c r="N1020" s="158" t="s">
        <v>44</v>
      </c>
      <c r="P1020" s="126">
        <f>$O$1020*$H$1020</f>
        <v>0</v>
      </c>
      <c r="Q1020" s="126">
        <v>0.0192</v>
      </c>
      <c r="R1020" s="126">
        <f>$Q$1020*$H$1020</f>
        <v>1.8501119999999998</v>
      </c>
      <c r="S1020" s="126">
        <v>0</v>
      </c>
      <c r="T1020" s="127">
        <f>$S$1020*$H$1020</f>
        <v>0</v>
      </c>
      <c r="AR1020" s="76" t="s">
        <v>421</v>
      </c>
      <c r="AT1020" s="76" t="s">
        <v>336</v>
      </c>
      <c r="AU1020" s="76" t="s">
        <v>81</v>
      </c>
      <c r="AY1020" s="6" t="s">
        <v>232</v>
      </c>
      <c r="BE1020" s="128">
        <f>IF($N$1020="základní",$J$1020,0)</f>
        <v>0</v>
      </c>
      <c r="BF1020" s="128">
        <f>IF($N$1020="snížená",$J$1020,0)</f>
        <v>0</v>
      </c>
      <c r="BG1020" s="128">
        <f>IF($N$1020="zákl. přenesená",$J$1020,0)</f>
        <v>0</v>
      </c>
      <c r="BH1020" s="128">
        <f>IF($N$1020="sníž. přenesená",$J$1020,0)</f>
        <v>0</v>
      </c>
      <c r="BI1020" s="128">
        <f>IF($N$1020="nulová",$J$1020,0)</f>
        <v>0</v>
      </c>
      <c r="BJ1020" s="76" t="s">
        <v>22</v>
      </c>
      <c r="BK1020" s="128">
        <f>ROUND($I$1020*$H$1020,2)</f>
        <v>0</v>
      </c>
      <c r="BL1020" s="76" t="s">
        <v>312</v>
      </c>
      <c r="BM1020" s="76" t="s">
        <v>1433</v>
      </c>
    </row>
    <row r="1021" spans="2:51" s="6" customFormat="1" ht="15.75" customHeight="1">
      <c r="B1021" s="129"/>
      <c r="D1021" s="130" t="s">
        <v>241</v>
      </c>
      <c r="E1021" s="131"/>
      <c r="F1021" s="131" t="s">
        <v>1434</v>
      </c>
      <c r="H1021" s="132">
        <v>96.36</v>
      </c>
      <c r="L1021" s="129"/>
      <c r="M1021" s="133"/>
      <c r="T1021" s="134"/>
      <c r="AT1021" s="135" t="s">
        <v>241</v>
      </c>
      <c r="AU1021" s="135" t="s">
        <v>81</v>
      </c>
      <c r="AV1021" s="135" t="s">
        <v>81</v>
      </c>
      <c r="AW1021" s="135" t="s">
        <v>186</v>
      </c>
      <c r="AX1021" s="135" t="s">
        <v>73</v>
      </c>
      <c r="AY1021" s="135" t="s">
        <v>232</v>
      </c>
    </row>
    <row r="1022" spans="2:51" s="6" customFormat="1" ht="15.75" customHeight="1">
      <c r="B1022" s="136"/>
      <c r="D1022" s="137" t="s">
        <v>241</v>
      </c>
      <c r="E1022" s="138"/>
      <c r="F1022" s="139" t="s">
        <v>243</v>
      </c>
      <c r="H1022" s="140">
        <v>96.36</v>
      </c>
      <c r="L1022" s="136"/>
      <c r="M1022" s="141"/>
      <c r="T1022" s="142"/>
      <c r="AT1022" s="138" t="s">
        <v>241</v>
      </c>
      <c r="AU1022" s="138" t="s">
        <v>81</v>
      </c>
      <c r="AV1022" s="138" t="s">
        <v>239</v>
      </c>
      <c r="AW1022" s="138" t="s">
        <v>186</v>
      </c>
      <c r="AX1022" s="138" t="s">
        <v>22</v>
      </c>
      <c r="AY1022" s="138" t="s">
        <v>232</v>
      </c>
    </row>
    <row r="1023" spans="2:65" s="6" customFormat="1" ht="15.75" customHeight="1">
      <c r="B1023" s="22"/>
      <c r="C1023" s="117" t="s">
        <v>1435</v>
      </c>
      <c r="D1023" s="117" t="s">
        <v>234</v>
      </c>
      <c r="E1023" s="118" t="s">
        <v>1436</v>
      </c>
      <c r="F1023" s="119" t="s">
        <v>1437</v>
      </c>
      <c r="G1023" s="120" t="s">
        <v>237</v>
      </c>
      <c r="H1023" s="121">
        <v>87.6</v>
      </c>
      <c r="I1023" s="122"/>
      <c r="J1023" s="123">
        <f>ROUND($I$1023*$H$1023,2)</f>
        <v>0</v>
      </c>
      <c r="K1023" s="119" t="s">
        <v>238</v>
      </c>
      <c r="L1023" s="22"/>
      <c r="M1023" s="124"/>
      <c r="N1023" s="125" t="s">
        <v>44</v>
      </c>
      <c r="P1023" s="126">
        <f>$O$1023*$H$1023</f>
        <v>0</v>
      </c>
      <c r="Q1023" s="126">
        <v>0</v>
      </c>
      <c r="R1023" s="126">
        <f>$Q$1023*$H$1023</f>
        <v>0</v>
      </c>
      <c r="S1023" s="126">
        <v>0.02722</v>
      </c>
      <c r="T1023" s="127">
        <f>$S$1023*$H$1023</f>
        <v>2.384472</v>
      </c>
      <c r="AR1023" s="76" t="s">
        <v>312</v>
      </c>
      <c r="AT1023" s="76" t="s">
        <v>234</v>
      </c>
      <c r="AU1023" s="76" t="s">
        <v>81</v>
      </c>
      <c r="AY1023" s="6" t="s">
        <v>232</v>
      </c>
      <c r="BE1023" s="128">
        <f>IF($N$1023="základní",$J$1023,0)</f>
        <v>0</v>
      </c>
      <c r="BF1023" s="128">
        <f>IF($N$1023="snížená",$J$1023,0)</f>
        <v>0</v>
      </c>
      <c r="BG1023" s="128">
        <f>IF($N$1023="zákl. přenesená",$J$1023,0)</f>
        <v>0</v>
      </c>
      <c r="BH1023" s="128">
        <f>IF($N$1023="sníž. přenesená",$J$1023,0)</f>
        <v>0</v>
      </c>
      <c r="BI1023" s="128">
        <f>IF($N$1023="nulová",$J$1023,0)</f>
        <v>0</v>
      </c>
      <c r="BJ1023" s="76" t="s">
        <v>22</v>
      </c>
      <c r="BK1023" s="128">
        <f>ROUND($I$1023*$H$1023,2)</f>
        <v>0</v>
      </c>
      <c r="BL1023" s="76" t="s">
        <v>312</v>
      </c>
      <c r="BM1023" s="76" t="s">
        <v>1438</v>
      </c>
    </row>
    <row r="1024" spans="2:51" s="6" customFormat="1" ht="15.75" customHeight="1">
      <c r="B1024" s="129"/>
      <c r="D1024" s="130" t="s">
        <v>241</v>
      </c>
      <c r="E1024" s="131"/>
      <c r="F1024" s="131" t="s">
        <v>1439</v>
      </c>
      <c r="H1024" s="132">
        <v>64.1</v>
      </c>
      <c r="L1024" s="129"/>
      <c r="M1024" s="133"/>
      <c r="T1024" s="134"/>
      <c r="AT1024" s="135" t="s">
        <v>241</v>
      </c>
      <c r="AU1024" s="135" t="s">
        <v>81</v>
      </c>
      <c r="AV1024" s="135" t="s">
        <v>81</v>
      </c>
      <c r="AW1024" s="135" t="s">
        <v>186</v>
      </c>
      <c r="AX1024" s="135" t="s">
        <v>73</v>
      </c>
      <c r="AY1024" s="135" t="s">
        <v>232</v>
      </c>
    </row>
    <row r="1025" spans="2:51" s="6" customFormat="1" ht="15.75" customHeight="1">
      <c r="B1025" s="129"/>
      <c r="D1025" s="137" t="s">
        <v>241</v>
      </c>
      <c r="E1025" s="135"/>
      <c r="F1025" s="131" t="s">
        <v>1440</v>
      </c>
      <c r="H1025" s="132">
        <v>23.5</v>
      </c>
      <c r="L1025" s="129"/>
      <c r="M1025" s="133"/>
      <c r="T1025" s="134"/>
      <c r="AT1025" s="135" t="s">
        <v>241</v>
      </c>
      <c r="AU1025" s="135" t="s">
        <v>81</v>
      </c>
      <c r="AV1025" s="135" t="s">
        <v>81</v>
      </c>
      <c r="AW1025" s="135" t="s">
        <v>186</v>
      </c>
      <c r="AX1025" s="135" t="s">
        <v>73</v>
      </c>
      <c r="AY1025" s="135" t="s">
        <v>232</v>
      </c>
    </row>
    <row r="1026" spans="2:51" s="6" customFormat="1" ht="15.75" customHeight="1">
      <c r="B1026" s="136"/>
      <c r="D1026" s="137" t="s">
        <v>241</v>
      </c>
      <c r="E1026" s="138"/>
      <c r="F1026" s="139" t="s">
        <v>243</v>
      </c>
      <c r="H1026" s="140">
        <v>87.6</v>
      </c>
      <c r="L1026" s="136"/>
      <c r="M1026" s="141"/>
      <c r="T1026" s="142"/>
      <c r="AT1026" s="138" t="s">
        <v>241</v>
      </c>
      <c r="AU1026" s="138" t="s">
        <v>81</v>
      </c>
      <c r="AV1026" s="138" t="s">
        <v>239</v>
      </c>
      <c r="AW1026" s="138" t="s">
        <v>186</v>
      </c>
      <c r="AX1026" s="138" t="s">
        <v>22</v>
      </c>
      <c r="AY1026" s="138" t="s">
        <v>232</v>
      </c>
    </row>
    <row r="1027" spans="2:65" s="6" customFormat="1" ht="15.75" customHeight="1">
      <c r="B1027" s="22"/>
      <c r="C1027" s="117" t="s">
        <v>1441</v>
      </c>
      <c r="D1027" s="117" t="s">
        <v>234</v>
      </c>
      <c r="E1027" s="118" t="s">
        <v>1442</v>
      </c>
      <c r="F1027" s="119" t="s">
        <v>1443</v>
      </c>
      <c r="G1027" s="120" t="s">
        <v>237</v>
      </c>
      <c r="H1027" s="121">
        <v>87.6</v>
      </c>
      <c r="I1027" s="122"/>
      <c r="J1027" s="123">
        <f>ROUND($I$1027*$H$1027,2)</f>
        <v>0</v>
      </c>
      <c r="K1027" s="119" t="s">
        <v>238</v>
      </c>
      <c r="L1027" s="22"/>
      <c r="M1027" s="124"/>
      <c r="N1027" s="125" t="s">
        <v>44</v>
      </c>
      <c r="P1027" s="126">
        <f>$O$1027*$H$1027</f>
        <v>0</v>
      </c>
      <c r="Q1027" s="126">
        <v>0.0077</v>
      </c>
      <c r="R1027" s="126">
        <f>$Q$1027*$H$1027</f>
        <v>0.67452</v>
      </c>
      <c r="S1027" s="126">
        <v>0</v>
      </c>
      <c r="T1027" s="127">
        <f>$S$1027*$H$1027</f>
        <v>0</v>
      </c>
      <c r="AR1027" s="76" t="s">
        <v>312</v>
      </c>
      <c r="AT1027" s="76" t="s">
        <v>234</v>
      </c>
      <c r="AU1027" s="76" t="s">
        <v>81</v>
      </c>
      <c r="AY1027" s="6" t="s">
        <v>232</v>
      </c>
      <c r="BE1027" s="128">
        <f>IF($N$1027="základní",$J$1027,0)</f>
        <v>0</v>
      </c>
      <c r="BF1027" s="128">
        <f>IF($N$1027="snížená",$J$1027,0)</f>
        <v>0</v>
      </c>
      <c r="BG1027" s="128">
        <f>IF($N$1027="zákl. přenesená",$J$1027,0)</f>
        <v>0</v>
      </c>
      <c r="BH1027" s="128">
        <f>IF($N$1027="sníž. přenesená",$J$1027,0)</f>
        <v>0</v>
      </c>
      <c r="BI1027" s="128">
        <f>IF($N$1027="nulová",$J$1027,0)</f>
        <v>0</v>
      </c>
      <c r="BJ1027" s="76" t="s">
        <v>22</v>
      </c>
      <c r="BK1027" s="128">
        <f>ROUND($I$1027*$H$1027,2)</f>
        <v>0</v>
      </c>
      <c r="BL1027" s="76" t="s">
        <v>312</v>
      </c>
      <c r="BM1027" s="76" t="s">
        <v>1444</v>
      </c>
    </row>
    <row r="1028" spans="2:51" s="6" customFormat="1" ht="15.75" customHeight="1">
      <c r="B1028" s="129"/>
      <c r="D1028" s="130" t="s">
        <v>241</v>
      </c>
      <c r="E1028" s="131"/>
      <c r="F1028" s="131" t="s">
        <v>1428</v>
      </c>
      <c r="H1028" s="132">
        <v>64.1</v>
      </c>
      <c r="L1028" s="129"/>
      <c r="M1028" s="133"/>
      <c r="T1028" s="134"/>
      <c r="AT1028" s="135" t="s">
        <v>241</v>
      </c>
      <c r="AU1028" s="135" t="s">
        <v>81</v>
      </c>
      <c r="AV1028" s="135" t="s">
        <v>81</v>
      </c>
      <c r="AW1028" s="135" t="s">
        <v>186</v>
      </c>
      <c r="AX1028" s="135" t="s">
        <v>73</v>
      </c>
      <c r="AY1028" s="135" t="s">
        <v>232</v>
      </c>
    </row>
    <row r="1029" spans="2:51" s="6" customFormat="1" ht="15.75" customHeight="1">
      <c r="B1029" s="129"/>
      <c r="D1029" s="137" t="s">
        <v>241</v>
      </c>
      <c r="E1029" s="135"/>
      <c r="F1029" s="131" t="s">
        <v>1429</v>
      </c>
      <c r="H1029" s="132">
        <v>23.5</v>
      </c>
      <c r="L1029" s="129"/>
      <c r="M1029" s="133"/>
      <c r="T1029" s="134"/>
      <c r="AT1029" s="135" t="s">
        <v>241</v>
      </c>
      <c r="AU1029" s="135" t="s">
        <v>81</v>
      </c>
      <c r="AV1029" s="135" t="s">
        <v>81</v>
      </c>
      <c r="AW1029" s="135" t="s">
        <v>186</v>
      </c>
      <c r="AX1029" s="135" t="s">
        <v>73</v>
      </c>
      <c r="AY1029" s="135" t="s">
        <v>232</v>
      </c>
    </row>
    <row r="1030" spans="2:51" s="6" customFormat="1" ht="15.75" customHeight="1">
      <c r="B1030" s="136"/>
      <c r="D1030" s="137" t="s">
        <v>241</v>
      </c>
      <c r="E1030" s="138"/>
      <c r="F1030" s="139" t="s">
        <v>243</v>
      </c>
      <c r="H1030" s="140">
        <v>87.6</v>
      </c>
      <c r="L1030" s="136"/>
      <c r="M1030" s="141"/>
      <c r="T1030" s="142"/>
      <c r="AT1030" s="138" t="s">
        <v>241</v>
      </c>
      <c r="AU1030" s="138" t="s">
        <v>81</v>
      </c>
      <c r="AV1030" s="138" t="s">
        <v>239</v>
      </c>
      <c r="AW1030" s="138" t="s">
        <v>186</v>
      </c>
      <c r="AX1030" s="138" t="s">
        <v>22</v>
      </c>
      <c r="AY1030" s="138" t="s">
        <v>232</v>
      </c>
    </row>
    <row r="1031" spans="2:65" s="6" customFormat="1" ht="15.75" customHeight="1">
      <c r="B1031" s="22"/>
      <c r="C1031" s="117" t="s">
        <v>1445</v>
      </c>
      <c r="D1031" s="117" t="s">
        <v>234</v>
      </c>
      <c r="E1031" s="118" t="s">
        <v>1446</v>
      </c>
      <c r="F1031" s="119" t="s">
        <v>1447</v>
      </c>
      <c r="G1031" s="120" t="s">
        <v>797</v>
      </c>
      <c r="H1031" s="166"/>
      <c r="I1031" s="122"/>
      <c r="J1031" s="123">
        <f>ROUND($I$1031*$H$1031,2)</f>
        <v>0</v>
      </c>
      <c r="K1031" s="119" t="s">
        <v>238</v>
      </c>
      <c r="L1031" s="22"/>
      <c r="M1031" s="124"/>
      <c r="N1031" s="125" t="s">
        <v>44</v>
      </c>
      <c r="P1031" s="126">
        <f>$O$1031*$H$1031</f>
        <v>0</v>
      </c>
      <c r="Q1031" s="126">
        <v>0</v>
      </c>
      <c r="R1031" s="126">
        <f>$Q$1031*$H$1031</f>
        <v>0</v>
      </c>
      <c r="S1031" s="126">
        <v>0</v>
      </c>
      <c r="T1031" s="127">
        <f>$S$1031*$H$1031</f>
        <v>0</v>
      </c>
      <c r="AR1031" s="76" t="s">
        <v>312</v>
      </c>
      <c r="AT1031" s="76" t="s">
        <v>234</v>
      </c>
      <c r="AU1031" s="76" t="s">
        <v>81</v>
      </c>
      <c r="AY1031" s="6" t="s">
        <v>232</v>
      </c>
      <c r="BE1031" s="128">
        <f>IF($N$1031="základní",$J$1031,0)</f>
        <v>0</v>
      </c>
      <c r="BF1031" s="128">
        <f>IF($N$1031="snížená",$J$1031,0)</f>
        <v>0</v>
      </c>
      <c r="BG1031" s="128">
        <f>IF($N$1031="zákl. přenesená",$J$1031,0)</f>
        <v>0</v>
      </c>
      <c r="BH1031" s="128">
        <f>IF($N$1031="sníž. přenesená",$J$1031,0)</f>
        <v>0</v>
      </c>
      <c r="BI1031" s="128">
        <f>IF($N$1031="nulová",$J$1031,0)</f>
        <v>0</v>
      </c>
      <c r="BJ1031" s="76" t="s">
        <v>22</v>
      </c>
      <c r="BK1031" s="128">
        <f>ROUND($I$1031*$H$1031,2)</f>
        <v>0</v>
      </c>
      <c r="BL1031" s="76" t="s">
        <v>312</v>
      </c>
      <c r="BM1031" s="76" t="s">
        <v>1448</v>
      </c>
    </row>
    <row r="1032" spans="2:63" s="106" customFormat="1" ht="30.75" customHeight="1">
      <c r="B1032" s="107"/>
      <c r="D1032" s="108" t="s">
        <v>72</v>
      </c>
      <c r="E1032" s="115" t="s">
        <v>1449</v>
      </c>
      <c r="F1032" s="115" t="s">
        <v>1450</v>
      </c>
      <c r="J1032" s="116">
        <f>$BK$1032</f>
        <v>0</v>
      </c>
      <c r="L1032" s="107"/>
      <c r="M1032" s="111"/>
      <c r="P1032" s="112">
        <f>SUM($P$1033:$P$1045)</f>
        <v>0</v>
      </c>
      <c r="R1032" s="112">
        <f>SUM($R$1033:$R$1045)</f>
        <v>3.2547435999999994</v>
      </c>
      <c r="T1032" s="113">
        <f>SUM($T$1033:$T$1045)</f>
        <v>1.5737919999999999</v>
      </c>
      <c r="AR1032" s="108" t="s">
        <v>81</v>
      </c>
      <c r="AT1032" s="108" t="s">
        <v>72</v>
      </c>
      <c r="AU1032" s="108" t="s">
        <v>22</v>
      </c>
      <c r="AY1032" s="108" t="s">
        <v>232</v>
      </c>
      <c r="BK1032" s="114">
        <f>SUM($BK$1033:$BK$1045)</f>
        <v>0</v>
      </c>
    </row>
    <row r="1033" spans="2:65" s="6" customFormat="1" ht="15.75" customHeight="1">
      <c r="B1033" s="22"/>
      <c r="C1033" s="120" t="s">
        <v>1451</v>
      </c>
      <c r="D1033" s="120" t="s">
        <v>234</v>
      </c>
      <c r="E1033" s="118" t="s">
        <v>1452</v>
      </c>
      <c r="F1033" s="119" t="s">
        <v>1453</v>
      </c>
      <c r="G1033" s="120" t="s">
        <v>237</v>
      </c>
      <c r="H1033" s="121">
        <v>57.86</v>
      </c>
      <c r="I1033" s="122"/>
      <c r="J1033" s="123">
        <f>ROUND($I$1033*$H$1033,2)</f>
        <v>0</v>
      </c>
      <c r="K1033" s="119" t="s">
        <v>238</v>
      </c>
      <c r="L1033" s="22"/>
      <c r="M1033" s="124"/>
      <c r="N1033" s="125" t="s">
        <v>44</v>
      </c>
      <c r="P1033" s="126">
        <f>$O$1033*$H$1033</f>
        <v>0</v>
      </c>
      <c r="Q1033" s="126">
        <v>0.03566</v>
      </c>
      <c r="R1033" s="126">
        <f>$Q$1033*$H$1033</f>
        <v>2.0632875999999998</v>
      </c>
      <c r="S1033" s="126">
        <v>0</v>
      </c>
      <c r="T1033" s="127">
        <f>$S$1033*$H$1033</f>
        <v>0</v>
      </c>
      <c r="AR1033" s="76" t="s">
        <v>312</v>
      </c>
      <c r="AT1033" s="76" t="s">
        <v>234</v>
      </c>
      <c r="AU1033" s="76" t="s">
        <v>81</v>
      </c>
      <c r="AY1033" s="76" t="s">
        <v>232</v>
      </c>
      <c r="BE1033" s="128">
        <f>IF($N$1033="základní",$J$1033,0)</f>
        <v>0</v>
      </c>
      <c r="BF1033" s="128">
        <f>IF($N$1033="snížená",$J$1033,0)</f>
        <v>0</v>
      </c>
      <c r="BG1033" s="128">
        <f>IF($N$1033="zákl. přenesená",$J$1033,0)</f>
        <v>0</v>
      </c>
      <c r="BH1033" s="128">
        <f>IF($N$1033="sníž. přenesená",$J$1033,0)</f>
        <v>0</v>
      </c>
      <c r="BI1033" s="128">
        <f>IF($N$1033="nulová",$J$1033,0)</f>
        <v>0</v>
      </c>
      <c r="BJ1033" s="76" t="s">
        <v>22</v>
      </c>
      <c r="BK1033" s="128">
        <f>ROUND($I$1033*$H$1033,2)</f>
        <v>0</v>
      </c>
      <c r="BL1033" s="76" t="s">
        <v>312</v>
      </c>
      <c r="BM1033" s="76" t="s">
        <v>1454</v>
      </c>
    </row>
    <row r="1034" spans="2:51" s="6" customFormat="1" ht="15.75" customHeight="1">
      <c r="B1034" s="129"/>
      <c r="D1034" s="130" t="s">
        <v>241</v>
      </c>
      <c r="E1034" s="131"/>
      <c r="F1034" s="131" t="s">
        <v>1455</v>
      </c>
      <c r="H1034" s="132">
        <v>27.06</v>
      </c>
      <c r="L1034" s="129"/>
      <c r="M1034" s="133"/>
      <c r="T1034" s="134"/>
      <c r="AT1034" s="135" t="s">
        <v>241</v>
      </c>
      <c r="AU1034" s="135" t="s">
        <v>81</v>
      </c>
      <c r="AV1034" s="135" t="s">
        <v>81</v>
      </c>
      <c r="AW1034" s="135" t="s">
        <v>186</v>
      </c>
      <c r="AX1034" s="135" t="s">
        <v>73</v>
      </c>
      <c r="AY1034" s="135" t="s">
        <v>232</v>
      </c>
    </row>
    <row r="1035" spans="2:51" s="6" customFormat="1" ht="15.75" customHeight="1">
      <c r="B1035" s="129"/>
      <c r="D1035" s="137" t="s">
        <v>241</v>
      </c>
      <c r="E1035" s="135"/>
      <c r="F1035" s="131" t="s">
        <v>1456</v>
      </c>
      <c r="H1035" s="132">
        <v>30.8</v>
      </c>
      <c r="L1035" s="129"/>
      <c r="M1035" s="133"/>
      <c r="T1035" s="134"/>
      <c r="AT1035" s="135" t="s">
        <v>241</v>
      </c>
      <c r="AU1035" s="135" t="s">
        <v>81</v>
      </c>
      <c r="AV1035" s="135" t="s">
        <v>81</v>
      </c>
      <c r="AW1035" s="135" t="s">
        <v>186</v>
      </c>
      <c r="AX1035" s="135" t="s">
        <v>73</v>
      </c>
      <c r="AY1035" s="135" t="s">
        <v>232</v>
      </c>
    </row>
    <row r="1036" spans="2:51" s="6" customFormat="1" ht="15.75" customHeight="1">
      <c r="B1036" s="136"/>
      <c r="D1036" s="137" t="s">
        <v>241</v>
      </c>
      <c r="E1036" s="138" t="s">
        <v>127</v>
      </c>
      <c r="F1036" s="139" t="s">
        <v>243</v>
      </c>
      <c r="H1036" s="140">
        <v>57.86</v>
      </c>
      <c r="L1036" s="136"/>
      <c r="M1036" s="141"/>
      <c r="T1036" s="142"/>
      <c r="AT1036" s="138" t="s">
        <v>241</v>
      </c>
      <c r="AU1036" s="138" t="s">
        <v>81</v>
      </c>
      <c r="AV1036" s="138" t="s">
        <v>239</v>
      </c>
      <c r="AW1036" s="138" t="s">
        <v>186</v>
      </c>
      <c r="AX1036" s="138" t="s">
        <v>22</v>
      </c>
      <c r="AY1036" s="138" t="s">
        <v>232</v>
      </c>
    </row>
    <row r="1037" spans="2:65" s="6" customFormat="1" ht="15.75" customHeight="1">
      <c r="B1037" s="22"/>
      <c r="C1037" s="149" t="s">
        <v>1457</v>
      </c>
      <c r="D1037" s="149" t="s">
        <v>336</v>
      </c>
      <c r="E1037" s="150" t="s">
        <v>1458</v>
      </c>
      <c r="F1037" s="151" t="s">
        <v>1459</v>
      </c>
      <c r="G1037" s="152" t="s">
        <v>237</v>
      </c>
      <c r="H1037" s="153">
        <v>66.192</v>
      </c>
      <c r="I1037" s="154"/>
      <c r="J1037" s="155">
        <f>ROUND($I$1037*$H$1037,2)</f>
        <v>0</v>
      </c>
      <c r="K1037" s="151" t="s">
        <v>238</v>
      </c>
      <c r="L1037" s="156"/>
      <c r="M1037" s="157"/>
      <c r="N1037" s="158" t="s">
        <v>44</v>
      </c>
      <c r="P1037" s="126">
        <f>$O$1037*$H$1037</f>
        <v>0</v>
      </c>
      <c r="Q1037" s="126">
        <v>0.018</v>
      </c>
      <c r="R1037" s="126">
        <f>$Q$1037*$H$1037</f>
        <v>1.1914559999999998</v>
      </c>
      <c r="S1037" s="126">
        <v>0</v>
      </c>
      <c r="T1037" s="127">
        <f>$S$1037*$H$1037</f>
        <v>0</v>
      </c>
      <c r="AR1037" s="76" t="s">
        <v>421</v>
      </c>
      <c r="AT1037" s="76" t="s">
        <v>336</v>
      </c>
      <c r="AU1037" s="76" t="s">
        <v>81</v>
      </c>
      <c r="AY1037" s="6" t="s">
        <v>232</v>
      </c>
      <c r="BE1037" s="128">
        <f>IF($N$1037="základní",$J$1037,0)</f>
        <v>0</v>
      </c>
      <c r="BF1037" s="128">
        <f>IF($N$1037="snížená",$J$1037,0)</f>
        <v>0</v>
      </c>
      <c r="BG1037" s="128">
        <f>IF($N$1037="zákl. přenesená",$J$1037,0)</f>
        <v>0</v>
      </c>
      <c r="BH1037" s="128">
        <f>IF($N$1037="sníž. přenesená",$J$1037,0)</f>
        <v>0</v>
      </c>
      <c r="BI1037" s="128">
        <f>IF($N$1037="nulová",$J$1037,0)</f>
        <v>0</v>
      </c>
      <c r="BJ1037" s="76" t="s">
        <v>22</v>
      </c>
      <c r="BK1037" s="128">
        <f>ROUND($I$1037*$H$1037,2)</f>
        <v>0</v>
      </c>
      <c r="BL1037" s="76" t="s">
        <v>312</v>
      </c>
      <c r="BM1037" s="76" t="s">
        <v>1460</v>
      </c>
    </row>
    <row r="1038" spans="2:51" s="6" customFormat="1" ht="15.75" customHeight="1">
      <c r="B1038" s="129"/>
      <c r="D1038" s="130" t="s">
        <v>241</v>
      </c>
      <c r="E1038" s="131"/>
      <c r="F1038" s="131" t="s">
        <v>1461</v>
      </c>
      <c r="H1038" s="132">
        <v>63.646</v>
      </c>
      <c r="L1038" s="129"/>
      <c r="M1038" s="133"/>
      <c r="T1038" s="134"/>
      <c r="AT1038" s="135" t="s">
        <v>241</v>
      </c>
      <c r="AU1038" s="135" t="s">
        <v>81</v>
      </c>
      <c r="AV1038" s="135" t="s">
        <v>81</v>
      </c>
      <c r="AW1038" s="135" t="s">
        <v>186</v>
      </c>
      <c r="AX1038" s="135" t="s">
        <v>73</v>
      </c>
      <c r="AY1038" s="135" t="s">
        <v>232</v>
      </c>
    </row>
    <row r="1039" spans="2:51" s="6" customFormat="1" ht="15.75" customHeight="1">
      <c r="B1039" s="136"/>
      <c r="D1039" s="137" t="s">
        <v>241</v>
      </c>
      <c r="E1039" s="138"/>
      <c r="F1039" s="139" t="s">
        <v>243</v>
      </c>
      <c r="H1039" s="140">
        <v>63.646</v>
      </c>
      <c r="L1039" s="136"/>
      <c r="M1039" s="141"/>
      <c r="T1039" s="142"/>
      <c r="AT1039" s="138" t="s">
        <v>241</v>
      </c>
      <c r="AU1039" s="138" t="s">
        <v>81</v>
      </c>
      <c r="AV1039" s="138" t="s">
        <v>239</v>
      </c>
      <c r="AW1039" s="138" t="s">
        <v>186</v>
      </c>
      <c r="AX1039" s="138" t="s">
        <v>22</v>
      </c>
      <c r="AY1039" s="138" t="s">
        <v>232</v>
      </c>
    </row>
    <row r="1040" spans="2:51" s="6" customFormat="1" ht="15.75" customHeight="1">
      <c r="B1040" s="129"/>
      <c r="D1040" s="137" t="s">
        <v>241</v>
      </c>
      <c r="F1040" s="131" t="s">
        <v>1462</v>
      </c>
      <c r="H1040" s="132">
        <v>66.192</v>
      </c>
      <c r="L1040" s="129"/>
      <c r="M1040" s="133"/>
      <c r="T1040" s="134"/>
      <c r="AT1040" s="135" t="s">
        <v>241</v>
      </c>
      <c r="AU1040" s="135" t="s">
        <v>81</v>
      </c>
      <c r="AV1040" s="135" t="s">
        <v>81</v>
      </c>
      <c r="AW1040" s="135" t="s">
        <v>73</v>
      </c>
      <c r="AX1040" s="135" t="s">
        <v>22</v>
      </c>
      <c r="AY1040" s="135" t="s">
        <v>232</v>
      </c>
    </row>
    <row r="1041" spans="2:65" s="6" customFormat="1" ht="15.75" customHeight="1">
      <c r="B1041" s="22"/>
      <c r="C1041" s="117" t="s">
        <v>1463</v>
      </c>
      <c r="D1041" s="117" t="s">
        <v>234</v>
      </c>
      <c r="E1041" s="118" t="s">
        <v>1464</v>
      </c>
      <c r="F1041" s="119" t="s">
        <v>1465</v>
      </c>
      <c r="G1041" s="120" t="s">
        <v>237</v>
      </c>
      <c r="H1041" s="121">
        <v>57.86</v>
      </c>
      <c r="I1041" s="122"/>
      <c r="J1041" s="123">
        <f>ROUND($I$1041*$H$1041,2)</f>
        <v>0</v>
      </c>
      <c r="K1041" s="119" t="s">
        <v>238</v>
      </c>
      <c r="L1041" s="22"/>
      <c r="M1041" s="124"/>
      <c r="N1041" s="125" t="s">
        <v>44</v>
      </c>
      <c r="P1041" s="126">
        <f>$O$1041*$H$1041</f>
        <v>0</v>
      </c>
      <c r="Q1041" s="126">
        <v>0</v>
      </c>
      <c r="R1041" s="126">
        <f>$Q$1041*$H$1041</f>
        <v>0</v>
      </c>
      <c r="S1041" s="126">
        <v>0.0272</v>
      </c>
      <c r="T1041" s="127">
        <f>$S$1041*$H$1041</f>
        <v>1.5737919999999999</v>
      </c>
      <c r="AR1041" s="76" t="s">
        <v>312</v>
      </c>
      <c r="AT1041" s="76" t="s">
        <v>234</v>
      </c>
      <c r="AU1041" s="76" t="s">
        <v>81</v>
      </c>
      <c r="AY1041" s="6" t="s">
        <v>232</v>
      </c>
      <c r="BE1041" s="128">
        <f>IF($N$1041="základní",$J$1041,0)</f>
        <v>0</v>
      </c>
      <c r="BF1041" s="128">
        <f>IF($N$1041="snížená",$J$1041,0)</f>
        <v>0</v>
      </c>
      <c r="BG1041" s="128">
        <f>IF($N$1041="zákl. přenesená",$J$1041,0)</f>
        <v>0</v>
      </c>
      <c r="BH1041" s="128">
        <f>IF($N$1041="sníž. přenesená",$J$1041,0)</f>
        <v>0</v>
      </c>
      <c r="BI1041" s="128">
        <f>IF($N$1041="nulová",$J$1041,0)</f>
        <v>0</v>
      </c>
      <c r="BJ1041" s="76" t="s">
        <v>22</v>
      </c>
      <c r="BK1041" s="128">
        <f>ROUND($I$1041*$H$1041,2)</f>
        <v>0</v>
      </c>
      <c r="BL1041" s="76" t="s">
        <v>312</v>
      </c>
      <c r="BM1041" s="76" t="s">
        <v>1466</v>
      </c>
    </row>
    <row r="1042" spans="2:51" s="6" customFormat="1" ht="15.75" customHeight="1">
      <c r="B1042" s="129"/>
      <c r="D1042" s="130" t="s">
        <v>241</v>
      </c>
      <c r="E1042" s="131"/>
      <c r="F1042" s="131" t="s">
        <v>1467</v>
      </c>
      <c r="H1042" s="132">
        <v>27.06</v>
      </c>
      <c r="L1042" s="129"/>
      <c r="M1042" s="133"/>
      <c r="T1042" s="134"/>
      <c r="AT1042" s="135" t="s">
        <v>241</v>
      </c>
      <c r="AU1042" s="135" t="s">
        <v>81</v>
      </c>
      <c r="AV1042" s="135" t="s">
        <v>81</v>
      </c>
      <c r="AW1042" s="135" t="s">
        <v>186</v>
      </c>
      <c r="AX1042" s="135" t="s">
        <v>73</v>
      </c>
      <c r="AY1042" s="135" t="s">
        <v>232</v>
      </c>
    </row>
    <row r="1043" spans="2:51" s="6" customFormat="1" ht="15.75" customHeight="1">
      <c r="B1043" s="129"/>
      <c r="D1043" s="137" t="s">
        <v>241</v>
      </c>
      <c r="E1043" s="135"/>
      <c r="F1043" s="131" t="s">
        <v>1468</v>
      </c>
      <c r="H1043" s="132">
        <v>30.8</v>
      </c>
      <c r="L1043" s="129"/>
      <c r="M1043" s="133"/>
      <c r="T1043" s="134"/>
      <c r="AT1043" s="135" t="s">
        <v>241</v>
      </c>
      <c r="AU1043" s="135" t="s">
        <v>81</v>
      </c>
      <c r="AV1043" s="135" t="s">
        <v>81</v>
      </c>
      <c r="AW1043" s="135" t="s">
        <v>186</v>
      </c>
      <c r="AX1043" s="135" t="s">
        <v>73</v>
      </c>
      <c r="AY1043" s="135" t="s">
        <v>232</v>
      </c>
    </row>
    <row r="1044" spans="2:51" s="6" customFormat="1" ht="15.75" customHeight="1">
      <c r="B1044" s="136"/>
      <c r="D1044" s="137" t="s">
        <v>241</v>
      </c>
      <c r="E1044" s="138"/>
      <c r="F1044" s="139" t="s">
        <v>243</v>
      </c>
      <c r="H1044" s="140">
        <v>57.86</v>
      </c>
      <c r="L1044" s="136"/>
      <c r="M1044" s="141"/>
      <c r="T1044" s="142"/>
      <c r="AT1044" s="138" t="s">
        <v>241</v>
      </c>
      <c r="AU1044" s="138" t="s">
        <v>81</v>
      </c>
      <c r="AV1044" s="138" t="s">
        <v>239</v>
      </c>
      <c r="AW1044" s="138" t="s">
        <v>186</v>
      </c>
      <c r="AX1044" s="138" t="s">
        <v>22</v>
      </c>
      <c r="AY1044" s="138" t="s">
        <v>232</v>
      </c>
    </row>
    <row r="1045" spans="2:65" s="6" customFormat="1" ht="15.75" customHeight="1">
      <c r="B1045" s="22"/>
      <c r="C1045" s="117" t="s">
        <v>1469</v>
      </c>
      <c r="D1045" s="117" t="s">
        <v>234</v>
      </c>
      <c r="E1045" s="118" t="s">
        <v>1470</v>
      </c>
      <c r="F1045" s="119" t="s">
        <v>1471</v>
      </c>
      <c r="G1045" s="120" t="s">
        <v>797</v>
      </c>
      <c r="H1045" s="166"/>
      <c r="I1045" s="122"/>
      <c r="J1045" s="123">
        <f>ROUND($I$1045*$H$1045,2)</f>
        <v>0</v>
      </c>
      <c r="K1045" s="119" t="s">
        <v>238</v>
      </c>
      <c r="L1045" s="22"/>
      <c r="M1045" s="124"/>
      <c r="N1045" s="125" t="s">
        <v>44</v>
      </c>
      <c r="P1045" s="126">
        <f>$O$1045*$H$1045</f>
        <v>0</v>
      </c>
      <c r="Q1045" s="126">
        <v>0</v>
      </c>
      <c r="R1045" s="126">
        <f>$Q$1045*$H$1045</f>
        <v>0</v>
      </c>
      <c r="S1045" s="126">
        <v>0</v>
      </c>
      <c r="T1045" s="127">
        <f>$S$1045*$H$1045</f>
        <v>0</v>
      </c>
      <c r="AR1045" s="76" t="s">
        <v>312</v>
      </c>
      <c r="AT1045" s="76" t="s">
        <v>234</v>
      </c>
      <c r="AU1045" s="76" t="s">
        <v>81</v>
      </c>
      <c r="AY1045" s="6" t="s">
        <v>232</v>
      </c>
      <c r="BE1045" s="128">
        <f>IF($N$1045="základní",$J$1045,0)</f>
        <v>0</v>
      </c>
      <c r="BF1045" s="128">
        <f>IF($N$1045="snížená",$J$1045,0)</f>
        <v>0</v>
      </c>
      <c r="BG1045" s="128">
        <f>IF($N$1045="zákl. přenesená",$J$1045,0)</f>
        <v>0</v>
      </c>
      <c r="BH1045" s="128">
        <f>IF($N$1045="sníž. přenesená",$J$1045,0)</f>
        <v>0</v>
      </c>
      <c r="BI1045" s="128">
        <f>IF($N$1045="nulová",$J$1045,0)</f>
        <v>0</v>
      </c>
      <c r="BJ1045" s="76" t="s">
        <v>22</v>
      </c>
      <c r="BK1045" s="128">
        <f>ROUND($I$1045*$H$1045,2)</f>
        <v>0</v>
      </c>
      <c r="BL1045" s="76" t="s">
        <v>312</v>
      </c>
      <c r="BM1045" s="76" t="s">
        <v>1472</v>
      </c>
    </row>
    <row r="1046" spans="2:63" s="106" customFormat="1" ht="30.75" customHeight="1">
      <c r="B1046" s="107"/>
      <c r="D1046" s="108" t="s">
        <v>72</v>
      </c>
      <c r="E1046" s="115" t="s">
        <v>1473</v>
      </c>
      <c r="F1046" s="115" t="s">
        <v>1474</v>
      </c>
      <c r="J1046" s="116">
        <f>$BK$1046</f>
        <v>0</v>
      </c>
      <c r="L1046" s="107"/>
      <c r="M1046" s="111"/>
      <c r="P1046" s="112">
        <f>SUM($P$1047:$P$1079)</f>
        <v>0</v>
      </c>
      <c r="R1046" s="112">
        <f>SUM($R$1047:$R$1079)</f>
        <v>3.92698808</v>
      </c>
      <c r="T1046" s="113">
        <f>SUM($T$1047:$T$1079)</f>
        <v>0</v>
      </c>
      <c r="AR1046" s="108" t="s">
        <v>81</v>
      </c>
      <c r="AT1046" s="108" t="s">
        <v>72</v>
      </c>
      <c r="AU1046" s="108" t="s">
        <v>22</v>
      </c>
      <c r="AY1046" s="108" t="s">
        <v>232</v>
      </c>
      <c r="BK1046" s="114">
        <f>SUM($BK$1047:$BK$1079)</f>
        <v>0</v>
      </c>
    </row>
    <row r="1047" spans="2:65" s="6" customFormat="1" ht="15.75" customHeight="1">
      <c r="B1047" s="22"/>
      <c r="C1047" s="120" t="s">
        <v>1475</v>
      </c>
      <c r="D1047" s="120" t="s">
        <v>234</v>
      </c>
      <c r="E1047" s="118" t="s">
        <v>1476</v>
      </c>
      <c r="F1047" s="119" t="s">
        <v>1477</v>
      </c>
      <c r="G1047" s="120" t="s">
        <v>237</v>
      </c>
      <c r="H1047" s="121">
        <v>1070.024</v>
      </c>
      <c r="I1047" s="122"/>
      <c r="J1047" s="123">
        <f>ROUND($I$1047*$H$1047,2)</f>
        <v>0</v>
      </c>
      <c r="K1047" s="119" t="s">
        <v>238</v>
      </c>
      <c r="L1047" s="22"/>
      <c r="M1047" s="124"/>
      <c r="N1047" s="125" t="s">
        <v>44</v>
      </c>
      <c r="P1047" s="126">
        <f>$O$1047*$H$1047</f>
        <v>0</v>
      </c>
      <c r="Q1047" s="126">
        <v>0.00318</v>
      </c>
      <c r="R1047" s="126">
        <f>$Q$1047*$H$1047</f>
        <v>3.40267632</v>
      </c>
      <c r="S1047" s="126">
        <v>0</v>
      </c>
      <c r="T1047" s="127">
        <f>$S$1047*$H$1047</f>
        <v>0</v>
      </c>
      <c r="AR1047" s="76" t="s">
        <v>312</v>
      </c>
      <c r="AT1047" s="76" t="s">
        <v>234</v>
      </c>
      <c r="AU1047" s="76" t="s">
        <v>81</v>
      </c>
      <c r="AY1047" s="76" t="s">
        <v>232</v>
      </c>
      <c r="BE1047" s="128">
        <f>IF($N$1047="základní",$J$1047,0)</f>
        <v>0</v>
      </c>
      <c r="BF1047" s="128">
        <f>IF($N$1047="snížená",$J$1047,0)</f>
        <v>0</v>
      </c>
      <c r="BG1047" s="128">
        <f>IF($N$1047="zákl. přenesená",$J$1047,0)</f>
        <v>0</v>
      </c>
      <c r="BH1047" s="128">
        <f>IF($N$1047="sníž. přenesená",$J$1047,0)</f>
        <v>0</v>
      </c>
      <c r="BI1047" s="128">
        <f>IF($N$1047="nulová",$J$1047,0)</f>
        <v>0</v>
      </c>
      <c r="BJ1047" s="76" t="s">
        <v>22</v>
      </c>
      <c r="BK1047" s="128">
        <f>ROUND($I$1047*$H$1047,2)</f>
        <v>0</v>
      </c>
      <c r="BL1047" s="76" t="s">
        <v>312</v>
      </c>
      <c r="BM1047" s="76" t="s">
        <v>1478</v>
      </c>
    </row>
    <row r="1048" spans="2:51" s="6" customFormat="1" ht="15.75" customHeight="1">
      <c r="B1048" s="144"/>
      <c r="D1048" s="130" t="s">
        <v>241</v>
      </c>
      <c r="E1048" s="145"/>
      <c r="F1048" s="145" t="s">
        <v>347</v>
      </c>
      <c r="H1048" s="146"/>
      <c r="L1048" s="144"/>
      <c r="M1048" s="147"/>
      <c r="T1048" s="148"/>
      <c r="AT1048" s="146" t="s">
        <v>241</v>
      </c>
      <c r="AU1048" s="146" t="s">
        <v>81</v>
      </c>
      <c r="AV1048" s="146" t="s">
        <v>22</v>
      </c>
      <c r="AW1048" s="146" t="s">
        <v>186</v>
      </c>
      <c r="AX1048" s="146" t="s">
        <v>73</v>
      </c>
      <c r="AY1048" s="146" t="s">
        <v>232</v>
      </c>
    </row>
    <row r="1049" spans="2:51" s="6" customFormat="1" ht="15.75" customHeight="1">
      <c r="B1049" s="129"/>
      <c r="D1049" s="137" t="s">
        <v>241</v>
      </c>
      <c r="E1049" s="135"/>
      <c r="F1049" s="131" t="s">
        <v>1479</v>
      </c>
      <c r="H1049" s="132">
        <v>26.275</v>
      </c>
      <c r="L1049" s="129"/>
      <c r="M1049" s="133"/>
      <c r="T1049" s="134"/>
      <c r="AT1049" s="135" t="s">
        <v>241</v>
      </c>
      <c r="AU1049" s="135" t="s">
        <v>81</v>
      </c>
      <c r="AV1049" s="135" t="s">
        <v>81</v>
      </c>
      <c r="AW1049" s="135" t="s">
        <v>186</v>
      </c>
      <c r="AX1049" s="135" t="s">
        <v>73</v>
      </c>
      <c r="AY1049" s="135" t="s">
        <v>232</v>
      </c>
    </row>
    <row r="1050" spans="2:51" s="6" customFormat="1" ht="15.75" customHeight="1">
      <c r="B1050" s="129"/>
      <c r="D1050" s="137" t="s">
        <v>241</v>
      </c>
      <c r="E1050" s="135"/>
      <c r="F1050" s="131" t="s">
        <v>1480</v>
      </c>
      <c r="H1050" s="132">
        <v>31.34</v>
      </c>
      <c r="L1050" s="129"/>
      <c r="M1050" s="133"/>
      <c r="T1050" s="134"/>
      <c r="AT1050" s="135" t="s">
        <v>241</v>
      </c>
      <c r="AU1050" s="135" t="s">
        <v>81</v>
      </c>
      <c r="AV1050" s="135" t="s">
        <v>81</v>
      </c>
      <c r="AW1050" s="135" t="s">
        <v>186</v>
      </c>
      <c r="AX1050" s="135" t="s">
        <v>73</v>
      </c>
      <c r="AY1050" s="135" t="s">
        <v>232</v>
      </c>
    </row>
    <row r="1051" spans="2:51" s="6" customFormat="1" ht="15.75" customHeight="1">
      <c r="B1051" s="129"/>
      <c r="D1051" s="137" t="s">
        <v>241</v>
      </c>
      <c r="E1051" s="135"/>
      <c r="F1051" s="131" t="s">
        <v>1481</v>
      </c>
      <c r="H1051" s="132">
        <v>27.513</v>
      </c>
      <c r="L1051" s="129"/>
      <c r="M1051" s="133"/>
      <c r="T1051" s="134"/>
      <c r="AT1051" s="135" t="s">
        <v>241</v>
      </c>
      <c r="AU1051" s="135" t="s">
        <v>81</v>
      </c>
      <c r="AV1051" s="135" t="s">
        <v>81</v>
      </c>
      <c r="AW1051" s="135" t="s">
        <v>186</v>
      </c>
      <c r="AX1051" s="135" t="s">
        <v>73</v>
      </c>
      <c r="AY1051" s="135" t="s">
        <v>232</v>
      </c>
    </row>
    <row r="1052" spans="2:51" s="6" customFormat="1" ht="15.75" customHeight="1">
      <c r="B1052" s="129"/>
      <c r="D1052" s="137" t="s">
        <v>241</v>
      </c>
      <c r="E1052" s="135"/>
      <c r="F1052" s="131" t="s">
        <v>1482</v>
      </c>
      <c r="H1052" s="132">
        <v>23.368</v>
      </c>
      <c r="L1052" s="129"/>
      <c r="M1052" s="133"/>
      <c r="T1052" s="134"/>
      <c r="AT1052" s="135" t="s">
        <v>241</v>
      </c>
      <c r="AU1052" s="135" t="s">
        <v>81</v>
      </c>
      <c r="AV1052" s="135" t="s">
        <v>81</v>
      </c>
      <c r="AW1052" s="135" t="s">
        <v>186</v>
      </c>
      <c r="AX1052" s="135" t="s">
        <v>73</v>
      </c>
      <c r="AY1052" s="135" t="s">
        <v>232</v>
      </c>
    </row>
    <row r="1053" spans="2:51" s="6" customFormat="1" ht="15.75" customHeight="1">
      <c r="B1053" s="129"/>
      <c r="D1053" s="137" t="s">
        <v>241</v>
      </c>
      <c r="E1053" s="135"/>
      <c r="F1053" s="131" t="s">
        <v>1483</v>
      </c>
      <c r="H1053" s="132">
        <v>23.368</v>
      </c>
      <c r="L1053" s="129"/>
      <c r="M1053" s="133"/>
      <c r="T1053" s="134"/>
      <c r="AT1053" s="135" t="s">
        <v>241</v>
      </c>
      <c r="AU1053" s="135" t="s">
        <v>81</v>
      </c>
      <c r="AV1053" s="135" t="s">
        <v>81</v>
      </c>
      <c r="AW1053" s="135" t="s">
        <v>186</v>
      </c>
      <c r="AX1053" s="135" t="s">
        <v>73</v>
      </c>
      <c r="AY1053" s="135" t="s">
        <v>232</v>
      </c>
    </row>
    <row r="1054" spans="2:51" s="6" customFormat="1" ht="15.75" customHeight="1">
      <c r="B1054" s="129"/>
      <c r="D1054" s="137" t="s">
        <v>241</v>
      </c>
      <c r="E1054" s="135"/>
      <c r="F1054" s="131" t="s">
        <v>1484</v>
      </c>
      <c r="H1054" s="132">
        <v>27.513</v>
      </c>
      <c r="L1054" s="129"/>
      <c r="M1054" s="133"/>
      <c r="T1054" s="134"/>
      <c r="AT1054" s="135" t="s">
        <v>241</v>
      </c>
      <c r="AU1054" s="135" t="s">
        <v>81</v>
      </c>
      <c r="AV1054" s="135" t="s">
        <v>81</v>
      </c>
      <c r="AW1054" s="135" t="s">
        <v>186</v>
      </c>
      <c r="AX1054" s="135" t="s">
        <v>73</v>
      </c>
      <c r="AY1054" s="135" t="s">
        <v>232</v>
      </c>
    </row>
    <row r="1055" spans="2:51" s="6" customFormat="1" ht="15.75" customHeight="1">
      <c r="B1055" s="129"/>
      <c r="D1055" s="137" t="s">
        <v>241</v>
      </c>
      <c r="E1055" s="135"/>
      <c r="F1055" s="131" t="s">
        <v>1485</v>
      </c>
      <c r="H1055" s="132">
        <v>36.55</v>
      </c>
      <c r="L1055" s="129"/>
      <c r="M1055" s="133"/>
      <c r="T1055" s="134"/>
      <c r="AT1055" s="135" t="s">
        <v>241</v>
      </c>
      <c r="AU1055" s="135" t="s">
        <v>81</v>
      </c>
      <c r="AV1055" s="135" t="s">
        <v>81</v>
      </c>
      <c r="AW1055" s="135" t="s">
        <v>186</v>
      </c>
      <c r="AX1055" s="135" t="s">
        <v>73</v>
      </c>
      <c r="AY1055" s="135" t="s">
        <v>232</v>
      </c>
    </row>
    <row r="1056" spans="2:51" s="6" customFormat="1" ht="15.75" customHeight="1">
      <c r="B1056" s="129"/>
      <c r="D1056" s="137" t="s">
        <v>241</v>
      </c>
      <c r="E1056" s="135"/>
      <c r="F1056" s="131" t="s">
        <v>1486</v>
      </c>
      <c r="H1056" s="132">
        <v>36.058</v>
      </c>
      <c r="L1056" s="129"/>
      <c r="M1056" s="133"/>
      <c r="T1056" s="134"/>
      <c r="AT1056" s="135" t="s">
        <v>241</v>
      </c>
      <c r="AU1056" s="135" t="s">
        <v>81</v>
      </c>
      <c r="AV1056" s="135" t="s">
        <v>81</v>
      </c>
      <c r="AW1056" s="135" t="s">
        <v>186</v>
      </c>
      <c r="AX1056" s="135" t="s">
        <v>73</v>
      </c>
      <c r="AY1056" s="135" t="s">
        <v>232</v>
      </c>
    </row>
    <row r="1057" spans="2:51" s="6" customFormat="1" ht="15.75" customHeight="1">
      <c r="B1057" s="129"/>
      <c r="D1057" s="137" t="s">
        <v>241</v>
      </c>
      <c r="E1057" s="135"/>
      <c r="F1057" s="131" t="s">
        <v>1487</v>
      </c>
      <c r="H1057" s="132">
        <v>344</v>
      </c>
      <c r="L1057" s="129"/>
      <c r="M1057" s="133"/>
      <c r="T1057" s="134"/>
      <c r="AT1057" s="135" t="s">
        <v>241</v>
      </c>
      <c r="AU1057" s="135" t="s">
        <v>81</v>
      </c>
      <c r="AV1057" s="135" t="s">
        <v>81</v>
      </c>
      <c r="AW1057" s="135" t="s">
        <v>186</v>
      </c>
      <c r="AX1057" s="135" t="s">
        <v>73</v>
      </c>
      <c r="AY1057" s="135" t="s">
        <v>232</v>
      </c>
    </row>
    <row r="1058" spans="2:51" s="6" customFormat="1" ht="15.75" customHeight="1">
      <c r="B1058" s="129"/>
      <c r="D1058" s="137" t="s">
        <v>241</v>
      </c>
      <c r="E1058" s="135"/>
      <c r="F1058" s="131" t="s">
        <v>1488</v>
      </c>
      <c r="H1058" s="132">
        <v>114.775</v>
      </c>
      <c r="L1058" s="129"/>
      <c r="M1058" s="133"/>
      <c r="T1058" s="134"/>
      <c r="AT1058" s="135" t="s">
        <v>241</v>
      </c>
      <c r="AU1058" s="135" t="s">
        <v>81</v>
      </c>
      <c r="AV1058" s="135" t="s">
        <v>81</v>
      </c>
      <c r="AW1058" s="135" t="s">
        <v>186</v>
      </c>
      <c r="AX1058" s="135" t="s">
        <v>73</v>
      </c>
      <c r="AY1058" s="135" t="s">
        <v>232</v>
      </c>
    </row>
    <row r="1059" spans="2:51" s="6" customFormat="1" ht="15.75" customHeight="1">
      <c r="B1059" s="129"/>
      <c r="D1059" s="137" t="s">
        <v>241</v>
      </c>
      <c r="E1059" s="135"/>
      <c r="F1059" s="131" t="s">
        <v>1489</v>
      </c>
      <c r="H1059" s="132">
        <v>14.93</v>
      </c>
      <c r="L1059" s="129"/>
      <c r="M1059" s="133"/>
      <c r="T1059" s="134"/>
      <c r="AT1059" s="135" t="s">
        <v>241</v>
      </c>
      <c r="AU1059" s="135" t="s">
        <v>81</v>
      </c>
      <c r="AV1059" s="135" t="s">
        <v>81</v>
      </c>
      <c r="AW1059" s="135" t="s">
        <v>186</v>
      </c>
      <c r="AX1059" s="135" t="s">
        <v>73</v>
      </c>
      <c r="AY1059" s="135" t="s">
        <v>232</v>
      </c>
    </row>
    <row r="1060" spans="2:51" s="6" customFormat="1" ht="15.75" customHeight="1">
      <c r="B1060" s="129"/>
      <c r="D1060" s="137" t="s">
        <v>241</v>
      </c>
      <c r="E1060" s="135"/>
      <c r="F1060" s="131" t="s">
        <v>1490</v>
      </c>
      <c r="H1060" s="132">
        <v>18</v>
      </c>
      <c r="L1060" s="129"/>
      <c r="M1060" s="133"/>
      <c r="T1060" s="134"/>
      <c r="AT1060" s="135" t="s">
        <v>241</v>
      </c>
      <c r="AU1060" s="135" t="s">
        <v>81</v>
      </c>
      <c r="AV1060" s="135" t="s">
        <v>81</v>
      </c>
      <c r="AW1060" s="135" t="s">
        <v>186</v>
      </c>
      <c r="AX1060" s="135" t="s">
        <v>73</v>
      </c>
      <c r="AY1060" s="135" t="s">
        <v>232</v>
      </c>
    </row>
    <row r="1061" spans="2:51" s="6" customFormat="1" ht="15.75" customHeight="1">
      <c r="B1061" s="160"/>
      <c r="D1061" s="137" t="s">
        <v>241</v>
      </c>
      <c r="E1061" s="161"/>
      <c r="F1061" s="162" t="s">
        <v>439</v>
      </c>
      <c r="H1061" s="163">
        <v>723.69</v>
      </c>
      <c r="L1061" s="160"/>
      <c r="M1061" s="164"/>
      <c r="T1061" s="165"/>
      <c r="AT1061" s="161" t="s">
        <v>241</v>
      </c>
      <c r="AU1061" s="161" t="s">
        <v>81</v>
      </c>
      <c r="AV1061" s="161" t="s">
        <v>247</v>
      </c>
      <c r="AW1061" s="161" t="s">
        <v>186</v>
      </c>
      <c r="AX1061" s="161" t="s">
        <v>73</v>
      </c>
      <c r="AY1061" s="161" t="s">
        <v>232</v>
      </c>
    </row>
    <row r="1062" spans="2:51" s="6" customFormat="1" ht="15.75" customHeight="1">
      <c r="B1062" s="144"/>
      <c r="D1062" s="137" t="s">
        <v>241</v>
      </c>
      <c r="E1062" s="146"/>
      <c r="F1062" s="145" t="s">
        <v>356</v>
      </c>
      <c r="H1062" s="146"/>
      <c r="L1062" s="144"/>
      <c r="M1062" s="147"/>
      <c r="T1062" s="148"/>
      <c r="AT1062" s="146" t="s">
        <v>241</v>
      </c>
      <c r="AU1062" s="146" t="s">
        <v>81</v>
      </c>
      <c r="AV1062" s="146" t="s">
        <v>22</v>
      </c>
      <c r="AW1062" s="146" t="s">
        <v>186</v>
      </c>
      <c r="AX1062" s="146" t="s">
        <v>73</v>
      </c>
      <c r="AY1062" s="146" t="s">
        <v>232</v>
      </c>
    </row>
    <row r="1063" spans="2:51" s="6" customFormat="1" ht="15.75" customHeight="1">
      <c r="B1063" s="129"/>
      <c r="D1063" s="137" t="s">
        <v>241</v>
      </c>
      <c r="E1063" s="135"/>
      <c r="F1063" s="131" t="s">
        <v>1491</v>
      </c>
      <c r="H1063" s="132">
        <v>194.8</v>
      </c>
      <c r="L1063" s="129"/>
      <c r="M1063" s="133"/>
      <c r="T1063" s="134"/>
      <c r="AT1063" s="135" t="s">
        <v>241</v>
      </c>
      <c r="AU1063" s="135" t="s">
        <v>81</v>
      </c>
      <c r="AV1063" s="135" t="s">
        <v>81</v>
      </c>
      <c r="AW1063" s="135" t="s">
        <v>186</v>
      </c>
      <c r="AX1063" s="135" t="s">
        <v>73</v>
      </c>
      <c r="AY1063" s="135" t="s">
        <v>232</v>
      </c>
    </row>
    <row r="1064" spans="2:51" s="6" customFormat="1" ht="15.75" customHeight="1">
      <c r="B1064" s="129"/>
      <c r="D1064" s="137" t="s">
        <v>241</v>
      </c>
      <c r="E1064" s="135"/>
      <c r="F1064" s="131" t="s">
        <v>1492</v>
      </c>
      <c r="H1064" s="132">
        <v>70.335</v>
      </c>
      <c r="L1064" s="129"/>
      <c r="M1064" s="133"/>
      <c r="T1064" s="134"/>
      <c r="AT1064" s="135" t="s">
        <v>241</v>
      </c>
      <c r="AU1064" s="135" t="s">
        <v>81</v>
      </c>
      <c r="AV1064" s="135" t="s">
        <v>81</v>
      </c>
      <c r="AW1064" s="135" t="s">
        <v>186</v>
      </c>
      <c r="AX1064" s="135" t="s">
        <v>73</v>
      </c>
      <c r="AY1064" s="135" t="s">
        <v>232</v>
      </c>
    </row>
    <row r="1065" spans="2:51" s="6" customFormat="1" ht="15.75" customHeight="1">
      <c r="B1065" s="129"/>
      <c r="D1065" s="137" t="s">
        <v>241</v>
      </c>
      <c r="E1065" s="135"/>
      <c r="F1065" s="131" t="s">
        <v>1493</v>
      </c>
      <c r="H1065" s="132">
        <v>48.269</v>
      </c>
      <c r="L1065" s="129"/>
      <c r="M1065" s="133"/>
      <c r="T1065" s="134"/>
      <c r="AT1065" s="135" t="s">
        <v>241</v>
      </c>
      <c r="AU1065" s="135" t="s">
        <v>81</v>
      </c>
      <c r="AV1065" s="135" t="s">
        <v>81</v>
      </c>
      <c r="AW1065" s="135" t="s">
        <v>186</v>
      </c>
      <c r="AX1065" s="135" t="s">
        <v>73</v>
      </c>
      <c r="AY1065" s="135" t="s">
        <v>232</v>
      </c>
    </row>
    <row r="1066" spans="2:51" s="6" customFormat="1" ht="15.75" customHeight="1">
      <c r="B1066" s="129"/>
      <c r="D1066" s="137" t="s">
        <v>241</v>
      </c>
      <c r="E1066" s="135"/>
      <c r="F1066" s="131" t="s">
        <v>1494</v>
      </c>
      <c r="H1066" s="132">
        <v>14.93</v>
      </c>
      <c r="L1066" s="129"/>
      <c r="M1066" s="133"/>
      <c r="T1066" s="134"/>
      <c r="AT1066" s="135" t="s">
        <v>241</v>
      </c>
      <c r="AU1066" s="135" t="s">
        <v>81</v>
      </c>
      <c r="AV1066" s="135" t="s">
        <v>81</v>
      </c>
      <c r="AW1066" s="135" t="s">
        <v>186</v>
      </c>
      <c r="AX1066" s="135" t="s">
        <v>73</v>
      </c>
      <c r="AY1066" s="135" t="s">
        <v>232</v>
      </c>
    </row>
    <row r="1067" spans="2:51" s="6" customFormat="1" ht="15.75" customHeight="1">
      <c r="B1067" s="129"/>
      <c r="D1067" s="137" t="s">
        <v>241</v>
      </c>
      <c r="E1067" s="135"/>
      <c r="F1067" s="131" t="s">
        <v>1495</v>
      </c>
      <c r="H1067" s="132">
        <v>18</v>
      </c>
      <c r="L1067" s="129"/>
      <c r="M1067" s="133"/>
      <c r="T1067" s="134"/>
      <c r="AT1067" s="135" t="s">
        <v>241</v>
      </c>
      <c r="AU1067" s="135" t="s">
        <v>81</v>
      </c>
      <c r="AV1067" s="135" t="s">
        <v>81</v>
      </c>
      <c r="AW1067" s="135" t="s">
        <v>186</v>
      </c>
      <c r="AX1067" s="135" t="s">
        <v>73</v>
      </c>
      <c r="AY1067" s="135" t="s">
        <v>232</v>
      </c>
    </row>
    <row r="1068" spans="2:51" s="6" customFormat="1" ht="15.75" customHeight="1">
      <c r="B1068" s="160"/>
      <c r="D1068" s="137" t="s">
        <v>241</v>
      </c>
      <c r="E1068" s="161"/>
      <c r="F1068" s="162" t="s">
        <v>439</v>
      </c>
      <c r="H1068" s="163">
        <v>346.334</v>
      </c>
      <c r="L1068" s="160"/>
      <c r="M1068" s="164"/>
      <c r="T1068" s="165"/>
      <c r="AT1068" s="161" t="s">
        <v>241</v>
      </c>
      <c r="AU1068" s="161" t="s">
        <v>81</v>
      </c>
      <c r="AV1068" s="161" t="s">
        <v>247</v>
      </c>
      <c r="AW1068" s="161" t="s">
        <v>186</v>
      </c>
      <c r="AX1068" s="161" t="s">
        <v>73</v>
      </c>
      <c r="AY1068" s="161" t="s">
        <v>232</v>
      </c>
    </row>
    <row r="1069" spans="2:51" s="6" customFormat="1" ht="15.75" customHeight="1">
      <c r="B1069" s="136"/>
      <c r="D1069" s="137" t="s">
        <v>241</v>
      </c>
      <c r="E1069" s="138" t="s">
        <v>170</v>
      </c>
      <c r="F1069" s="139" t="s">
        <v>243</v>
      </c>
      <c r="H1069" s="140">
        <v>1070.024</v>
      </c>
      <c r="L1069" s="136"/>
      <c r="M1069" s="141"/>
      <c r="T1069" s="142"/>
      <c r="AT1069" s="138" t="s">
        <v>241</v>
      </c>
      <c r="AU1069" s="138" t="s">
        <v>81</v>
      </c>
      <c r="AV1069" s="138" t="s">
        <v>239</v>
      </c>
      <c r="AW1069" s="138" t="s">
        <v>186</v>
      </c>
      <c r="AX1069" s="138" t="s">
        <v>22</v>
      </c>
      <c r="AY1069" s="138" t="s">
        <v>232</v>
      </c>
    </row>
    <row r="1070" spans="2:65" s="6" customFormat="1" ht="15.75" customHeight="1">
      <c r="B1070" s="22"/>
      <c r="C1070" s="117" t="s">
        <v>1496</v>
      </c>
      <c r="D1070" s="117" t="s">
        <v>234</v>
      </c>
      <c r="E1070" s="118" t="s">
        <v>1497</v>
      </c>
      <c r="F1070" s="119" t="s">
        <v>1498</v>
      </c>
      <c r="G1070" s="120" t="s">
        <v>237</v>
      </c>
      <c r="H1070" s="121">
        <v>1070.024</v>
      </c>
      <c r="I1070" s="122"/>
      <c r="J1070" s="123">
        <f>ROUND($I$1070*$H$1070,2)</f>
        <v>0</v>
      </c>
      <c r="K1070" s="119" t="s">
        <v>238</v>
      </c>
      <c r="L1070" s="22"/>
      <c r="M1070" s="124"/>
      <c r="N1070" s="125" t="s">
        <v>44</v>
      </c>
      <c r="P1070" s="126">
        <f>$O$1070*$H$1070</f>
        <v>0</v>
      </c>
      <c r="Q1070" s="126">
        <v>0.0002</v>
      </c>
      <c r="R1070" s="126">
        <f>$Q$1070*$H$1070</f>
        <v>0.2140048</v>
      </c>
      <c r="S1070" s="126">
        <v>0</v>
      </c>
      <c r="T1070" s="127">
        <f>$S$1070*$H$1070</f>
        <v>0</v>
      </c>
      <c r="AR1070" s="76" t="s">
        <v>312</v>
      </c>
      <c r="AT1070" s="76" t="s">
        <v>234</v>
      </c>
      <c r="AU1070" s="76" t="s">
        <v>81</v>
      </c>
      <c r="AY1070" s="6" t="s">
        <v>232</v>
      </c>
      <c r="BE1070" s="128">
        <f>IF($N$1070="základní",$J$1070,0)</f>
        <v>0</v>
      </c>
      <c r="BF1070" s="128">
        <f>IF($N$1070="snížená",$J$1070,0)</f>
        <v>0</v>
      </c>
      <c r="BG1070" s="128">
        <f>IF($N$1070="zákl. přenesená",$J$1070,0)</f>
        <v>0</v>
      </c>
      <c r="BH1070" s="128">
        <f>IF($N$1070="sníž. přenesená",$J$1070,0)</f>
        <v>0</v>
      </c>
      <c r="BI1070" s="128">
        <f>IF($N$1070="nulová",$J$1070,0)</f>
        <v>0</v>
      </c>
      <c r="BJ1070" s="76" t="s">
        <v>22</v>
      </c>
      <c r="BK1070" s="128">
        <f>ROUND($I$1070*$H$1070,2)</f>
        <v>0</v>
      </c>
      <c r="BL1070" s="76" t="s">
        <v>312</v>
      </c>
      <c r="BM1070" s="76" t="s">
        <v>1499</v>
      </c>
    </row>
    <row r="1071" spans="2:51" s="6" customFormat="1" ht="15.75" customHeight="1">
      <c r="B1071" s="129"/>
      <c r="D1071" s="130" t="s">
        <v>241</v>
      </c>
      <c r="E1071" s="131"/>
      <c r="F1071" s="131" t="s">
        <v>170</v>
      </c>
      <c r="H1071" s="132">
        <v>1070.024</v>
      </c>
      <c r="L1071" s="129"/>
      <c r="M1071" s="133"/>
      <c r="T1071" s="134"/>
      <c r="AT1071" s="135" t="s">
        <v>241</v>
      </c>
      <c r="AU1071" s="135" t="s">
        <v>81</v>
      </c>
      <c r="AV1071" s="135" t="s">
        <v>81</v>
      </c>
      <c r="AW1071" s="135" t="s">
        <v>186</v>
      </c>
      <c r="AX1071" s="135" t="s">
        <v>73</v>
      </c>
      <c r="AY1071" s="135" t="s">
        <v>232</v>
      </c>
    </row>
    <row r="1072" spans="2:51" s="6" customFormat="1" ht="15.75" customHeight="1">
      <c r="B1072" s="136"/>
      <c r="D1072" s="137" t="s">
        <v>241</v>
      </c>
      <c r="E1072" s="138"/>
      <c r="F1072" s="139" t="s">
        <v>243</v>
      </c>
      <c r="H1072" s="140">
        <v>1070.024</v>
      </c>
      <c r="L1072" s="136"/>
      <c r="M1072" s="141"/>
      <c r="T1072" s="142"/>
      <c r="AT1072" s="138" t="s">
        <v>241</v>
      </c>
      <c r="AU1072" s="138" t="s">
        <v>81</v>
      </c>
      <c r="AV1072" s="138" t="s">
        <v>239</v>
      </c>
      <c r="AW1072" s="138" t="s">
        <v>186</v>
      </c>
      <c r="AX1072" s="138" t="s">
        <v>22</v>
      </c>
      <c r="AY1072" s="138" t="s">
        <v>232</v>
      </c>
    </row>
    <row r="1073" spans="2:65" s="6" customFormat="1" ht="15.75" customHeight="1">
      <c r="B1073" s="22"/>
      <c r="C1073" s="117" t="s">
        <v>1500</v>
      </c>
      <c r="D1073" s="117" t="s">
        <v>234</v>
      </c>
      <c r="E1073" s="118" t="s">
        <v>1501</v>
      </c>
      <c r="F1073" s="119" t="s">
        <v>1502</v>
      </c>
      <c r="G1073" s="120" t="s">
        <v>237</v>
      </c>
      <c r="H1073" s="121">
        <v>1070.024</v>
      </c>
      <c r="I1073" s="122"/>
      <c r="J1073" s="123">
        <f>ROUND($I$1073*$H$1073,2)</f>
        <v>0</v>
      </c>
      <c r="K1073" s="119" t="s">
        <v>238</v>
      </c>
      <c r="L1073" s="22"/>
      <c r="M1073" s="124"/>
      <c r="N1073" s="125" t="s">
        <v>44</v>
      </c>
      <c r="P1073" s="126">
        <f>$O$1073*$H$1073</f>
        <v>0</v>
      </c>
      <c r="Q1073" s="126">
        <v>0.00029</v>
      </c>
      <c r="R1073" s="126">
        <f>$Q$1073*$H$1073</f>
        <v>0.31030695999999997</v>
      </c>
      <c r="S1073" s="126">
        <v>0</v>
      </c>
      <c r="T1073" s="127">
        <f>$S$1073*$H$1073</f>
        <v>0</v>
      </c>
      <c r="AR1073" s="76" t="s">
        <v>312</v>
      </c>
      <c r="AT1073" s="76" t="s">
        <v>234</v>
      </c>
      <c r="AU1073" s="76" t="s">
        <v>81</v>
      </c>
      <c r="AY1073" s="6" t="s">
        <v>232</v>
      </c>
      <c r="BE1073" s="128">
        <f>IF($N$1073="základní",$J$1073,0)</f>
        <v>0</v>
      </c>
      <c r="BF1073" s="128">
        <f>IF($N$1073="snížená",$J$1073,0)</f>
        <v>0</v>
      </c>
      <c r="BG1073" s="128">
        <f>IF($N$1073="zákl. přenesená",$J$1073,0)</f>
        <v>0</v>
      </c>
      <c r="BH1073" s="128">
        <f>IF($N$1073="sníž. přenesená",$J$1073,0)</f>
        <v>0</v>
      </c>
      <c r="BI1073" s="128">
        <f>IF($N$1073="nulová",$J$1073,0)</f>
        <v>0</v>
      </c>
      <c r="BJ1073" s="76" t="s">
        <v>22</v>
      </c>
      <c r="BK1073" s="128">
        <f>ROUND($I$1073*$H$1073,2)</f>
        <v>0</v>
      </c>
      <c r="BL1073" s="76" t="s">
        <v>312</v>
      </c>
      <c r="BM1073" s="76" t="s">
        <v>1503</v>
      </c>
    </row>
    <row r="1074" spans="2:51" s="6" customFormat="1" ht="15.75" customHeight="1">
      <c r="B1074" s="129"/>
      <c r="D1074" s="130" t="s">
        <v>241</v>
      </c>
      <c r="E1074" s="131"/>
      <c r="F1074" s="131" t="s">
        <v>170</v>
      </c>
      <c r="H1074" s="132">
        <v>1070.024</v>
      </c>
      <c r="L1074" s="129"/>
      <c r="M1074" s="133"/>
      <c r="T1074" s="134"/>
      <c r="AT1074" s="135" t="s">
        <v>241</v>
      </c>
      <c r="AU1074" s="135" t="s">
        <v>81</v>
      </c>
      <c r="AV1074" s="135" t="s">
        <v>81</v>
      </c>
      <c r="AW1074" s="135" t="s">
        <v>186</v>
      </c>
      <c r="AX1074" s="135" t="s">
        <v>73</v>
      </c>
      <c r="AY1074" s="135" t="s">
        <v>232</v>
      </c>
    </row>
    <row r="1075" spans="2:51" s="6" customFormat="1" ht="15.75" customHeight="1">
      <c r="B1075" s="136"/>
      <c r="D1075" s="137" t="s">
        <v>241</v>
      </c>
      <c r="E1075" s="138"/>
      <c r="F1075" s="139" t="s">
        <v>243</v>
      </c>
      <c r="H1075" s="140">
        <v>1070.024</v>
      </c>
      <c r="L1075" s="136"/>
      <c r="M1075" s="141"/>
      <c r="T1075" s="142"/>
      <c r="AT1075" s="138" t="s">
        <v>241</v>
      </c>
      <c r="AU1075" s="138" t="s">
        <v>81</v>
      </c>
      <c r="AV1075" s="138" t="s">
        <v>239</v>
      </c>
      <c r="AW1075" s="138" t="s">
        <v>186</v>
      </c>
      <c r="AX1075" s="138" t="s">
        <v>22</v>
      </c>
      <c r="AY1075" s="138" t="s">
        <v>232</v>
      </c>
    </row>
    <row r="1076" spans="2:65" s="6" customFormat="1" ht="15.75" customHeight="1">
      <c r="B1076" s="22"/>
      <c r="C1076" s="117" t="s">
        <v>1504</v>
      </c>
      <c r="D1076" s="117" t="s">
        <v>234</v>
      </c>
      <c r="E1076" s="118" t="s">
        <v>1505</v>
      </c>
      <c r="F1076" s="119" t="s">
        <v>1506</v>
      </c>
      <c r="G1076" s="120" t="s">
        <v>237</v>
      </c>
      <c r="H1076" s="121">
        <v>177.135</v>
      </c>
      <c r="I1076" s="122"/>
      <c r="J1076" s="123">
        <f>ROUND($I$1076*$H$1076,2)</f>
        <v>0</v>
      </c>
      <c r="K1076" s="119"/>
      <c r="L1076" s="22"/>
      <c r="M1076" s="124"/>
      <c r="N1076" s="125" t="s">
        <v>44</v>
      </c>
      <c r="P1076" s="126">
        <f>$O$1076*$H$1076</f>
        <v>0</v>
      </c>
      <c r="Q1076" s="126">
        <v>0</v>
      </c>
      <c r="R1076" s="126">
        <f>$Q$1076*$H$1076</f>
        <v>0</v>
      </c>
      <c r="S1076" s="126">
        <v>0</v>
      </c>
      <c r="T1076" s="127">
        <f>$S$1076*$H$1076</f>
        <v>0</v>
      </c>
      <c r="AR1076" s="76" t="s">
        <v>312</v>
      </c>
      <c r="AT1076" s="76" t="s">
        <v>234</v>
      </c>
      <c r="AU1076" s="76" t="s">
        <v>81</v>
      </c>
      <c r="AY1076" s="6" t="s">
        <v>232</v>
      </c>
      <c r="BE1076" s="128">
        <f>IF($N$1076="základní",$J$1076,0)</f>
        <v>0</v>
      </c>
      <c r="BF1076" s="128">
        <f>IF($N$1076="snížená",$J$1076,0)</f>
        <v>0</v>
      </c>
      <c r="BG1076" s="128">
        <f>IF($N$1076="zákl. přenesená",$J$1076,0)</f>
        <v>0</v>
      </c>
      <c r="BH1076" s="128">
        <f>IF($N$1076="sníž. přenesená",$J$1076,0)</f>
        <v>0</v>
      </c>
      <c r="BI1076" s="128">
        <f>IF($N$1076="nulová",$J$1076,0)</f>
        <v>0</v>
      </c>
      <c r="BJ1076" s="76" t="s">
        <v>22</v>
      </c>
      <c r="BK1076" s="128">
        <f>ROUND($I$1076*$H$1076,2)</f>
        <v>0</v>
      </c>
      <c r="BL1076" s="76" t="s">
        <v>312</v>
      </c>
      <c r="BM1076" s="76" t="s">
        <v>1507</v>
      </c>
    </row>
    <row r="1077" spans="2:51" s="6" customFormat="1" ht="15.75" customHeight="1">
      <c r="B1077" s="129"/>
      <c r="D1077" s="130" t="s">
        <v>241</v>
      </c>
      <c r="E1077" s="131"/>
      <c r="F1077" s="131" t="s">
        <v>1508</v>
      </c>
      <c r="H1077" s="132">
        <v>108.375</v>
      </c>
      <c r="L1077" s="129"/>
      <c r="M1077" s="133"/>
      <c r="T1077" s="134"/>
      <c r="AT1077" s="135" t="s">
        <v>241</v>
      </c>
      <c r="AU1077" s="135" t="s">
        <v>81</v>
      </c>
      <c r="AV1077" s="135" t="s">
        <v>81</v>
      </c>
      <c r="AW1077" s="135" t="s">
        <v>186</v>
      </c>
      <c r="AX1077" s="135" t="s">
        <v>73</v>
      </c>
      <c r="AY1077" s="135" t="s">
        <v>232</v>
      </c>
    </row>
    <row r="1078" spans="2:51" s="6" customFormat="1" ht="15.75" customHeight="1">
      <c r="B1078" s="129"/>
      <c r="D1078" s="137" t="s">
        <v>241</v>
      </c>
      <c r="E1078" s="135"/>
      <c r="F1078" s="131" t="s">
        <v>1509</v>
      </c>
      <c r="H1078" s="132">
        <v>68.76</v>
      </c>
      <c r="L1078" s="129"/>
      <c r="M1078" s="133"/>
      <c r="T1078" s="134"/>
      <c r="AT1078" s="135" t="s">
        <v>241</v>
      </c>
      <c r="AU1078" s="135" t="s">
        <v>81</v>
      </c>
      <c r="AV1078" s="135" t="s">
        <v>81</v>
      </c>
      <c r="AW1078" s="135" t="s">
        <v>186</v>
      </c>
      <c r="AX1078" s="135" t="s">
        <v>73</v>
      </c>
      <c r="AY1078" s="135" t="s">
        <v>232</v>
      </c>
    </row>
    <row r="1079" spans="2:51" s="6" customFormat="1" ht="15.75" customHeight="1">
      <c r="B1079" s="136"/>
      <c r="D1079" s="137" t="s">
        <v>241</v>
      </c>
      <c r="E1079" s="138"/>
      <c r="F1079" s="139" t="s">
        <v>243</v>
      </c>
      <c r="H1079" s="140">
        <v>177.135</v>
      </c>
      <c r="L1079" s="136"/>
      <c r="M1079" s="141"/>
      <c r="T1079" s="142"/>
      <c r="AT1079" s="138" t="s">
        <v>241</v>
      </c>
      <c r="AU1079" s="138" t="s">
        <v>81</v>
      </c>
      <c r="AV1079" s="138" t="s">
        <v>239</v>
      </c>
      <c r="AW1079" s="138" t="s">
        <v>186</v>
      </c>
      <c r="AX1079" s="138" t="s">
        <v>22</v>
      </c>
      <c r="AY1079" s="138" t="s">
        <v>232</v>
      </c>
    </row>
    <row r="1080" spans="2:63" s="106" customFormat="1" ht="30.75" customHeight="1">
      <c r="B1080" s="107"/>
      <c r="D1080" s="108" t="s">
        <v>72</v>
      </c>
      <c r="E1080" s="115" t="s">
        <v>1510</v>
      </c>
      <c r="F1080" s="115" t="s">
        <v>1511</v>
      </c>
      <c r="J1080" s="116">
        <f>$BK$1080</f>
        <v>0</v>
      </c>
      <c r="L1080" s="107"/>
      <c r="M1080" s="111"/>
      <c r="P1080" s="112">
        <f>SUM($P$1081:$P$1087)</f>
        <v>0</v>
      </c>
      <c r="R1080" s="112">
        <f>SUM($R$1081:$R$1087)</f>
        <v>0</v>
      </c>
      <c r="T1080" s="113">
        <f>SUM($T$1081:$T$1087)</f>
        <v>0</v>
      </c>
      <c r="AR1080" s="108" t="s">
        <v>81</v>
      </c>
      <c r="AT1080" s="108" t="s">
        <v>72</v>
      </c>
      <c r="AU1080" s="108" t="s">
        <v>22</v>
      </c>
      <c r="AY1080" s="108" t="s">
        <v>232</v>
      </c>
      <c r="BK1080" s="114">
        <f>SUM($BK$1081:$BK$1087)</f>
        <v>0</v>
      </c>
    </row>
    <row r="1081" spans="2:65" s="6" customFormat="1" ht="15.75" customHeight="1">
      <c r="B1081" s="22"/>
      <c r="C1081" s="117" t="s">
        <v>1512</v>
      </c>
      <c r="D1081" s="117" t="s">
        <v>234</v>
      </c>
      <c r="E1081" s="118" t="s">
        <v>1513</v>
      </c>
      <c r="F1081" s="119" t="s">
        <v>1514</v>
      </c>
      <c r="G1081" s="120" t="s">
        <v>237</v>
      </c>
      <c r="H1081" s="121">
        <v>89.46</v>
      </c>
      <c r="I1081" s="122"/>
      <c r="J1081" s="123">
        <f>ROUND($I$1081*$H$1081,2)</f>
        <v>0</v>
      </c>
      <c r="K1081" s="119" t="s">
        <v>238</v>
      </c>
      <c r="L1081" s="22"/>
      <c r="M1081" s="124"/>
      <c r="N1081" s="125" t="s">
        <v>44</v>
      </c>
      <c r="P1081" s="126">
        <f>$O$1081*$H$1081</f>
        <v>0</v>
      </c>
      <c r="Q1081" s="126">
        <v>0</v>
      </c>
      <c r="R1081" s="126">
        <f>$Q$1081*$H$1081</f>
        <v>0</v>
      </c>
      <c r="S1081" s="126">
        <v>0</v>
      </c>
      <c r="T1081" s="127">
        <f>$S$1081*$H$1081</f>
        <v>0</v>
      </c>
      <c r="AR1081" s="76" t="s">
        <v>312</v>
      </c>
      <c r="AT1081" s="76" t="s">
        <v>234</v>
      </c>
      <c r="AU1081" s="76" t="s">
        <v>81</v>
      </c>
      <c r="AY1081" s="6" t="s">
        <v>232</v>
      </c>
      <c r="BE1081" s="128">
        <f>IF($N$1081="základní",$J$1081,0)</f>
        <v>0</v>
      </c>
      <c r="BF1081" s="128">
        <f>IF($N$1081="snížená",$J$1081,0)</f>
        <v>0</v>
      </c>
      <c r="BG1081" s="128">
        <f>IF($N$1081="zákl. přenesená",$J$1081,0)</f>
        <v>0</v>
      </c>
      <c r="BH1081" s="128">
        <f>IF($N$1081="sníž. přenesená",$J$1081,0)</f>
        <v>0</v>
      </c>
      <c r="BI1081" s="128">
        <f>IF($N$1081="nulová",$J$1081,0)</f>
        <v>0</v>
      </c>
      <c r="BJ1081" s="76" t="s">
        <v>22</v>
      </c>
      <c r="BK1081" s="128">
        <f>ROUND($I$1081*$H$1081,2)</f>
        <v>0</v>
      </c>
      <c r="BL1081" s="76" t="s">
        <v>312</v>
      </c>
      <c r="BM1081" s="76" t="s">
        <v>1515</v>
      </c>
    </row>
    <row r="1082" spans="2:47" s="6" customFormat="1" ht="16.5" customHeight="1">
      <c r="B1082" s="22"/>
      <c r="D1082" s="130" t="s">
        <v>346</v>
      </c>
      <c r="F1082" s="159" t="s">
        <v>1516</v>
      </c>
      <c r="L1082" s="22"/>
      <c r="M1082" s="48"/>
      <c r="T1082" s="49"/>
      <c r="AT1082" s="6" t="s">
        <v>346</v>
      </c>
      <c r="AU1082" s="6" t="s">
        <v>81</v>
      </c>
    </row>
    <row r="1083" spans="2:51" s="6" customFormat="1" ht="15.75" customHeight="1">
      <c r="B1083" s="144"/>
      <c r="D1083" s="137" t="s">
        <v>241</v>
      </c>
      <c r="E1083" s="146"/>
      <c r="F1083" s="145" t="s">
        <v>356</v>
      </c>
      <c r="H1083" s="146"/>
      <c r="L1083" s="144"/>
      <c r="M1083" s="147"/>
      <c r="T1083" s="148"/>
      <c r="AT1083" s="146" t="s">
        <v>241</v>
      </c>
      <c r="AU1083" s="146" t="s">
        <v>81</v>
      </c>
      <c r="AV1083" s="146" t="s">
        <v>22</v>
      </c>
      <c r="AW1083" s="146" t="s">
        <v>186</v>
      </c>
      <c r="AX1083" s="146" t="s">
        <v>73</v>
      </c>
      <c r="AY1083" s="146" t="s">
        <v>232</v>
      </c>
    </row>
    <row r="1084" spans="2:51" s="6" customFormat="1" ht="15.75" customHeight="1">
      <c r="B1084" s="129"/>
      <c r="D1084" s="137" t="s">
        <v>241</v>
      </c>
      <c r="E1084" s="135"/>
      <c r="F1084" s="131" t="s">
        <v>1517</v>
      </c>
      <c r="H1084" s="132">
        <v>89.46</v>
      </c>
      <c r="L1084" s="129"/>
      <c r="M1084" s="133"/>
      <c r="T1084" s="134"/>
      <c r="AT1084" s="135" t="s">
        <v>241</v>
      </c>
      <c r="AU1084" s="135" t="s">
        <v>81</v>
      </c>
      <c r="AV1084" s="135" t="s">
        <v>81</v>
      </c>
      <c r="AW1084" s="135" t="s">
        <v>186</v>
      </c>
      <c r="AX1084" s="135" t="s">
        <v>73</v>
      </c>
      <c r="AY1084" s="135" t="s">
        <v>232</v>
      </c>
    </row>
    <row r="1085" spans="2:51" s="6" customFormat="1" ht="15.75" customHeight="1">
      <c r="B1085" s="136"/>
      <c r="D1085" s="137" t="s">
        <v>241</v>
      </c>
      <c r="E1085" s="138"/>
      <c r="F1085" s="139" t="s">
        <v>243</v>
      </c>
      <c r="H1085" s="140">
        <v>89.46</v>
      </c>
      <c r="L1085" s="136"/>
      <c r="M1085" s="141"/>
      <c r="T1085" s="142"/>
      <c r="AT1085" s="138" t="s">
        <v>241</v>
      </c>
      <c r="AU1085" s="138" t="s">
        <v>81</v>
      </c>
      <c r="AV1085" s="138" t="s">
        <v>239</v>
      </c>
      <c r="AW1085" s="138" t="s">
        <v>186</v>
      </c>
      <c r="AX1085" s="138" t="s">
        <v>22</v>
      </c>
      <c r="AY1085" s="138" t="s">
        <v>232</v>
      </c>
    </row>
    <row r="1086" spans="2:65" s="6" customFormat="1" ht="15.75" customHeight="1">
      <c r="B1086" s="22"/>
      <c r="C1086" s="117" t="s">
        <v>1518</v>
      </c>
      <c r="D1086" s="117" t="s">
        <v>234</v>
      </c>
      <c r="E1086" s="118" t="s">
        <v>1519</v>
      </c>
      <c r="F1086" s="119" t="s">
        <v>1520</v>
      </c>
      <c r="G1086" s="120" t="s">
        <v>797</v>
      </c>
      <c r="H1086" s="166"/>
      <c r="I1086" s="122"/>
      <c r="J1086" s="123">
        <f>ROUND($I$1086*$H$1086,2)</f>
        <v>0</v>
      </c>
      <c r="K1086" s="119" t="s">
        <v>238</v>
      </c>
      <c r="L1086" s="22"/>
      <c r="M1086" s="124"/>
      <c r="N1086" s="125" t="s">
        <v>44</v>
      </c>
      <c r="P1086" s="126">
        <f>$O$1086*$H$1086</f>
        <v>0</v>
      </c>
      <c r="Q1086" s="126">
        <v>0</v>
      </c>
      <c r="R1086" s="126">
        <f>$Q$1086*$H$1086</f>
        <v>0</v>
      </c>
      <c r="S1086" s="126">
        <v>0</v>
      </c>
      <c r="T1086" s="127">
        <f>$S$1086*$H$1086</f>
        <v>0</v>
      </c>
      <c r="AR1086" s="76" t="s">
        <v>312</v>
      </c>
      <c r="AT1086" s="76" t="s">
        <v>234</v>
      </c>
      <c r="AU1086" s="76" t="s">
        <v>81</v>
      </c>
      <c r="AY1086" s="6" t="s">
        <v>232</v>
      </c>
      <c r="BE1086" s="128">
        <f>IF($N$1086="základní",$J$1086,0)</f>
        <v>0</v>
      </c>
      <c r="BF1086" s="128">
        <f>IF($N$1086="snížená",$J$1086,0)</f>
        <v>0</v>
      </c>
      <c r="BG1086" s="128">
        <f>IF($N$1086="zákl. přenesená",$J$1086,0)</f>
        <v>0</v>
      </c>
      <c r="BH1086" s="128">
        <f>IF($N$1086="sníž. přenesená",$J$1086,0)</f>
        <v>0</v>
      </c>
      <c r="BI1086" s="128">
        <f>IF($N$1086="nulová",$J$1086,0)</f>
        <v>0</v>
      </c>
      <c r="BJ1086" s="76" t="s">
        <v>22</v>
      </c>
      <c r="BK1086" s="128">
        <f>ROUND($I$1086*$H$1086,2)</f>
        <v>0</v>
      </c>
      <c r="BL1086" s="76" t="s">
        <v>312</v>
      </c>
      <c r="BM1086" s="76" t="s">
        <v>1521</v>
      </c>
    </row>
    <row r="1087" spans="2:47" s="6" customFormat="1" ht="16.5" customHeight="1">
      <c r="B1087" s="22"/>
      <c r="D1087" s="130" t="s">
        <v>346</v>
      </c>
      <c r="F1087" s="159" t="s">
        <v>1520</v>
      </c>
      <c r="L1087" s="22"/>
      <c r="M1087" s="48"/>
      <c r="T1087" s="49"/>
      <c r="AT1087" s="6" t="s">
        <v>346</v>
      </c>
      <c r="AU1087" s="6" t="s">
        <v>81</v>
      </c>
    </row>
    <row r="1088" spans="2:63" s="106" customFormat="1" ht="30.75" customHeight="1">
      <c r="B1088" s="107"/>
      <c r="D1088" s="108" t="s">
        <v>72</v>
      </c>
      <c r="E1088" s="115" t="s">
        <v>1522</v>
      </c>
      <c r="F1088" s="115" t="s">
        <v>1523</v>
      </c>
      <c r="J1088" s="116">
        <f>$BK$1088</f>
        <v>0</v>
      </c>
      <c r="L1088" s="107"/>
      <c r="M1088" s="111"/>
      <c r="P1088" s="112">
        <f>SUM($P$1089:$P$1111)</f>
        <v>0</v>
      </c>
      <c r="R1088" s="112">
        <f>SUM($R$1089:$R$1111)</f>
        <v>0</v>
      </c>
      <c r="T1088" s="113">
        <f>SUM($T$1089:$T$1111)</f>
        <v>0</v>
      </c>
      <c r="AR1088" s="108" t="s">
        <v>81</v>
      </c>
      <c r="AT1088" s="108" t="s">
        <v>72</v>
      </c>
      <c r="AU1088" s="108" t="s">
        <v>22</v>
      </c>
      <c r="AY1088" s="108" t="s">
        <v>232</v>
      </c>
      <c r="BK1088" s="114">
        <f>SUM($BK$1089:$BK$1111)</f>
        <v>0</v>
      </c>
    </row>
    <row r="1089" spans="2:65" s="6" customFormat="1" ht="15.75" customHeight="1">
      <c r="B1089" s="22"/>
      <c r="C1089" s="117" t="s">
        <v>1524</v>
      </c>
      <c r="D1089" s="117" t="s">
        <v>234</v>
      </c>
      <c r="E1089" s="118" t="s">
        <v>1525</v>
      </c>
      <c r="F1089" s="119" t="s">
        <v>1526</v>
      </c>
      <c r="G1089" s="120" t="s">
        <v>237</v>
      </c>
      <c r="H1089" s="121">
        <v>1359.102</v>
      </c>
      <c r="I1089" s="122"/>
      <c r="J1089" s="123">
        <f>ROUND($I$1089*$H$1089,2)</f>
        <v>0</v>
      </c>
      <c r="K1089" s="119" t="s">
        <v>238</v>
      </c>
      <c r="L1089" s="22"/>
      <c r="M1089" s="124"/>
      <c r="N1089" s="125" t="s">
        <v>44</v>
      </c>
      <c r="P1089" s="126">
        <f>$O$1089*$H$1089</f>
        <v>0</v>
      </c>
      <c r="Q1089" s="126">
        <v>0</v>
      </c>
      <c r="R1089" s="126">
        <f>$Q$1089*$H$1089</f>
        <v>0</v>
      </c>
      <c r="S1089" s="126">
        <v>0</v>
      </c>
      <c r="T1089" s="127">
        <f>$S$1089*$H$1089</f>
        <v>0</v>
      </c>
      <c r="AR1089" s="76" t="s">
        <v>312</v>
      </c>
      <c r="AT1089" s="76" t="s">
        <v>234</v>
      </c>
      <c r="AU1089" s="76" t="s">
        <v>81</v>
      </c>
      <c r="AY1089" s="6" t="s">
        <v>232</v>
      </c>
      <c r="BE1089" s="128">
        <f>IF($N$1089="základní",$J$1089,0)</f>
        <v>0</v>
      </c>
      <c r="BF1089" s="128">
        <f>IF($N$1089="snížená",$J$1089,0)</f>
        <v>0</v>
      </c>
      <c r="BG1089" s="128">
        <f>IF($N$1089="zákl. přenesená",$J$1089,0)</f>
        <v>0</v>
      </c>
      <c r="BH1089" s="128">
        <f>IF($N$1089="sníž. přenesená",$J$1089,0)</f>
        <v>0</v>
      </c>
      <c r="BI1089" s="128">
        <f>IF($N$1089="nulová",$J$1089,0)</f>
        <v>0</v>
      </c>
      <c r="BJ1089" s="76" t="s">
        <v>22</v>
      </c>
      <c r="BK1089" s="128">
        <f>ROUND($I$1089*$H$1089,2)</f>
        <v>0</v>
      </c>
      <c r="BL1089" s="76" t="s">
        <v>312</v>
      </c>
      <c r="BM1089" s="76" t="s">
        <v>1527</v>
      </c>
    </row>
    <row r="1090" spans="2:51" s="6" customFormat="1" ht="15.75" customHeight="1">
      <c r="B1090" s="144"/>
      <c r="D1090" s="130" t="s">
        <v>241</v>
      </c>
      <c r="E1090" s="145"/>
      <c r="F1090" s="145" t="s">
        <v>1528</v>
      </c>
      <c r="H1090" s="146"/>
      <c r="L1090" s="144"/>
      <c r="M1090" s="147"/>
      <c r="T1090" s="148"/>
      <c r="AT1090" s="146" t="s">
        <v>241</v>
      </c>
      <c r="AU1090" s="146" t="s">
        <v>81</v>
      </c>
      <c r="AV1090" s="146" t="s">
        <v>22</v>
      </c>
      <c r="AW1090" s="146" t="s">
        <v>186</v>
      </c>
      <c r="AX1090" s="146" t="s">
        <v>73</v>
      </c>
      <c r="AY1090" s="146" t="s">
        <v>232</v>
      </c>
    </row>
    <row r="1091" spans="2:51" s="6" customFormat="1" ht="15.75" customHeight="1">
      <c r="B1091" s="129"/>
      <c r="D1091" s="137" t="s">
        <v>241</v>
      </c>
      <c r="E1091" s="135"/>
      <c r="F1091" s="131" t="s">
        <v>1529</v>
      </c>
      <c r="H1091" s="132">
        <v>160.139</v>
      </c>
      <c r="L1091" s="129"/>
      <c r="M1091" s="133"/>
      <c r="T1091" s="134"/>
      <c r="AT1091" s="135" t="s">
        <v>241</v>
      </c>
      <c r="AU1091" s="135" t="s">
        <v>81</v>
      </c>
      <c r="AV1091" s="135" t="s">
        <v>81</v>
      </c>
      <c r="AW1091" s="135" t="s">
        <v>186</v>
      </c>
      <c r="AX1091" s="135" t="s">
        <v>73</v>
      </c>
      <c r="AY1091" s="135" t="s">
        <v>232</v>
      </c>
    </row>
    <row r="1092" spans="2:51" s="6" customFormat="1" ht="15.75" customHeight="1">
      <c r="B1092" s="129"/>
      <c r="D1092" s="137" t="s">
        <v>241</v>
      </c>
      <c r="E1092" s="135"/>
      <c r="F1092" s="131" t="s">
        <v>1530</v>
      </c>
      <c r="H1092" s="132">
        <v>421.325</v>
      </c>
      <c r="L1092" s="129"/>
      <c r="M1092" s="133"/>
      <c r="T1092" s="134"/>
      <c r="AT1092" s="135" t="s">
        <v>241</v>
      </c>
      <c r="AU1092" s="135" t="s">
        <v>81</v>
      </c>
      <c r="AV1092" s="135" t="s">
        <v>81</v>
      </c>
      <c r="AW1092" s="135" t="s">
        <v>186</v>
      </c>
      <c r="AX1092" s="135" t="s">
        <v>73</v>
      </c>
      <c r="AY1092" s="135" t="s">
        <v>232</v>
      </c>
    </row>
    <row r="1093" spans="2:51" s="6" customFormat="1" ht="15.75" customHeight="1">
      <c r="B1093" s="129"/>
      <c r="D1093" s="137" t="s">
        <v>241</v>
      </c>
      <c r="E1093" s="135"/>
      <c r="F1093" s="131" t="s">
        <v>1531</v>
      </c>
      <c r="H1093" s="132">
        <v>4.914</v>
      </c>
      <c r="L1093" s="129"/>
      <c r="M1093" s="133"/>
      <c r="T1093" s="134"/>
      <c r="AT1093" s="135" t="s">
        <v>241</v>
      </c>
      <c r="AU1093" s="135" t="s">
        <v>81</v>
      </c>
      <c r="AV1093" s="135" t="s">
        <v>81</v>
      </c>
      <c r="AW1093" s="135" t="s">
        <v>186</v>
      </c>
      <c r="AX1093" s="135" t="s">
        <v>73</v>
      </c>
      <c r="AY1093" s="135" t="s">
        <v>232</v>
      </c>
    </row>
    <row r="1094" spans="2:51" s="6" customFormat="1" ht="15.75" customHeight="1">
      <c r="B1094" s="129"/>
      <c r="D1094" s="137" t="s">
        <v>241</v>
      </c>
      <c r="E1094" s="135"/>
      <c r="F1094" s="131" t="s">
        <v>1532</v>
      </c>
      <c r="H1094" s="132">
        <v>6.084</v>
      </c>
      <c r="L1094" s="129"/>
      <c r="M1094" s="133"/>
      <c r="T1094" s="134"/>
      <c r="AT1094" s="135" t="s">
        <v>241</v>
      </c>
      <c r="AU1094" s="135" t="s">
        <v>81</v>
      </c>
      <c r="AV1094" s="135" t="s">
        <v>81</v>
      </c>
      <c r="AW1094" s="135" t="s">
        <v>186</v>
      </c>
      <c r="AX1094" s="135" t="s">
        <v>73</v>
      </c>
      <c r="AY1094" s="135" t="s">
        <v>232</v>
      </c>
    </row>
    <row r="1095" spans="2:51" s="6" customFormat="1" ht="15.75" customHeight="1">
      <c r="B1095" s="160"/>
      <c r="D1095" s="137" t="s">
        <v>241</v>
      </c>
      <c r="E1095" s="161"/>
      <c r="F1095" s="162" t="s">
        <v>439</v>
      </c>
      <c r="H1095" s="163">
        <v>592.462</v>
      </c>
      <c r="L1095" s="160"/>
      <c r="M1095" s="164"/>
      <c r="T1095" s="165"/>
      <c r="AT1095" s="161" t="s">
        <v>241</v>
      </c>
      <c r="AU1095" s="161" t="s">
        <v>81</v>
      </c>
      <c r="AV1095" s="161" t="s">
        <v>247</v>
      </c>
      <c r="AW1095" s="161" t="s">
        <v>186</v>
      </c>
      <c r="AX1095" s="161" t="s">
        <v>73</v>
      </c>
      <c r="AY1095" s="161" t="s">
        <v>232</v>
      </c>
    </row>
    <row r="1096" spans="2:51" s="6" customFormat="1" ht="15.75" customHeight="1">
      <c r="B1096" s="144"/>
      <c r="D1096" s="137" t="s">
        <v>241</v>
      </c>
      <c r="E1096" s="146"/>
      <c r="F1096" s="145" t="s">
        <v>1533</v>
      </c>
      <c r="H1096" s="146"/>
      <c r="L1096" s="144"/>
      <c r="M1096" s="147"/>
      <c r="T1096" s="148"/>
      <c r="AT1096" s="146" t="s">
        <v>241</v>
      </c>
      <c r="AU1096" s="146" t="s">
        <v>81</v>
      </c>
      <c r="AV1096" s="146" t="s">
        <v>22</v>
      </c>
      <c r="AW1096" s="146" t="s">
        <v>186</v>
      </c>
      <c r="AX1096" s="146" t="s">
        <v>73</v>
      </c>
      <c r="AY1096" s="146" t="s">
        <v>232</v>
      </c>
    </row>
    <row r="1097" spans="2:51" s="6" customFormat="1" ht="15.75" customHeight="1">
      <c r="B1097" s="129"/>
      <c r="D1097" s="137" t="s">
        <v>241</v>
      </c>
      <c r="E1097" s="135"/>
      <c r="F1097" s="131" t="s">
        <v>1534</v>
      </c>
      <c r="H1097" s="132">
        <v>163.634</v>
      </c>
      <c r="L1097" s="129"/>
      <c r="M1097" s="133"/>
      <c r="T1097" s="134"/>
      <c r="AT1097" s="135" t="s">
        <v>241</v>
      </c>
      <c r="AU1097" s="135" t="s">
        <v>81</v>
      </c>
      <c r="AV1097" s="135" t="s">
        <v>81</v>
      </c>
      <c r="AW1097" s="135" t="s">
        <v>186</v>
      </c>
      <c r="AX1097" s="135" t="s">
        <v>73</v>
      </c>
      <c r="AY1097" s="135" t="s">
        <v>232</v>
      </c>
    </row>
    <row r="1098" spans="2:51" s="6" customFormat="1" ht="15.75" customHeight="1">
      <c r="B1098" s="129"/>
      <c r="D1098" s="137" t="s">
        <v>241</v>
      </c>
      <c r="E1098" s="135"/>
      <c r="F1098" s="131" t="s">
        <v>1535</v>
      </c>
      <c r="H1098" s="132">
        <v>23.711</v>
      </c>
      <c r="L1098" s="129"/>
      <c r="M1098" s="133"/>
      <c r="T1098" s="134"/>
      <c r="AT1098" s="135" t="s">
        <v>241</v>
      </c>
      <c r="AU1098" s="135" t="s">
        <v>81</v>
      </c>
      <c r="AV1098" s="135" t="s">
        <v>81</v>
      </c>
      <c r="AW1098" s="135" t="s">
        <v>186</v>
      </c>
      <c r="AX1098" s="135" t="s">
        <v>73</v>
      </c>
      <c r="AY1098" s="135" t="s">
        <v>232</v>
      </c>
    </row>
    <row r="1099" spans="2:51" s="6" customFormat="1" ht="39" customHeight="1">
      <c r="B1099" s="129"/>
      <c r="D1099" s="137" t="s">
        <v>241</v>
      </c>
      <c r="E1099" s="135"/>
      <c r="F1099" s="131" t="s">
        <v>1536</v>
      </c>
      <c r="H1099" s="132">
        <v>513.739</v>
      </c>
      <c r="L1099" s="129"/>
      <c r="M1099" s="133"/>
      <c r="T1099" s="134"/>
      <c r="AT1099" s="135" t="s">
        <v>241</v>
      </c>
      <c r="AU1099" s="135" t="s">
        <v>81</v>
      </c>
      <c r="AV1099" s="135" t="s">
        <v>81</v>
      </c>
      <c r="AW1099" s="135" t="s">
        <v>186</v>
      </c>
      <c r="AX1099" s="135" t="s">
        <v>73</v>
      </c>
      <c r="AY1099" s="135" t="s">
        <v>232</v>
      </c>
    </row>
    <row r="1100" spans="2:51" s="6" customFormat="1" ht="15.75" customHeight="1">
      <c r="B1100" s="129"/>
      <c r="D1100" s="137" t="s">
        <v>241</v>
      </c>
      <c r="E1100" s="135"/>
      <c r="F1100" s="131" t="s">
        <v>1537</v>
      </c>
      <c r="H1100" s="132">
        <v>39.244</v>
      </c>
      <c r="L1100" s="129"/>
      <c r="M1100" s="133"/>
      <c r="T1100" s="134"/>
      <c r="AT1100" s="135" t="s">
        <v>241</v>
      </c>
      <c r="AU1100" s="135" t="s">
        <v>81</v>
      </c>
      <c r="AV1100" s="135" t="s">
        <v>81</v>
      </c>
      <c r="AW1100" s="135" t="s">
        <v>186</v>
      </c>
      <c r="AX1100" s="135" t="s">
        <v>73</v>
      </c>
      <c r="AY1100" s="135" t="s">
        <v>232</v>
      </c>
    </row>
    <row r="1101" spans="2:51" s="6" customFormat="1" ht="15.75" customHeight="1">
      <c r="B1101" s="160"/>
      <c r="D1101" s="137" t="s">
        <v>241</v>
      </c>
      <c r="E1101" s="161"/>
      <c r="F1101" s="162" t="s">
        <v>439</v>
      </c>
      <c r="H1101" s="163">
        <v>740.328</v>
      </c>
      <c r="L1101" s="160"/>
      <c r="M1101" s="164"/>
      <c r="T1101" s="165"/>
      <c r="AT1101" s="161" t="s">
        <v>241</v>
      </c>
      <c r="AU1101" s="161" t="s">
        <v>81</v>
      </c>
      <c r="AV1101" s="161" t="s">
        <v>247</v>
      </c>
      <c r="AW1101" s="161" t="s">
        <v>186</v>
      </c>
      <c r="AX1101" s="161" t="s">
        <v>73</v>
      </c>
      <c r="AY1101" s="161" t="s">
        <v>232</v>
      </c>
    </row>
    <row r="1102" spans="2:51" s="6" customFormat="1" ht="15.75" customHeight="1">
      <c r="B1102" s="144"/>
      <c r="D1102" s="137" t="s">
        <v>241</v>
      </c>
      <c r="E1102" s="146"/>
      <c r="F1102" s="145" t="s">
        <v>1538</v>
      </c>
      <c r="H1102" s="146"/>
      <c r="L1102" s="144"/>
      <c r="M1102" s="147"/>
      <c r="T1102" s="148"/>
      <c r="AT1102" s="146" t="s">
        <v>241</v>
      </c>
      <c r="AU1102" s="146" t="s">
        <v>81</v>
      </c>
      <c r="AV1102" s="146" t="s">
        <v>22</v>
      </c>
      <c r="AW1102" s="146" t="s">
        <v>186</v>
      </c>
      <c r="AX1102" s="146" t="s">
        <v>73</v>
      </c>
      <c r="AY1102" s="146" t="s">
        <v>232</v>
      </c>
    </row>
    <row r="1103" spans="2:51" s="6" customFormat="1" ht="15.75" customHeight="1">
      <c r="B1103" s="129"/>
      <c r="D1103" s="137" t="s">
        <v>241</v>
      </c>
      <c r="E1103" s="135"/>
      <c r="F1103" s="131" t="s">
        <v>1539</v>
      </c>
      <c r="H1103" s="132">
        <v>26.312</v>
      </c>
      <c r="L1103" s="129"/>
      <c r="M1103" s="133"/>
      <c r="T1103" s="134"/>
      <c r="AT1103" s="135" t="s">
        <v>241</v>
      </c>
      <c r="AU1103" s="135" t="s">
        <v>81</v>
      </c>
      <c r="AV1103" s="135" t="s">
        <v>81</v>
      </c>
      <c r="AW1103" s="135" t="s">
        <v>186</v>
      </c>
      <c r="AX1103" s="135" t="s">
        <v>73</v>
      </c>
      <c r="AY1103" s="135" t="s">
        <v>232</v>
      </c>
    </row>
    <row r="1104" spans="2:51" s="6" customFormat="1" ht="15.75" customHeight="1">
      <c r="B1104" s="160"/>
      <c r="D1104" s="137" t="s">
        <v>241</v>
      </c>
      <c r="E1104" s="161"/>
      <c r="F1104" s="162" t="s">
        <v>439</v>
      </c>
      <c r="H1104" s="163">
        <v>26.312</v>
      </c>
      <c r="L1104" s="160"/>
      <c r="M1104" s="164"/>
      <c r="T1104" s="165"/>
      <c r="AT1104" s="161" t="s">
        <v>241</v>
      </c>
      <c r="AU1104" s="161" t="s">
        <v>81</v>
      </c>
      <c r="AV1104" s="161" t="s">
        <v>247</v>
      </c>
      <c r="AW1104" s="161" t="s">
        <v>186</v>
      </c>
      <c r="AX1104" s="161" t="s">
        <v>73</v>
      </c>
      <c r="AY1104" s="161" t="s">
        <v>232</v>
      </c>
    </row>
    <row r="1105" spans="2:51" s="6" customFormat="1" ht="15.75" customHeight="1">
      <c r="B1105" s="136"/>
      <c r="D1105" s="137" t="s">
        <v>241</v>
      </c>
      <c r="E1105" s="138" t="s">
        <v>135</v>
      </c>
      <c r="F1105" s="139" t="s">
        <v>243</v>
      </c>
      <c r="H1105" s="140">
        <v>1359.102</v>
      </c>
      <c r="L1105" s="136"/>
      <c r="M1105" s="141"/>
      <c r="T1105" s="142"/>
      <c r="AT1105" s="138" t="s">
        <v>241</v>
      </c>
      <c r="AU1105" s="138" t="s">
        <v>81</v>
      </c>
      <c r="AV1105" s="138" t="s">
        <v>239</v>
      </c>
      <c r="AW1105" s="138" t="s">
        <v>186</v>
      </c>
      <c r="AX1105" s="138" t="s">
        <v>22</v>
      </c>
      <c r="AY1105" s="138" t="s">
        <v>232</v>
      </c>
    </row>
    <row r="1106" spans="2:65" s="6" customFormat="1" ht="27" customHeight="1">
      <c r="B1106" s="22"/>
      <c r="C1106" s="117" t="s">
        <v>1540</v>
      </c>
      <c r="D1106" s="117" t="s">
        <v>234</v>
      </c>
      <c r="E1106" s="118" t="s">
        <v>1541</v>
      </c>
      <c r="F1106" s="119" t="s">
        <v>1542</v>
      </c>
      <c r="G1106" s="120" t="s">
        <v>237</v>
      </c>
      <c r="H1106" s="121">
        <v>1359.102</v>
      </c>
      <c r="I1106" s="122"/>
      <c r="J1106" s="123">
        <f>ROUND($I$1106*$H$1106,2)</f>
        <v>0</v>
      </c>
      <c r="K1106" s="119" t="s">
        <v>238</v>
      </c>
      <c r="L1106" s="22"/>
      <c r="M1106" s="124"/>
      <c r="N1106" s="125" t="s">
        <v>44</v>
      </c>
      <c r="P1106" s="126">
        <f>$O$1106*$H$1106</f>
        <v>0</v>
      </c>
      <c r="Q1106" s="126">
        <v>0</v>
      </c>
      <c r="R1106" s="126">
        <f>$Q$1106*$H$1106</f>
        <v>0</v>
      </c>
      <c r="S1106" s="126">
        <v>0</v>
      </c>
      <c r="T1106" s="127">
        <f>$S$1106*$H$1106</f>
        <v>0</v>
      </c>
      <c r="AR1106" s="76" t="s">
        <v>312</v>
      </c>
      <c r="AT1106" s="76" t="s">
        <v>234</v>
      </c>
      <c r="AU1106" s="76" t="s">
        <v>81</v>
      </c>
      <c r="AY1106" s="6" t="s">
        <v>232</v>
      </c>
      <c r="BE1106" s="128">
        <f>IF($N$1106="základní",$J$1106,0)</f>
        <v>0</v>
      </c>
      <c r="BF1106" s="128">
        <f>IF($N$1106="snížená",$J$1106,0)</f>
        <v>0</v>
      </c>
      <c r="BG1106" s="128">
        <f>IF($N$1106="zákl. přenesená",$J$1106,0)</f>
        <v>0</v>
      </c>
      <c r="BH1106" s="128">
        <f>IF($N$1106="sníž. přenesená",$J$1106,0)</f>
        <v>0</v>
      </c>
      <c r="BI1106" s="128">
        <f>IF($N$1106="nulová",$J$1106,0)</f>
        <v>0</v>
      </c>
      <c r="BJ1106" s="76" t="s">
        <v>22</v>
      </c>
      <c r="BK1106" s="128">
        <f>ROUND($I$1106*$H$1106,2)</f>
        <v>0</v>
      </c>
      <c r="BL1106" s="76" t="s">
        <v>312</v>
      </c>
      <c r="BM1106" s="76" t="s">
        <v>1543</v>
      </c>
    </row>
    <row r="1107" spans="2:51" s="6" customFormat="1" ht="15.75" customHeight="1">
      <c r="B1107" s="129"/>
      <c r="D1107" s="130" t="s">
        <v>241</v>
      </c>
      <c r="E1107" s="131"/>
      <c r="F1107" s="131" t="s">
        <v>135</v>
      </c>
      <c r="H1107" s="132">
        <v>1359.102</v>
      </c>
      <c r="L1107" s="129"/>
      <c r="M1107" s="133"/>
      <c r="T1107" s="134"/>
      <c r="AT1107" s="135" t="s">
        <v>241</v>
      </c>
      <c r="AU1107" s="135" t="s">
        <v>81</v>
      </c>
      <c r="AV1107" s="135" t="s">
        <v>81</v>
      </c>
      <c r="AW1107" s="135" t="s">
        <v>186</v>
      </c>
      <c r="AX1107" s="135" t="s">
        <v>73</v>
      </c>
      <c r="AY1107" s="135" t="s">
        <v>232</v>
      </c>
    </row>
    <row r="1108" spans="2:51" s="6" customFormat="1" ht="15.75" customHeight="1">
      <c r="B1108" s="136"/>
      <c r="D1108" s="137" t="s">
        <v>241</v>
      </c>
      <c r="E1108" s="138"/>
      <c r="F1108" s="139" t="s">
        <v>243</v>
      </c>
      <c r="H1108" s="140">
        <v>1359.102</v>
      </c>
      <c r="L1108" s="136"/>
      <c r="M1108" s="141"/>
      <c r="T1108" s="142"/>
      <c r="AT1108" s="138" t="s">
        <v>241</v>
      </c>
      <c r="AU1108" s="138" t="s">
        <v>81</v>
      </c>
      <c r="AV1108" s="138" t="s">
        <v>239</v>
      </c>
      <c r="AW1108" s="138" t="s">
        <v>186</v>
      </c>
      <c r="AX1108" s="138" t="s">
        <v>22</v>
      </c>
      <c r="AY1108" s="138" t="s">
        <v>232</v>
      </c>
    </row>
    <row r="1109" spans="2:65" s="6" customFormat="1" ht="27" customHeight="1">
      <c r="B1109" s="22"/>
      <c r="C1109" s="117" t="s">
        <v>1544</v>
      </c>
      <c r="D1109" s="117" t="s">
        <v>234</v>
      </c>
      <c r="E1109" s="118" t="s">
        <v>1545</v>
      </c>
      <c r="F1109" s="119" t="s">
        <v>1546</v>
      </c>
      <c r="G1109" s="120" t="s">
        <v>237</v>
      </c>
      <c r="H1109" s="121">
        <v>1359.102</v>
      </c>
      <c r="I1109" s="122"/>
      <c r="J1109" s="123">
        <f>ROUND($I$1109*$H$1109,2)</f>
        <v>0</v>
      </c>
      <c r="K1109" s="119" t="s">
        <v>238</v>
      </c>
      <c r="L1109" s="22"/>
      <c r="M1109" s="124"/>
      <c r="N1109" s="125" t="s">
        <v>44</v>
      </c>
      <c r="P1109" s="126">
        <f>$O$1109*$H$1109</f>
        <v>0</v>
      </c>
      <c r="Q1109" s="126">
        <v>0</v>
      </c>
      <c r="R1109" s="126">
        <f>$Q$1109*$H$1109</f>
        <v>0</v>
      </c>
      <c r="S1109" s="126">
        <v>0</v>
      </c>
      <c r="T1109" s="127">
        <f>$S$1109*$H$1109</f>
        <v>0</v>
      </c>
      <c r="AR1109" s="76" t="s">
        <v>312</v>
      </c>
      <c r="AT1109" s="76" t="s">
        <v>234</v>
      </c>
      <c r="AU1109" s="76" t="s">
        <v>81</v>
      </c>
      <c r="AY1109" s="6" t="s">
        <v>232</v>
      </c>
      <c r="BE1109" s="128">
        <f>IF($N$1109="základní",$J$1109,0)</f>
        <v>0</v>
      </c>
      <c r="BF1109" s="128">
        <f>IF($N$1109="snížená",$J$1109,0)</f>
        <v>0</v>
      </c>
      <c r="BG1109" s="128">
        <f>IF($N$1109="zákl. přenesená",$J$1109,0)</f>
        <v>0</v>
      </c>
      <c r="BH1109" s="128">
        <f>IF($N$1109="sníž. přenesená",$J$1109,0)</f>
        <v>0</v>
      </c>
      <c r="BI1109" s="128">
        <f>IF($N$1109="nulová",$J$1109,0)</f>
        <v>0</v>
      </c>
      <c r="BJ1109" s="76" t="s">
        <v>22</v>
      </c>
      <c r="BK1109" s="128">
        <f>ROUND($I$1109*$H$1109,2)</f>
        <v>0</v>
      </c>
      <c r="BL1109" s="76" t="s">
        <v>312</v>
      </c>
      <c r="BM1109" s="76" t="s">
        <v>1547</v>
      </c>
    </row>
    <row r="1110" spans="2:51" s="6" customFormat="1" ht="15.75" customHeight="1">
      <c r="B1110" s="129"/>
      <c r="D1110" s="130" t="s">
        <v>241</v>
      </c>
      <c r="E1110" s="131"/>
      <c r="F1110" s="131" t="s">
        <v>135</v>
      </c>
      <c r="H1110" s="132">
        <v>1359.102</v>
      </c>
      <c r="L1110" s="129"/>
      <c r="M1110" s="133"/>
      <c r="T1110" s="134"/>
      <c r="AT1110" s="135" t="s">
        <v>241</v>
      </c>
      <c r="AU1110" s="135" t="s">
        <v>81</v>
      </c>
      <c r="AV1110" s="135" t="s">
        <v>81</v>
      </c>
      <c r="AW1110" s="135" t="s">
        <v>186</v>
      </c>
      <c r="AX1110" s="135" t="s">
        <v>73</v>
      </c>
      <c r="AY1110" s="135" t="s">
        <v>232</v>
      </c>
    </row>
    <row r="1111" spans="2:51" s="6" customFormat="1" ht="15.75" customHeight="1">
      <c r="B1111" s="136"/>
      <c r="D1111" s="137" t="s">
        <v>241</v>
      </c>
      <c r="E1111" s="138"/>
      <c r="F1111" s="139" t="s">
        <v>243</v>
      </c>
      <c r="H1111" s="140">
        <v>1359.102</v>
      </c>
      <c r="L1111" s="136"/>
      <c r="M1111" s="141"/>
      <c r="T1111" s="142"/>
      <c r="AT1111" s="138" t="s">
        <v>241</v>
      </c>
      <c r="AU1111" s="138" t="s">
        <v>81</v>
      </c>
      <c r="AV1111" s="138" t="s">
        <v>239</v>
      </c>
      <c r="AW1111" s="138" t="s">
        <v>186</v>
      </c>
      <c r="AX1111" s="138" t="s">
        <v>22</v>
      </c>
      <c r="AY1111" s="138" t="s">
        <v>232</v>
      </c>
    </row>
    <row r="1112" spans="2:63" s="106" customFormat="1" ht="37.5" customHeight="1">
      <c r="B1112" s="107"/>
      <c r="D1112" s="108" t="s">
        <v>72</v>
      </c>
      <c r="E1112" s="109" t="s">
        <v>336</v>
      </c>
      <c r="F1112" s="109" t="s">
        <v>1548</v>
      </c>
      <c r="J1112" s="110">
        <f>$BK$1112</f>
        <v>0</v>
      </c>
      <c r="L1112" s="107"/>
      <c r="M1112" s="111"/>
      <c r="P1112" s="112">
        <f>$P$1113</f>
        <v>0</v>
      </c>
      <c r="R1112" s="112">
        <f>$R$1113</f>
        <v>0.0062900000000000005</v>
      </c>
      <c r="T1112" s="113">
        <f>$T$1113</f>
        <v>0</v>
      </c>
      <c r="AR1112" s="108" t="s">
        <v>247</v>
      </c>
      <c r="AT1112" s="108" t="s">
        <v>72</v>
      </c>
      <c r="AU1112" s="108" t="s">
        <v>73</v>
      </c>
      <c r="AY1112" s="108" t="s">
        <v>232</v>
      </c>
      <c r="BK1112" s="114">
        <f>$BK$1113</f>
        <v>0</v>
      </c>
    </row>
    <row r="1113" spans="2:63" s="106" customFormat="1" ht="21" customHeight="1">
      <c r="B1113" s="107"/>
      <c r="D1113" s="108" t="s">
        <v>72</v>
      </c>
      <c r="E1113" s="115" t="s">
        <v>1549</v>
      </c>
      <c r="F1113" s="115" t="s">
        <v>1550</v>
      </c>
      <c r="J1113" s="116">
        <f>$BK$1113</f>
        <v>0</v>
      </c>
      <c r="L1113" s="107"/>
      <c r="M1113" s="111"/>
      <c r="P1113" s="112">
        <f>SUM($P$1114:$P$1131)</f>
        <v>0</v>
      </c>
      <c r="R1113" s="112">
        <f>SUM($R$1114:$R$1131)</f>
        <v>0.0062900000000000005</v>
      </c>
      <c r="T1113" s="113">
        <f>SUM($T$1114:$T$1131)</f>
        <v>0</v>
      </c>
      <c r="AR1113" s="108" t="s">
        <v>247</v>
      </c>
      <c r="AT1113" s="108" t="s">
        <v>72</v>
      </c>
      <c r="AU1113" s="108" t="s">
        <v>22</v>
      </c>
      <c r="AY1113" s="108" t="s">
        <v>232</v>
      </c>
      <c r="BK1113" s="114">
        <f>SUM($BK$1114:$BK$1131)</f>
        <v>0</v>
      </c>
    </row>
    <row r="1114" spans="2:65" s="6" customFormat="1" ht="15.75" customHeight="1">
      <c r="B1114" s="22"/>
      <c r="C1114" s="117" t="s">
        <v>1551</v>
      </c>
      <c r="D1114" s="117" t="s">
        <v>234</v>
      </c>
      <c r="E1114" s="118" t="s">
        <v>1552</v>
      </c>
      <c r="F1114" s="119" t="s">
        <v>1553</v>
      </c>
      <c r="G1114" s="120" t="s">
        <v>448</v>
      </c>
      <c r="H1114" s="121">
        <v>9.5</v>
      </c>
      <c r="I1114" s="122"/>
      <c r="J1114" s="123">
        <f>ROUND($I$1114*$H$1114,2)</f>
        <v>0</v>
      </c>
      <c r="K1114" s="119" t="s">
        <v>238</v>
      </c>
      <c r="L1114" s="22"/>
      <c r="M1114" s="124"/>
      <c r="N1114" s="125" t="s">
        <v>44</v>
      </c>
      <c r="P1114" s="126">
        <f>$O$1114*$H$1114</f>
        <v>0</v>
      </c>
      <c r="Q1114" s="126">
        <v>0</v>
      </c>
      <c r="R1114" s="126">
        <f>$Q$1114*$H$1114</f>
        <v>0</v>
      </c>
      <c r="S1114" s="126">
        <v>0</v>
      </c>
      <c r="T1114" s="127">
        <f>$S$1114*$H$1114</f>
        <v>0</v>
      </c>
      <c r="AR1114" s="76" t="s">
        <v>663</v>
      </c>
      <c r="AT1114" s="76" t="s">
        <v>234</v>
      </c>
      <c r="AU1114" s="76" t="s">
        <v>81</v>
      </c>
      <c r="AY1114" s="6" t="s">
        <v>232</v>
      </c>
      <c r="BE1114" s="128">
        <f>IF($N$1114="základní",$J$1114,0)</f>
        <v>0</v>
      </c>
      <c r="BF1114" s="128">
        <f>IF($N$1114="snížená",$J$1114,0)</f>
        <v>0</v>
      </c>
      <c r="BG1114" s="128">
        <f>IF($N$1114="zákl. přenesená",$J$1114,0)</f>
        <v>0</v>
      </c>
      <c r="BH1114" s="128">
        <f>IF($N$1114="sníž. přenesená",$J$1114,0)</f>
        <v>0</v>
      </c>
      <c r="BI1114" s="128">
        <f>IF($N$1114="nulová",$J$1114,0)</f>
        <v>0</v>
      </c>
      <c r="BJ1114" s="76" t="s">
        <v>22</v>
      </c>
      <c r="BK1114" s="128">
        <f>ROUND($I$1114*$H$1114,2)</f>
        <v>0</v>
      </c>
      <c r="BL1114" s="76" t="s">
        <v>663</v>
      </c>
      <c r="BM1114" s="76" t="s">
        <v>1554</v>
      </c>
    </row>
    <row r="1115" spans="2:47" s="6" customFormat="1" ht="16.5" customHeight="1">
      <c r="B1115" s="22"/>
      <c r="D1115" s="130" t="s">
        <v>346</v>
      </c>
      <c r="F1115" s="159" t="s">
        <v>1553</v>
      </c>
      <c r="L1115" s="22"/>
      <c r="M1115" s="48"/>
      <c r="T1115" s="49"/>
      <c r="AT1115" s="6" t="s">
        <v>346</v>
      </c>
      <c r="AU1115" s="6" t="s">
        <v>81</v>
      </c>
    </row>
    <row r="1116" spans="2:51" s="6" customFormat="1" ht="15.75" customHeight="1">
      <c r="B1116" s="129"/>
      <c r="D1116" s="137" t="s">
        <v>241</v>
      </c>
      <c r="E1116" s="135"/>
      <c r="F1116" s="131" t="s">
        <v>1555</v>
      </c>
      <c r="H1116" s="132">
        <v>9.5</v>
      </c>
      <c r="L1116" s="129"/>
      <c r="M1116" s="133"/>
      <c r="T1116" s="134"/>
      <c r="AT1116" s="135" t="s">
        <v>241</v>
      </c>
      <c r="AU1116" s="135" t="s">
        <v>81</v>
      </c>
      <c r="AV1116" s="135" t="s">
        <v>81</v>
      </c>
      <c r="AW1116" s="135" t="s">
        <v>186</v>
      </c>
      <c r="AX1116" s="135" t="s">
        <v>22</v>
      </c>
      <c r="AY1116" s="135" t="s">
        <v>232</v>
      </c>
    </row>
    <row r="1117" spans="2:65" s="6" customFormat="1" ht="15.75" customHeight="1">
      <c r="B1117" s="22"/>
      <c r="C1117" s="149" t="s">
        <v>1556</v>
      </c>
      <c r="D1117" s="149" t="s">
        <v>336</v>
      </c>
      <c r="E1117" s="150" t="s">
        <v>1557</v>
      </c>
      <c r="F1117" s="151" t="s">
        <v>1558</v>
      </c>
      <c r="G1117" s="152" t="s">
        <v>725</v>
      </c>
      <c r="H1117" s="153">
        <v>3.99</v>
      </c>
      <c r="I1117" s="154"/>
      <c r="J1117" s="155">
        <f>ROUND($I$1117*$H$1117,2)</f>
        <v>0</v>
      </c>
      <c r="K1117" s="151" t="s">
        <v>238</v>
      </c>
      <c r="L1117" s="156"/>
      <c r="M1117" s="157"/>
      <c r="N1117" s="158" t="s">
        <v>44</v>
      </c>
      <c r="P1117" s="126">
        <f>$O$1117*$H$1117</f>
        <v>0</v>
      </c>
      <c r="Q1117" s="126">
        <v>0.001</v>
      </c>
      <c r="R1117" s="126">
        <f>$Q$1117*$H$1117</f>
        <v>0.0039900000000000005</v>
      </c>
      <c r="S1117" s="126">
        <v>0</v>
      </c>
      <c r="T1117" s="127">
        <f>$S$1117*$H$1117</f>
        <v>0</v>
      </c>
      <c r="AR1117" s="76" t="s">
        <v>1020</v>
      </c>
      <c r="AT1117" s="76" t="s">
        <v>336</v>
      </c>
      <c r="AU1117" s="76" t="s">
        <v>81</v>
      </c>
      <c r="AY1117" s="6" t="s">
        <v>232</v>
      </c>
      <c r="BE1117" s="128">
        <f>IF($N$1117="základní",$J$1117,0)</f>
        <v>0</v>
      </c>
      <c r="BF1117" s="128">
        <f>IF($N$1117="snížená",$J$1117,0)</f>
        <v>0</v>
      </c>
      <c r="BG1117" s="128">
        <f>IF($N$1117="zákl. přenesená",$J$1117,0)</f>
        <v>0</v>
      </c>
      <c r="BH1117" s="128">
        <f>IF($N$1117="sníž. přenesená",$J$1117,0)</f>
        <v>0</v>
      </c>
      <c r="BI1117" s="128">
        <f>IF($N$1117="nulová",$J$1117,0)</f>
        <v>0</v>
      </c>
      <c r="BJ1117" s="76" t="s">
        <v>22</v>
      </c>
      <c r="BK1117" s="128">
        <f>ROUND($I$1117*$H$1117,2)</f>
        <v>0</v>
      </c>
      <c r="BL1117" s="76" t="s">
        <v>1020</v>
      </c>
      <c r="BM1117" s="76" t="s">
        <v>1559</v>
      </c>
    </row>
    <row r="1118" spans="2:47" s="6" customFormat="1" ht="16.5" customHeight="1">
      <c r="B1118" s="22"/>
      <c r="D1118" s="130" t="s">
        <v>346</v>
      </c>
      <c r="F1118" s="159" t="s">
        <v>1558</v>
      </c>
      <c r="L1118" s="22"/>
      <c r="M1118" s="48"/>
      <c r="T1118" s="49"/>
      <c r="AT1118" s="6" t="s">
        <v>346</v>
      </c>
      <c r="AU1118" s="6" t="s">
        <v>81</v>
      </c>
    </row>
    <row r="1119" spans="2:47" s="6" customFormat="1" ht="30.75" customHeight="1">
      <c r="B1119" s="22"/>
      <c r="D1119" s="137" t="s">
        <v>260</v>
      </c>
      <c r="F1119" s="143" t="s">
        <v>1560</v>
      </c>
      <c r="L1119" s="22"/>
      <c r="M1119" s="48"/>
      <c r="T1119" s="49"/>
      <c r="AT1119" s="6" t="s">
        <v>260</v>
      </c>
      <c r="AU1119" s="6" t="s">
        <v>81</v>
      </c>
    </row>
    <row r="1120" spans="2:51" s="6" customFormat="1" ht="15.75" customHeight="1">
      <c r="B1120" s="129"/>
      <c r="D1120" s="137" t="s">
        <v>241</v>
      </c>
      <c r="E1120" s="135"/>
      <c r="F1120" s="131" t="s">
        <v>1561</v>
      </c>
      <c r="H1120" s="132">
        <v>3.99</v>
      </c>
      <c r="L1120" s="129"/>
      <c r="M1120" s="133"/>
      <c r="T1120" s="134"/>
      <c r="AT1120" s="135" t="s">
        <v>241</v>
      </c>
      <c r="AU1120" s="135" t="s">
        <v>81</v>
      </c>
      <c r="AV1120" s="135" t="s">
        <v>81</v>
      </c>
      <c r="AW1120" s="135" t="s">
        <v>186</v>
      </c>
      <c r="AX1120" s="135" t="s">
        <v>22</v>
      </c>
      <c r="AY1120" s="135" t="s">
        <v>232</v>
      </c>
    </row>
    <row r="1121" spans="2:65" s="6" customFormat="1" ht="15.75" customHeight="1">
      <c r="B1121" s="22"/>
      <c r="C1121" s="117" t="s">
        <v>1562</v>
      </c>
      <c r="D1121" s="117" t="s">
        <v>234</v>
      </c>
      <c r="E1121" s="118" t="s">
        <v>1563</v>
      </c>
      <c r="F1121" s="119" t="s">
        <v>1564</v>
      </c>
      <c r="G1121" s="120" t="s">
        <v>602</v>
      </c>
      <c r="H1121" s="121">
        <v>10</v>
      </c>
      <c r="I1121" s="122"/>
      <c r="J1121" s="123">
        <f>ROUND($I$1121*$H$1121,2)</f>
        <v>0</v>
      </c>
      <c r="K1121" s="119" t="s">
        <v>238</v>
      </c>
      <c r="L1121" s="22"/>
      <c r="M1121" s="124"/>
      <c r="N1121" s="125" t="s">
        <v>44</v>
      </c>
      <c r="P1121" s="126">
        <f>$O$1121*$H$1121</f>
        <v>0</v>
      </c>
      <c r="Q1121" s="126">
        <v>0</v>
      </c>
      <c r="R1121" s="126">
        <f>$Q$1121*$H$1121</f>
        <v>0</v>
      </c>
      <c r="S1121" s="126">
        <v>0</v>
      </c>
      <c r="T1121" s="127">
        <f>$S$1121*$H$1121</f>
        <v>0</v>
      </c>
      <c r="AR1121" s="76" t="s">
        <v>663</v>
      </c>
      <c r="AT1121" s="76" t="s">
        <v>234</v>
      </c>
      <c r="AU1121" s="76" t="s">
        <v>81</v>
      </c>
      <c r="AY1121" s="6" t="s">
        <v>232</v>
      </c>
      <c r="BE1121" s="128">
        <f>IF($N$1121="základní",$J$1121,0)</f>
        <v>0</v>
      </c>
      <c r="BF1121" s="128">
        <f>IF($N$1121="snížená",$J$1121,0)</f>
        <v>0</v>
      </c>
      <c r="BG1121" s="128">
        <f>IF($N$1121="zákl. přenesená",$J$1121,0)</f>
        <v>0</v>
      </c>
      <c r="BH1121" s="128">
        <f>IF($N$1121="sníž. přenesená",$J$1121,0)</f>
        <v>0</v>
      </c>
      <c r="BI1121" s="128">
        <f>IF($N$1121="nulová",$J$1121,0)</f>
        <v>0</v>
      </c>
      <c r="BJ1121" s="76" t="s">
        <v>22</v>
      </c>
      <c r="BK1121" s="128">
        <f>ROUND($I$1121*$H$1121,2)</f>
        <v>0</v>
      </c>
      <c r="BL1121" s="76" t="s">
        <v>663</v>
      </c>
      <c r="BM1121" s="76" t="s">
        <v>1565</v>
      </c>
    </row>
    <row r="1122" spans="2:47" s="6" customFormat="1" ht="16.5" customHeight="1">
      <c r="B1122" s="22"/>
      <c r="D1122" s="130" t="s">
        <v>346</v>
      </c>
      <c r="F1122" s="159" t="s">
        <v>1564</v>
      </c>
      <c r="L1122" s="22"/>
      <c r="M1122" s="48"/>
      <c r="T1122" s="49"/>
      <c r="AT1122" s="6" t="s">
        <v>346</v>
      </c>
      <c r="AU1122" s="6" t="s">
        <v>81</v>
      </c>
    </row>
    <row r="1123" spans="2:51" s="6" customFormat="1" ht="15.75" customHeight="1">
      <c r="B1123" s="129"/>
      <c r="D1123" s="137" t="s">
        <v>241</v>
      </c>
      <c r="E1123" s="135"/>
      <c r="F1123" s="131" t="s">
        <v>1566</v>
      </c>
      <c r="H1123" s="132">
        <v>10</v>
      </c>
      <c r="L1123" s="129"/>
      <c r="M1123" s="133"/>
      <c r="T1123" s="134"/>
      <c r="AT1123" s="135" t="s">
        <v>241</v>
      </c>
      <c r="AU1123" s="135" t="s">
        <v>81</v>
      </c>
      <c r="AV1123" s="135" t="s">
        <v>81</v>
      </c>
      <c r="AW1123" s="135" t="s">
        <v>186</v>
      </c>
      <c r="AX1123" s="135" t="s">
        <v>22</v>
      </c>
      <c r="AY1123" s="135" t="s">
        <v>232</v>
      </c>
    </row>
    <row r="1124" spans="2:65" s="6" customFormat="1" ht="15.75" customHeight="1">
      <c r="B1124" s="22"/>
      <c r="C1124" s="149" t="s">
        <v>1567</v>
      </c>
      <c r="D1124" s="149" t="s">
        <v>336</v>
      </c>
      <c r="E1124" s="150" t="s">
        <v>1568</v>
      </c>
      <c r="F1124" s="151" t="s">
        <v>1569</v>
      </c>
      <c r="G1124" s="152" t="s">
        <v>602</v>
      </c>
      <c r="H1124" s="153">
        <v>10</v>
      </c>
      <c r="I1124" s="154"/>
      <c r="J1124" s="155">
        <f>ROUND($I$1124*$H$1124,2)</f>
        <v>0</v>
      </c>
      <c r="K1124" s="151" t="s">
        <v>238</v>
      </c>
      <c r="L1124" s="156"/>
      <c r="M1124" s="157"/>
      <c r="N1124" s="158" t="s">
        <v>44</v>
      </c>
      <c r="P1124" s="126">
        <f>$O$1124*$H$1124</f>
        <v>0</v>
      </c>
      <c r="Q1124" s="126">
        <v>0.00023</v>
      </c>
      <c r="R1124" s="126">
        <f>$Q$1124*$H$1124</f>
        <v>0.0023</v>
      </c>
      <c r="S1124" s="126">
        <v>0</v>
      </c>
      <c r="T1124" s="127">
        <f>$S$1124*$H$1124</f>
        <v>0</v>
      </c>
      <c r="AR1124" s="76" t="s">
        <v>1020</v>
      </c>
      <c r="AT1124" s="76" t="s">
        <v>336</v>
      </c>
      <c r="AU1124" s="76" t="s">
        <v>81</v>
      </c>
      <c r="AY1124" s="6" t="s">
        <v>232</v>
      </c>
      <c r="BE1124" s="128">
        <f>IF($N$1124="základní",$J$1124,0)</f>
        <v>0</v>
      </c>
      <c r="BF1124" s="128">
        <f>IF($N$1124="snížená",$J$1124,0)</f>
        <v>0</v>
      </c>
      <c r="BG1124" s="128">
        <f>IF($N$1124="zákl. přenesená",$J$1124,0)</f>
        <v>0</v>
      </c>
      <c r="BH1124" s="128">
        <f>IF($N$1124="sníž. přenesená",$J$1124,0)</f>
        <v>0</v>
      </c>
      <c r="BI1124" s="128">
        <f>IF($N$1124="nulová",$J$1124,0)</f>
        <v>0</v>
      </c>
      <c r="BJ1124" s="76" t="s">
        <v>22</v>
      </c>
      <c r="BK1124" s="128">
        <f>ROUND($I$1124*$H$1124,2)</f>
        <v>0</v>
      </c>
      <c r="BL1124" s="76" t="s">
        <v>1020</v>
      </c>
      <c r="BM1124" s="76" t="s">
        <v>1570</v>
      </c>
    </row>
    <row r="1125" spans="2:47" s="6" customFormat="1" ht="16.5" customHeight="1">
      <c r="B1125" s="22"/>
      <c r="D1125" s="130" t="s">
        <v>346</v>
      </c>
      <c r="F1125" s="159" t="s">
        <v>1569</v>
      </c>
      <c r="L1125" s="22"/>
      <c r="M1125" s="48"/>
      <c r="T1125" s="49"/>
      <c r="AT1125" s="6" t="s">
        <v>346</v>
      </c>
      <c r="AU1125" s="6" t="s">
        <v>81</v>
      </c>
    </row>
    <row r="1126" spans="2:51" s="6" customFormat="1" ht="15.75" customHeight="1">
      <c r="B1126" s="129"/>
      <c r="D1126" s="137" t="s">
        <v>241</v>
      </c>
      <c r="E1126" s="135"/>
      <c r="F1126" s="131" t="s">
        <v>1566</v>
      </c>
      <c r="H1126" s="132">
        <v>10</v>
      </c>
      <c r="L1126" s="129"/>
      <c r="M1126" s="133"/>
      <c r="T1126" s="134"/>
      <c r="AT1126" s="135" t="s">
        <v>241</v>
      </c>
      <c r="AU1126" s="135" t="s">
        <v>81</v>
      </c>
      <c r="AV1126" s="135" t="s">
        <v>81</v>
      </c>
      <c r="AW1126" s="135" t="s">
        <v>186</v>
      </c>
      <c r="AX1126" s="135" t="s">
        <v>22</v>
      </c>
      <c r="AY1126" s="135" t="s">
        <v>232</v>
      </c>
    </row>
    <row r="1127" spans="2:65" s="6" customFormat="1" ht="15.75" customHeight="1">
      <c r="B1127" s="22"/>
      <c r="C1127" s="117" t="s">
        <v>1571</v>
      </c>
      <c r="D1127" s="117" t="s">
        <v>234</v>
      </c>
      <c r="E1127" s="118" t="s">
        <v>1572</v>
      </c>
      <c r="F1127" s="119" t="s">
        <v>1573</v>
      </c>
      <c r="G1127" s="120" t="s">
        <v>448</v>
      </c>
      <c r="H1127" s="121">
        <v>9.5</v>
      </c>
      <c r="I1127" s="122"/>
      <c r="J1127" s="123">
        <f>ROUND($I$1127*$H$1127,2)</f>
        <v>0</v>
      </c>
      <c r="K1127" s="119"/>
      <c r="L1127" s="22"/>
      <c r="M1127" s="124"/>
      <c r="N1127" s="125" t="s">
        <v>44</v>
      </c>
      <c r="P1127" s="126">
        <f>$O$1127*$H$1127</f>
        <v>0</v>
      </c>
      <c r="Q1127" s="126">
        <v>0</v>
      </c>
      <c r="R1127" s="126">
        <f>$Q$1127*$H$1127</f>
        <v>0</v>
      </c>
      <c r="S1127" s="126">
        <v>0</v>
      </c>
      <c r="T1127" s="127">
        <f>$S$1127*$H$1127</f>
        <v>0</v>
      </c>
      <c r="AR1127" s="76" t="s">
        <v>663</v>
      </c>
      <c r="AT1127" s="76" t="s">
        <v>234</v>
      </c>
      <c r="AU1127" s="76" t="s">
        <v>81</v>
      </c>
      <c r="AY1127" s="6" t="s">
        <v>232</v>
      </c>
      <c r="BE1127" s="128">
        <f>IF($N$1127="základní",$J$1127,0)</f>
        <v>0</v>
      </c>
      <c r="BF1127" s="128">
        <f>IF($N$1127="snížená",$J$1127,0)</f>
        <v>0</v>
      </c>
      <c r="BG1127" s="128">
        <f>IF($N$1127="zákl. přenesená",$J$1127,0)</f>
        <v>0</v>
      </c>
      <c r="BH1127" s="128">
        <f>IF($N$1127="sníž. přenesená",$J$1127,0)</f>
        <v>0</v>
      </c>
      <c r="BI1127" s="128">
        <f>IF($N$1127="nulová",$J$1127,0)</f>
        <v>0</v>
      </c>
      <c r="BJ1127" s="76" t="s">
        <v>22</v>
      </c>
      <c r="BK1127" s="128">
        <f>ROUND($I$1127*$H$1127,2)</f>
        <v>0</v>
      </c>
      <c r="BL1127" s="76" t="s">
        <v>663</v>
      </c>
      <c r="BM1127" s="76" t="s">
        <v>1574</v>
      </c>
    </row>
    <row r="1128" spans="2:47" s="6" customFormat="1" ht="16.5" customHeight="1">
      <c r="B1128" s="22"/>
      <c r="D1128" s="130" t="s">
        <v>346</v>
      </c>
      <c r="F1128" s="159" t="s">
        <v>1575</v>
      </c>
      <c r="L1128" s="22"/>
      <c r="M1128" s="48"/>
      <c r="T1128" s="49"/>
      <c r="AT1128" s="6" t="s">
        <v>346</v>
      </c>
      <c r="AU1128" s="6" t="s">
        <v>81</v>
      </c>
    </row>
    <row r="1129" spans="2:51" s="6" customFormat="1" ht="15.75" customHeight="1">
      <c r="B1129" s="129"/>
      <c r="D1129" s="137" t="s">
        <v>241</v>
      </c>
      <c r="E1129" s="135"/>
      <c r="F1129" s="131" t="s">
        <v>1555</v>
      </c>
      <c r="H1129" s="132">
        <v>9.5</v>
      </c>
      <c r="L1129" s="129"/>
      <c r="M1129" s="133"/>
      <c r="T1129" s="134"/>
      <c r="AT1129" s="135" t="s">
        <v>241</v>
      </c>
      <c r="AU1129" s="135" t="s">
        <v>81</v>
      </c>
      <c r="AV1129" s="135" t="s">
        <v>81</v>
      </c>
      <c r="AW1129" s="135" t="s">
        <v>186</v>
      </c>
      <c r="AX1129" s="135" t="s">
        <v>22</v>
      </c>
      <c r="AY1129" s="135" t="s">
        <v>232</v>
      </c>
    </row>
    <row r="1130" spans="2:65" s="6" customFormat="1" ht="15.75" customHeight="1">
      <c r="B1130" s="22"/>
      <c r="C1130" s="117" t="s">
        <v>1576</v>
      </c>
      <c r="D1130" s="117" t="s">
        <v>234</v>
      </c>
      <c r="E1130" s="118" t="s">
        <v>1577</v>
      </c>
      <c r="F1130" s="119" t="s">
        <v>1578</v>
      </c>
      <c r="G1130" s="120" t="s">
        <v>1579</v>
      </c>
      <c r="H1130" s="121">
        <v>10</v>
      </c>
      <c r="I1130" s="122"/>
      <c r="J1130" s="123">
        <f>ROUND($I$1130*$H$1130,2)</f>
        <v>0</v>
      </c>
      <c r="K1130" s="119"/>
      <c r="L1130" s="22"/>
      <c r="M1130" s="124"/>
      <c r="N1130" s="125" t="s">
        <v>44</v>
      </c>
      <c r="P1130" s="126">
        <f>$O$1130*$H$1130</f>
        <v>0</v>
      </c>
      <c r="Q1130" s="126">
        <v>0</v>
      </c>
      <c r="R1130" s="126">
        <f>$Q$1130*$H$1130</f>
        <v>0</v>
      </c>
      <c r="S1130" s="126">
        <v>0</v>
      </c>
      <c r="T1130" s="127">
        <f>$S$1130*$H$1130</f>
        <v>0</v>
      </c>
      <c r="AR1130" s="76" t="s">
        <v>663</v>
      </c>
      <c r="AT1130" s="76" t="s">
        <v>234</v>
      </c>
      <c r="AU1130" s="76" t="s">
        <v>81</v>
      </c>
      <c r="AY1130" s="6" t="s">
        <v>232</v>
      </c>
      <c r="BE1130" s="128">
        <f>IF($N$1130="základní",$J$1130,0)</f>
        <v>0</v>
      </c>
      <c r="BF1130" s="128">
        <f>IF($N$1130="snížená",$J$1130,0)</f>
        <v>0</v>
      </c>
      <c r="BG1130" s="128">
        <f>IF($N$1130="zákl. přenesená",$J$1130,0)</f>
        <v>0</v>
      </c>
      <c r="BH1130" s="128">
        <f>IF($N$1130="sníž. přenesená",$J$1130,0)</f>
        <v>0</v>
      </c>
      <c r="BI1130" s="128">
        <f>IF($N$1130="nulová",$J$1130,0)</f>
        <v>0</v>
      </c>
      <c r="BJ1130" s="76" t="s">
        <v>22</v>
      </c>
      <c r="BK1130" s="128">
        <f>ROUND($I$1130*$H$1130,2)</f>
        <v>0</v>
      </c>
      <c r="BL1130" s="76" t="s">
        <v>663</v>
      </c>
      <c r="BM1130" s="76" t="s">
        <v>1580</v>
      </c>
    </row>
    <row r="1131" spans="2:47" s="6" customFormat="1" ht="16.5" customHeight="1">
      <c r="B1131" s="22"/>
      <c r="D1131" s="130" t="s">
        <v>346</v>
      </c>
      <c r="F1131" s="159" t="s">
        <v>1578</v>
      </c>
      <c r="L1131" s="22"/>
      <c r="M1131" s="167"/>
      <c r="N1131" s="168"/>
      <c r="O1131" s="168"/>
      <c r="P1131" s="168"/>
      <c r="Q1131" s="168"/>
      <c r="R1131" s="168"/>
      <c r="S1131" s="168"/>
      <c r="T1131" s="169"/>
      <c r="AT1131" s="6" t="s">
        <v>346</v>
      </c>
      <c r="AU1131" s="6" t="s">
        <v>81</v>
      </c>
    </row>
    <row r="1132" spans="2:46" s="6" customFormat="1" ht="7.5" customHeight="1">
      <c r="B1132" s="36"/>
      <c r="C1132" s="37"/>
      <c r="D1132" s="37"/>
      <c r="E1132" s="37"/>
      <c r="F1132" s="37"/>
      <c r="G1132" s="37"/>
      <c r="H1132" s="37"/>
      <c r="I1132" s="37"/>
      <c r="J1132" s="37"/>
      <c r="K1132" s="37"/>
      <c r="L1132" s="22"/>
      <c r="AT1132" s="2"/>
    </row>
  </sheetData>
  <sheetProtection/>
  <autoFilter ref="C103:K103"/>
  <mergeCells count="9">
    <mergeCell ref="E96:H96"/>
    <mergeCell ref="G1:H1"/>
    <mergeCell ref="L2:V2"/>
    <mergeCell ref="E7:H7"/>
    <mergeCell ref="E9:H9"/>
    <mergeCell ref="E24:H24"/>
    <mergeCell ref="E45:H45"/>
    <mergeCell ref="E47:H47"/>
    <mergeCell ref="E94:H94"/>
  </mergeCells>
  <hyperlinks>
    <hyperlink ref="F1:G1" location="C2" tooltip="Krycí list soupisu" display="1) Krycí list soupisu"/>
    <hyperlink ref="G1:H1" location="C54" tooltip="Rekapitulace" display="2) Rekapitulace"/>
    <hyperlink ref="J1" location="C10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6"/>
      <c r="C1" s="176"/>
      <c r="D1" s="175" t="s">
        <v>1</v>
      </c>
      <c r="E1" s="176"/>
      <c r="F1" s="177" t="s">
        <v>1613</v>
      </c>
      <c r="G1" s="295" t="s">
        <v>1614</v>
      </c>
      <c r="H1" s="295"/>
      <c r="I1" s="176"/>
      <c r="J1" s="177" t="s">
        <v>1615</v>
      </c>
      <c r="K1" s="175" t="s">
        <v>85</v>
      </c>
      <c r="L1" s="177" t="s">
        <v>1616</v>
      </c>
      <c r="M1" s="177"/>
      <c r="N1" s="177"/>
      <c r="O1" s="177"/>
      <c r="P1" s="177"/>
      <c r="Q1" s="177"/>
      <c r="R1" s="177"/>
      <c r="S1" s="177"/>
      <c r="T1" s="177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81</v>
      </c>
    </row>
    <row r="4" spans="2:46" s="2" customFormat="1" ht="37.5" customHeight="1">
      <c r="B4" s="10"/>
      <c r="D4" s="11" t="s">
        <v>92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96" t="str">
        <f>'Rekapitulace stavby'!$K$6</f>
        <v>Rekonstrukce sportoviště včetně zázemí</v>
      </c>
      <c r="F7" s="264"/>
      <c r="G7" s="264"/>
      <c r="H7" s="264"/>
      <c r="K7" s="12"/>
    </row>
    <row r="8" spans="2:11" s="6" customFormat="1" ht="15.75" customHeight="1">
      <c r="B8" s="22"/>
      <c r="D8" s="18" t="s">
        <v>105</v>
      </c>
      <c r="K8" s="25"/>
    </row>
    <row r="9" spans="2:11" s="6" customFormat="1" ht="37.5" customHeight="1">
      <c r="B9" s="22"/>
      <c r="E9" s="278" t="s">
        <v>1581</v>
      </c>
      <c r="F9" s="279"/>
      <c r="G9" s="279"/>
      <c r="H9" s="27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 t="s">
        <v>20</v>
      </c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26.08.2014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/>
      <c r="K20" s="25"/>
    </row>
    <row r="21" spans="2:11" s="6" customFormat="1" ht="18.75" customHeight="1">
      <c r="B21" s="22"/>
      <c r="E21" s="16" t="s">
        <v>36</v>
      </c>
      <c r="I21" s="18" t="s">
        <v>32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6" customFormat="1" ht="15.75" customHeight="1">
      <c r="B24" s="77"/>
      <c r="E24" s="291"/>
      <c r="F24" s="297"/>
      <c r="G24" s="297"/>
      <c r="H24" s="297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39</v>
      </c>
      <c r="J27" s="57">
        <f>ROUNDUP($J$78,2)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</row>
    <row r="30" spans="2:11" s="6" customFormat="1" ht="15" customHeight="1">
      <c r="B30" s="22"/>
      <c r="D30" s="28" t="s">
        <v>43</v>
      </c>
      <c r="E30" s="28" t="s">
        <v>44</v>
      </c>
      <c r="F30" s="81">
        <f>ROUNDUP(SUM($BE$78:$BE$93),2)</f>
        <v>0</v>
      </c>
      <c r="I30" s="82">
        <v>0.21</v>
      </c>
      <c r="J30" s="81">
        <f>ROUNDUP(ROUNDUP((SUM($BE$78:$BE$93)),2)*$I$30,1)</f>
        <v>0</v>
      </c>
      <c r="K30" s="25"/>
    </row>
    <row r="31" spans="2:11" s="6" customFormat="1" ht="15" customHeight="1">
      <c r="B31" s="22"/>
      <c r="E31" s="28" t="s">
        <v>45</v>
      </c>
      <c r="F31" s="81">
        <f>ROUNDUP(SUM($BF$78:$BF$93),2)</f>
        <v>0</v>
      </c>
      <c r="I31" s="82">
        <v>0.15</v>
      </c>
      <c r="J31" s="81">
        <f>ROUNDUP(ROUNDUP((SUM($BF$78:$BF$93)),2)*$I$31,1)</f>
        <v>0</v>
      </c>
      <c r="K31" s="25"/>
    </row>
    <row r="32" spans="2:11" s="6" customFormat="1" ht="15" customHeight="1" hidden="1">
      <c r="B32" s="22"/>
      <c r="E32" s="28" t="s">
        <v>46</v>
      </c>
      <c r="F32" s="81">
        <f>ROUNDUP(SUM($BG$78:$BG$93),2)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47</v>
      </c>
      <c r="F33" s="81">
        <f>ROUNDUP(SUM($BH$78:$BH$93),2)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48</v>
      </c>
      <c r="F34" s="81">
        <f>ROUNDUP(SUM($BI$78:$BI$93),2)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49</v>
      </c>
      <c r="E36" s="32"/>
      <c r="F36" s="32"/>
      <c r="G36" s="83" t="s">
        <v>50</v>
      </c>
      <c r="H36" s="33" t="s">
        <v>51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182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96" t="str">
        <f>$E$7</f>
        <v>Rekonstrukce sportoviště včetně zázemí</v>
      </c>
      <c r="F45" s="279"/>
      <c r="G45" s="279"/>
      <c r="H45" s="279"/>
      <c r="K45" s="25"/>
    </row>
    <row r="46" spans="2:11" s="6" customFormat="1" ht="15" customHeight="1">
      <c r="B46" s="22"/>
      <c r="C46" s="18" t="s">
        <v>105</v>
      </c>
      <c r="K46" s="25"/>
    </row>
    <row r="47" spans="2:11" s="6" customFormat="1" ht="19.5" customHeight="1">
      <c r="B47" s="22"/>
      <c r="E47" s="278" t="str">
        <f>$E$9</f>
        <v>SO 04 - Ostatní a vedlejší náklady</v>
      </c>
      <c r="F47" s="279"/>
      <c r="G47" s="279"/>
      <c r="H47" s="27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p.č. 311/5, 317/2 a ST.1788, k.ú. Přelouč</v>
      </c>
      <c r="I49" s="18" t="s">
        <v>25</v>
      </c>
      <c r="J49" s="45" t="str">
        <f>IF($J$12="","",$J$12)</f>
        <v>26.08.2014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Město Přelouč, Čs. armády 1655, 535 33 Přelouč</v>
      </c>
      <c r="I51" s="18" t="s">
        <v>35</v>
      </c>
      <c r="J51" s="16" t="str">
        <f>$E$21</f>
        <v>Projecticon s.r.o., A.Kopeckého,549 22 Nový Hrádek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183</v>
      </c>
      <c r="D54" s="30"/>
      <c r="E54" s="30"/>
      <c r="F54" s="30"/>
      <c r="G54" s="30"/>
      <c r="H54" s="30"/>
      <c r="I54" s="30"/>
      <c r="J54" s="87" t="s">
        <v>184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185</v>
      </c>
      <c r="J56" s="57">
        <f>$J$78</f>
        <v>0</v>
      </c>
      <c r="K56" s="25"/>
      <c r="AU56" s="6" t="s">
        <v>186</v>
      </c>
    </row>
    <row r="57" spans="2:11" s="63" customFormat="1" ht="25.5" customHeight="1">
      <c r="B57" s="88"/>
      <c r="D57" s="89" t="s">
        <v>1582</v>
      </c>
      <c r="E57" s="89"/>
      <c r="F57" s="89"/>
      <c r="G57" s="89"/>
      <c r="H57" s="89"/>
      <c r="I57" s="89"/>
      <c r="J57" s="90">
        <f>$J$79</f>
        <v>0</v>
      </c>
      <c r="K57" s="91"/>
    </row>
    <row r="58" spans="2:11" s="92" customFormat="1" ht="21" customHeight="1">
      <c r="B58" s="93"/>
      <c r="D58" s="94" t="s">
        <v>1583</v>
      </c>
      <c r="E58" s="94"/>
      <c r="F58" s="94"/>
      <c r="G58" s="94"/>
      <c r="H58" s="94"/>
      <c r="I58" s="94"/>
      <c r="J58" s="95">
        <f>$J$80</f>
        <v>0</v>
      </c>
      <c r="K58" s="96"/>
    </row>
    <row r="59" spans="2:11" s="6" customFormat="1" ht="22.5" customHeight="1">
      <c r="B59" s="22"/>
      <c r="K59" s="25"/>
    </row>
    <row r="60" spans="2:11" s="6" customFormat="1" ht="7.5" customHeight="1">
      <c r="B60" s="36"/>
      <c r="C60" s="37"/>
      <c r="D60" s="37"/>
      <c r="E60" s="37"/>
      <c r="F60" s="37"/>
      <c r="G60" s="37"/>
      <c r="H60" s="37"/>
      <c r="I60" s="37"/>
      <c r="J60" s="37"/>
      <c r="K60" s="38"/>
    </row>
    <row r="64" spans="2:12" s="6" customFormat="1" ht="7.5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22"/>
    </row>
    <row r="65" spans="2:12" s="6" customFormat="1" ht="37.5" customHeight="1">
      <c r="B65" s="22"/>
      <c r="C65" s="11" t="s">
        <v>215</v>
      </c>
      <c r="L65" s="22"/>
    </row>
    <row r="66" spans="2:12" s="6" customFormat="1" ht="7.5" customHeight="1">
      <c r="B66" s="22"/>
      <c r="L66" s="22"/>
    </row>
    <row r="67" spans="2:12" s="6" customFormat="1" ht="15" customHeight="1">
      <c r="B67" s="22"/>
      <c r="C67" s="18" t="s">
        <v>16</v>
      </c>
      <c r="L67" s="22"/>
    </row>
    <row r="68" spans="2:12" s="6" customFormat="1" ht="16.5" customHeight="1">
      <c r="B68" s="22"/>
      <c r="E68" s="296" t="str">
        <f>$E$7</f>
        <v>Rekonstrukce sportoviště včetně zázemí</v>
      </c>
      <c r="F68" s="279"/>
      <c r="G68" s="279"/>
      <c r="H68" s="279"/>
      <c r="L68" s="22"/>
    </row>
    <row r="69" spans="2:12" s="6" customFormat="1" ht="15" customHeight="1">
      <c r="B69" s="22"/>
      <c r="C69" s="18" t="s">
        <v>105</v>
      </c>
      <c r="L69" s="22"/>
    </row>
    <row r="70" spans="2:12" s="6" customFormat="1" ht="19.5" customHeight="1">
      <c r="B70" s="22"/>
      <c r="E70" s="278" t="str">
        <f>$E$9</f>
        <v>SO 04 - Ostatní a vedlejší náklady</v>
      </c>
      <c r="F70" s="279"/>
      <c r="G70" s="279"/>
      <c r="H70" s="279"/>
      <c r="L70" s="22"/>
    </row>
    <row r="71" spans="2:12" s="6" customFormat="1" ht="7.5" customHeight="1">
      <c r="B71" s="22"/>
      <c r="L71" s="22"/>
    </row>
    <row r="72" spans="2:12" s="6" customFormat="1" ht="18.75" customHeight="1">
      <c r="B72" s="22"/>
      <c r="C72" s="18" t="s">
        <v>23</v>
      </c>
      <c r="F72" s="16" t="str">
        <f>$F$12</f>
        <v>p.č. 311/5, 317/2 a ST.1788, k.ú. Přelouč</v>
      </c>
      <c r="I72" s="18" t="s">
        <v>25</v>
      </c>
      <c r="J72" s="45" t="str">
        <f>IF($J$12="","",$J$12)</f>
        <v>26.08.2014</v>
      </c>
      <c r="L72" s="22"/>
    </row>
    <row r="73" spans="2:12" s="6" customFormat="1" ht="7.5" customHeight="1">
      <c r="B73" s="22"/>
      <c r="L73" s="22"/>
    </row>
    <row r="74" spans="2:12" s="6" customFormat="1" ht="15.75" customHeight="1">
      <c r="B74" s="22"/>
      <c r="C74" s="18" t="s">
        <v>29</v>
      </c>
      <c r="F74" s="16" t="str">
        <f>$E$15</f>
        <v>Město Přelouč, Čs. armády 1655, 535 33 Přelouč</v>
      </c>
      <c r="I74" s="18" t="s">
        <v>35</v>
      </c>
      <c r="J74" s="16" t="str">
        <f>$E$21</f>
        <v>Projecticon s.r.o., A.Kopeckého,549 22 Nový Hrádek</v>
      </c>
      <c r="L74" s="22"/>
    </row>
    <row r="75" spans="2:12" s="6" customFormat="1" ht="15" customHeight="1">
      <c r="B75" s="22"/>
      <c r="C75" s="18" t="s">
        <v>33</v>
      </c>
      <c r="F75" s="16">
        <f>IF($E$18="","",$E$18)</f>
      </c>
      <c r="L75" s="22"/>
    </row>
    <row r="76" spans="2:12" s="6" customFormat="1" ht="11.25" customHeight="1">
      <c r="B76" s="22"/>
      <c r="L76" s="22"/>
    </row>
    <row r="77" spans="2:20" s="97" customFormat="1" ht="30" customHeight="1">
      <c r="B77" s="98"/>
      <c r="C77" s="99" t="s">
        <v>216</v>
      </c>
      <c r="D77" s="100" t="s">
        <v>58</v>
      </c>
      <c r="E77" s="100" t="s">
        <v>54</v>
      </c>
      <c r="F77" s="100" t="s">
        <v>217</v>
      </c>
      <c r="G77" s="100" t="s">
        <v>218</v>
      </c>
      <c r="H77" s="100" t="s">
        <v>219</v>
      </c>
      <c r="I77" s="100" t="s">
        <v>220</v>
      </c>
      <c r="J77" s="100" t="s">
        <v>221</v>
      </c>
      <c r="K77" s="101" t="s">
        <v>222</v>
      </c>
      <c r="L77" s="98"/>
      <c r="M77" s="51" t="s">
        <v>223</v>
      </c>
      <c r="N77" s="52" t="s">
        <v>43</v>
      </c>
      <c r="O77" s="52" t="s">
        <v>224</v>
      </c>
      <c r="P77" s="52" t="s">
        <v>225</v>
      </c>
      <c r="Q77" s="52" t="s">
        <v>226</v>
      </c>
      <c r="R77" s="52" t="s">
        <v>227</v>
      </c>
      <c r="S77" s="52" t="s">
        <v>228</v>
      </c>
      <c r="T77" s="53" t="s">
        <v>229</v>
      </c>
    </row>
    <row r="78" spans="2:63" s="6" customFormat="1" ht="30" customHeight="1">
      <c r="B78" s="22"/>
      <c r="C78" s="56" t="s">
        <v>185</v>
      </c>
      <c r="J78" s="102">
        <f>$BK$78</f>
        <v>0</v>
      </c>
      <c r="L78" s="22"/>
      <c r="M78" s="55"/>
      <c r="N78" s="46"/>
      <c r="O78" s="46"/>
      <c r="P78" s="103">
        <f>$P$79</f>
        <v>0</v>
      </c>
      <c r="Q78" s="46"/>
      <c r="R78" s="103">
        <f>$R$79</f>
        <v>0</v>
      </c>
      <c r="S78" s="46"/>
      <c r="T78" s="104">
        <f>$T$79</f>
        <v>0</v>
      </c>
      <c r="AT78" s="6" t="s">
        <v>72</v>
      </c>
      <c r="AU78" s="6" t="s">
        <v>186</v>
      </c>
      <c r="BK78" s="105">
        <f>$BK$79</f>
        <v>0</v>
      </c>
    </row>
    <row r="79" spans="2:63" s="106" customFormat="1" ht="37.5" customHeight="1">
      <c r="B79" s="107"/>
      <c r="D79" s="108" t="s">
        <v>72</v>
      </c>
      <c r="E79" s="109" t="s">
        <v>1584</v>
      </c>
      <c r="F79" s="109" t="s">
        <v>1585</v>
      </c>
      <c r="J79" s="110">
        <f>$BK$79</f>
        <v>0</v>
      </c>
      <c r="L79" s="107"/>
      <c r="M79" s="111"/>
      <c r="P79" s="112">
        <f>$P$80</f>
        <v>0</v>
      </c>
      <c r="R79" s="112">
        <f>$R$80</f>
        <v>0</v>
      </c>
      <c r="T79" s="113">
        <f>$T$80</f>
        <v>0</v>
      </c>
      <c r="AR79" s="108" t="s">
        <v>256</v>
      </c>
      <c r="AT79" s="108" t="s">
        <v>72</v>
      </c>
      <c r="AU79" s="108" t="s">
        <v>73</v>
      </c>
      <c r="AY79" s="108" t="s">
        <v>232</v>
      </c>
      <c r="BK79" s="114">
        <f>$BK$80</f>
        <v>0</v>
      </c>
    </row>
    <row r="80" spans="2:63" s="106" customFormat="1" ht="21" customHeight="1">
      <c r="B80" s="107"/>
      <c r="D80" s="108" t="s">
        <v>72</v>
      </c>
      <c r="E80" s="115" t="s">
        <v>73</v>
      </c>
      <c r="F80" s="115" t="s">
        <v>1585</v>
      </c>
      <c r="J80" s="116">
        <f>$BK$80</f>
        <v>0</v>
      </c>
      <c r="L80" s="107"/>
      <c r="M80" s="111"/>
      <c r="P80" s="112">
        <f>SUM($P$81:$P$93)</f>
        <v>0</v>
      </c>
      <c r="R80" s="112">
        <f>SUM($R$81:$R$93)</f>
        <v>0</v>
      </c>
      <c r="T80" s="113">
        <f>SUM($T$81:$T$93)</f>
        <v>0</v>
      </c>
      <c r="AR80" s="108" t="s">
        <v>256</v>
      </c>
      <c r="AT80" s="108" t="s">
        <v>72</v>
      </c>
      <c r="AU80" s="108" t="s">
        <v>22</v>
      </c>
      <c r="AY80" s="108" t="s">
        <v>232</v>
      </c>
      <c r="BK80" s="114">
        <f>SUM($BK$81:$BK$93)</f>
        <v>0</v>
      </c>
    </row>
    <row r="81" spans="2:65" s="6" customFormat="1" ht="15.75" customHeight="1">
      <c r="B81" s="22"/>
      <c r="C81" s="117" t="s">
        <v>22</v>
      </c>
      <c r="D81" s="117" t="s">
        <v>234</v>
      </c>
      <c r="E81" s="118" t="s">
        <v>1586</v>
      </c>
      <c r="F81" s="119" t="s">
        <v>1587</v>
      </c>
      <c r="G81" s="120" t="s">
        <v>1588</v>
      </c>
      <c r="H81" s="121">
        <v>1</v>
      </c>
      <c r="I81" s="122"/>
      <c r="J81" s="123">
        <f>ROUND($I$81*$H$81,2)</f>
        <v>0</v>
      </c>
      <c r="K81" s="119" t="s">
        <v>238</v>
      </c>
      <c r="L81" s="22"/>
      <c r="M81" s="124"/>
      <c r="N81" s="125" t="s">
        <v>44</v>
      </c>
      <c r="P81" s="126">
        <f>$O$81*$H$81</f>
        <v>0</v>
      </c>
      <c r="Q81" s="126">
        <v>0</v>
      </c>
      <c r="R81" s="126">
        <f>$Q$81*$H$81</f>
        <v>0</v>
      </c>
      <c r="S81" s="126">
        <v>0</v>
      </c>
      <c r="T81" s="127">
        <f>$S$81*$H$81</f>
        <v>0</v>
      </c>
      <c r="AR81" s="76" t="s">
        <v>1589</v>
      </c>
      <c r="AT81" s="76" t="s">
        <v>234</v>
      </c>
      <c r="AU81" s="76" t="s">
        <v>81</v>
      </c>
      <c r="AY81" s="6" t="s">
        <v>232</v>
      </c>
      <c r="BE81" s="128">
        <f>IF($N$81="základní",$J$81,0)</f>
        <v>0</v>
      </c>
      <c r="BF81" s="128">
        <f>IF($N$81="snížená",$J$81,0)</f>
        <v>0</v>
      </c>
      <c r="BG81" s="128">
        <f>IF($N$81="zákl. přenesená",$J$81,0)</f>
        <v>0</v>
      </c>
      <c r="BH81" s="128">
        <f>IF($N$81="sníž. přenesená",$J$81,0)</f>
        <v>0</v>
      </c>
      <c r="BI81" s="128">
        <f>IF($N$81="nulová",$J$81,0)</f>
        <v>0</v>
      </c>
      <c r="BJ81" s="76" t="s">
        <v>22</v>
      </c>
      <c r="BK81" s="128">
        <f>ROUND($I$81*$H$81,2)</f>
        <v>0</v>
      </c>
      <c r="BL81" s="76" t="s">
        <v>1589</v>
      </c>
      <c r="BM81" s="76" t="s">
        <v>1590</v>
      </c>
    </row>
    <row r="82" spans="2:47" s="6" customFormat="1" ht="16.5" customHeight="1">
      <c r="B82" s="22"/>
      <c r="D82" s="130" t="s">
        <v>346</v>
      </c>
      <c r="F82" s="159" t="s">
        <v>1587</v>
      </c>
      <c r="L82" s="22"/>
      <c r="M82" s="48"/>
      <c r="T82" s="49"/>
      <c r="AT82" s="6" t="s">
        <v>346</v>
      </c>
      <c r="AU82" s="6" t="s">
        <v>81</v>
      </c>
    </row>
    <row r="83" spans="2:47" s="6" customFormat="1" ht="44.25" customHeight="1">
      <c r="B83" s="22"/>
      <c r="D83" s="137" t="s">
        <v>260</v>
      </c>
      <c r="F83" s="143" t="s">
        <v>1591</v>
      </c>
      <c r="L83" s="22"/>
      <c r="M83" s="48"/>
      <c r="T83" s="49"/>
      <c r="AT83" s="6" t="s">
        <v>260</v>
      </c>
      <c r="AU83" s="6" t="s">
        <v>81</v>
      </c>
    </row>
    <row r="84" spans="2:65" s="6" customFormat="1" ht="15.75" customHeight="1">
      <c r="B84" s="22"/>
      <c r="C84" s="117" t="s">
        <v>81</v>
      </c>
      <c r="D84" s="117" t="s">
        <v>234</v>
      </c>
      <c r="E84" s="118" t="s">
        <v>1592</v>
      </c>
      <c r="F84" s="119" t="s">
        <v>1593</v>
      </c>
      <c r="G84" s="120" t="s">
        <v>1588</v>
      </c>
      <c r="H84" s="121">
        <v>1</v>
      </c>
      <c r="I84" s="122"/>
      <c r="J84" s="123">
        <f>ROUND($I$84*$H$84,2)</f>
        <v>0</v>
      </c>
      <c r="K84" s="119" t="s">
        <v>238</v>
      </c>
      <c r="L84" s="22"/>
      <c r="M84" s="124"/>
      <c r="N84" s="125" t="s">
        <v>44</v>
      </c>
      <c r="P84" s="126">
        <f>$O$84*$H$84</f>
        <v>0</v>
      </c>
      <c r="Q84" s="126">
        <v>0</v>
      </c>
      <c r="R84" s="126">
        <f>$Q$84*$H$84</f>
        <v>0</v>
      </c>
      <c r="S84" s="126">
        <v>0</v>
      </c>
      <c r="T84" s="127">
        <f>$S$84*$H$84</f>
        <v>0</v>
      </c>
      <c r="AR84" s="76" t="s">
        <v>1594</v>
      </c>
      <c r="AT84" s="76" t="s">
        <v>234</v>
      </c>
      <c r="AU84" s="76" t="s">
        <v>81</v>
      </c>
      <c r="AY84" s="6" t="s">
        <v>232</v>
      </c>
      <c r="BE84" s="128">
        <f>IF($N$84="základní",$J$84,0)</f>
        <v>0</v>
      </c>
      <c r="BF84" s="128">
        <f>IF($N$84="snížená",$J$84,0)</f>
        <v>0</v>
      </c>
      <c r="BG84" s="128">
        <f>IF($N$84="zákl. přenesená",$J$84,0)</f>
        <v>0</v>
      </c>
      <c r="BH84" s="128">
        <f>IF($N$84="sníž. přenesená",$J$84,0)</f>
        <v>0</v>
      </c>
      <c r="BI84" s="128">
        <f>IF($N$84="nulová",$J$84,0)</f>
        <v>0</v>
      </c>
      <c r="BJ84" s="76" t="s">
        <v>22</v>
      </c>
      <c r="BK84" s="128">
        <f>ROUND($I$84*$H$84,2)</f>
        <v>0</v>
      </c>
      <c r="BL84" s="76" t="s">
        <v>1594</v>
      </c>
      <c r="BM84" s="76" t="s">
        <v>1595</v>
      </c>
    </row>
    <row r="85" spans="2:47" s="6" customFormat="1" ht="16.5" customHeight="1">
      <c r="B85" s="22"/>
      <c r="D85" s="130" t="s">
        <v>346</v>
      </c>
      <c r="F85" s="159" t="s">
        <v>1593</v>
      </c>
      <c r="L85" s="22"/>
      <c r="M85" s="48"/>
      <c r="T85" s="49"/>
      <c r="AT85" s="6" t="s">
        <v>346</v>
      </c>
      <c r="AU85" s="6" t="s">
        <v>81</v>
      </c>
    </row>
    <row r="86" spans="2:47" s="6" customFormat="1" ht="57.75" customHeight="1">
      <c r="B86" s="22"/>
      <c r="D86" s="137" t="s">
        <v>260</v>
      </c>
      <c r="F86" s="143" t="s">
        <v>1596</v>
      </c>
      <c r="L86" s="22"/>
      <c r="M86" s="48"/>
      <c r="T86" s="49"/>
      <c r="AT86" s="6" t="s">
        <v>260</v>
      </c>
      <c r="AU86" s="6" t="s">
        <v>81</v>
      </c>
    </row>
    <row r="87" spans="2:65" s="6" customFormat="1" ht="15.75" customHeight="1">
      <c r="B87" s="22"/>
      <c r="C87" s="117" t="s">
        <v>247</v>
      </c>
      <c r="D87" s="117" t="s">
        <v>234</v>
      </c>
      <c r="E87" s="118" t="s">
        <v>1597</v>
      </c>
      <c r="F87" s="119" t="s">
        <v>1598</v>
      </c>
      <c r="G87" s="120" t="s">
        <v>1588</v>
      </c>
      <c r="H87" s="121">
        <v>1</v>
      </c>
      <c r="I87" s="122"/>
      <c r="J87" s="123">
        <f>ROUND($I$87*$H$87,2)</f>
        <v>0</v>
      </c>
      <c r="K87" s="119" t="s">
        <v>238</v>
      </c>
      <c r="L87" s="22"/>
      <c r="M87" s="124"/>
      <c r="N87" s="125" t="s">
        <v>44</v>
      </c>
      <c r="P87" s="126">
        <f>$O$87*$H$87</f>
        <v>0</v>
      </c>
      <c r="Q87" s="126">
        <v>0</v>
      </c>
      <c r="R87" s="126">
        <f>$Q$87*$H$87</f>
        <v>0</v>
      </c>
      <c r="S87" s="126">
        <v>0</v>
      </c>
      <c r="T87" s="127">
        <f>$S$87*$H$87</f>
        <v>0</v>
      </c>
      <c r="AR87" s="76" t="s">
        <v>1594</v>
      </c>
      <c r="AT87" s="76" t="s">
        <v>234</v>
      </c>
      <c r="AU87" s="76" t="s">
        <v>81</v>
      </c>
      <c r="AY87" s="6" t="s">
        <v>232</v>
      </c>
      <c r="BE87" s="128">
        <f>IF($N$87="základní",$J$87,0)</f>
        <v>0</v>
      </c>
      <c r="BF87" s="128">
        <f>IF($N$87="snížená",$J$87,0)</f>
        <v>0</v>
      </c>
      <c r="BG87" s="128">
        <f>IF($N$87="zákl. přenesená",$J$87,0)</f>
        <v>0</v>
      </c>
      <c r="BH87" s="128">
        <f>IF($N$87="sníž. přenesená",$J$87,0)</f>
        <v>0</v>
      </c>
      <c r="BI87" s="128">
        <f>IF($N$87="nulová",$J$87,0)</f>
        <v>0</v>
      </c>
      <c r="BJ87" s="76" t="s">
        <v>22</v>
      </c>
      <c r="BK87" s="128">
        <f>ROUND($I$87*$H$87,2)</f>
        <v>0</v>
      </c>
      <c r="BL87" s="76" t="s">
        <v>1594</v>
      </c>
      <c r="BM87" s="76" t="s">
        <v>1599</v>
      </c>
    </row>
    <row r="88" spans="2:47" s="6" customFormat="1" ht="16.5" customHeight="1">
      <c r="B88" s="22"/>
      <c r="D88" s="130" t="s">
        <v>346</v>
      </c>
      <c r="F88" s="159" t="s">
        <v>1600</v>
      </c>
      <c r="L88" s="22"/>
      <c r="M88" s="48"/>
      <c r="T88" s="49"/>
      <c r="AT88" s="6" t="s">
        <v>346</v>
      </c>
      <c r="AU88" s="6" t="s">
        <v>81</v>
      </c>
    </row>
    <row r="89" spans="2:47" s="6" customFormat="1" ht="57.75" customHeight="1">
      <c r="B89" s="22"/>
      <c r="D89" s="137" t="s">
        <v>260</v>
      </c>
      <c r="F89" s="143" t="s">
        <v>1601</v>
      </c>
      <c r="L89" s="22"/>
      <c r="M89" s="48"/>
      <c r="T89" s="49"/>
      <c r="AT89" s="6" t="s">
        <v>260</v>
      </c>
      <c r="AU89" s="6" t="s">
        <v>81</v>
      </c>
    </row>
    <row r="90" spans="2:65" s="6" customFormat="1" ht="15.75" customHeight="1">
      <c r="B90" s="22"/>
      <c r="C90" s="117" t="s">
        <v>239</v>
      </c>
      <c r="D90" s="117" t="s">
        <v>234</v>
      </c>
      <c r="E90" s="118" t="s">
        <v>1602</v>
      </c>
      <c r="F90" s="119" t="s">
        <v>1603</v>
      </c>
      <c r="G90" s="120" t="s">
        <v>1588</v>
      </c>
      <c r="H90" s="121">
        <v>1</v>
      </c>
      <c r="I90" s="122"/>
      <c r="J90" s="123">
        <f>ROUND($I$90*$H$90,2)</f>
        <v>0</v>
      </c>
      <c r="K90" s="119" t="s">
        <v>238</v>
      </c>
      <c r="L90" s="22"/>
      <c r="M90" s="124"/>
      <c r="N90" s="125" t="s">
        <v>44</v>
      </c>
      <c r="P90" s="126">
        <f>$O$90*$H$90</f>
        <v>0</v>
      </c>
      <c r="Q90" s="126">
        <v>0</v>
      </c>
      <c r="R90" s="126">
        <f>$Q$90*$H$90</f>
        <v>0</v>
      </c>
      <c r="S90" s="126">
        <v>0</v>
      </c>
      <c r="T90" s="127">
        <f>$S$90*$H$90</f>
        <v>0</v>
      </c>
      <c r="AR90" s="76" t="s">
        <v>1594</v>
      </c>
      <c r="AT90" s="76" t="s">
        <v>234</v>
      </c>
      <c r="AU90" s="76" t="s">
        <v>81</v>
      </c>
      <c r="AY90" s="6" t="s">
        <v>232</v>
      </c>
      <c r="BE90" s="128">
        <f>IF($N$90="základní",$J$90,0)</f>
        <v>0</v>
      </c>
      <c r="BF90" s="128">
        <f>IF($N$90="snížená",$J$90,0)</f>
        <v>0</v>
      </c>
      <c r="BG90" s="128">
        <f>IF($N$90="zákl. přenesená",$J$90,0)</f>
        <v>0</v>
      </c>
      <c r="BH90" s="128">
        <f>IF($N$90="sníž. přenesená",$J$90,0)</f>
        <v>0</v>
      </c>
      <c r="BI90" s="128">
        <f>IF($N$90="nulová",$J$90,0)</f>
        <v>0</v>
      </c>
      <c r="BJ90" s="76" t="s">
        <v>22</v>
      </c>
      <c r="BK90" s="128">
        <f>ROUND($I$90*$H$90,2)</f>
        <v>0</v>
      </c>
      <c r="BL90" s="76" t="s">
        <v>1594</v>
      </c>
      <c r="BM90" s="76" t="s">
        <v>1604</v>
      </c>
    </row>
    <row r="91" spans="2:47" s="6" customFormat="1" ht="16.5" customHeight="1">
      <c r="B91" s="22"/>
      <c r="D91" s="130" t="s">
        <v>346</v>
      </c>
      <c r="F91" s="159" t="s">
        <v>1603</v>
      </c>
      <c r="L91" s="22"/>
      <c r="M91" s="48"/>
      <c r="T91" s="49"/>
      <c r="AT91" s="6" t="s">
        <v>346</v>
      </c>
      <c r="AU91" s="6" t="s">
        <v>81</v>
      </c>
    </row>
    <row r="92" spans="2:47" s="6" customFormat="1" ht="44.25" customHeight="1">
      <c r="B92" s="22"/>
      <c r="D92" s="137" t="s">
        <v>260</v>
      </c>
      <c r="F92" s="143" t="s">
        <v>1605</v>
      </c>
      <c r="L92" s="22"/>
      <c r="M92" s="48"/>
      <c r="T92" s="49"/>
      <c r="AT92" s="6" t="s">
        <v>260</v>
      </c>
      <c r="AU92" s="6" t="s">
        <v>81</v>
      </c>
    </row>
    <row r="93" spans="2:65" s="6" customFormat="1" ht="15.75" customHeight="1">
      <c r="B93" s="22"/>
      <c r="C93" s="117" t="s">
        <v>256</v>
      </c>
      <c r="D93" s="117" t="s">
        <v>234</v>
      </c>
      <c r="E93" s="118" t="s">
        <v>1606</v>
      </c>
      <c r="F93" s="119" t="s">
        <v>1607</v>
      </c>
      <c r="G93" s="120" t="s">
        <v>1588</v>
      </c>
      <c r="H93" s="121">
        <v>1</v>
      </c>
      <c r="I93" s="122"/>
      <c r="J93" s="123">
        <f>ROUND($I$93*$H$93,2)</f>
        <v>0</v>
      </c>
      <c r="K93" s="119" t="s">
        <v>238</v>
      </c>
      <c r="L93" s="22"/>
      <c r="M93" s="124"/>
      <c r="N93" s="170" t="s">
        <v>44</v>
      </c>
      <c r="O93" s="168"/>
      <c r="P93" s="171">
        <f>$O$93*$H$93</f>
        <v>0</v>
      </c>
      <c r="Q93" s="171">
        <v>0</v>
      </c>
      <c r="R93" s="171">
        <f>$Q$93*$H$93</f>
        <v>0</v>
      </c>
      <c r="S93" s="171">
        <v>0</v>
      </c>
      <c r="T93" s="172">
        <f>$S$93*$H$93</f>
        <v>0</v>
      </c>
      <c r="AR93" s="76" t="s">
        <v>1608</v>
      </c>
      <c r="AT93" s="76" t="s">
        <v>234</v>
      </c>
      <c r="AU93" s="76" t="s">
        <v>81</v>
      </c>
      <c r="AY93" s="6" t="s">
        <v>232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22</v>
      </c>
      <c r="BK93" s="128">
        <f>ROUND($I$93*$H$93,2)</f>
        <v>0</v>
      </c>
      <c r="BL93" s="76" t="s">
        <v>1608</v>
      </c>
      <c r="BM93" s="76" t="s">
        <v>1609</v>
      </c>
    </row>
    <row r="94" spans="2:12" s="6" customFormat="1" ht="7.5" customHeight="1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22"/>
    </row>
    <row r="1132" s="2" customFormat="1" ht="14.25" customHeight="1"/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2"/>
      <c r="C2" s="183"/>
      <c r="D2" s="183"/>
      <c r="E2" s="183"/>
      <c r="F2" s="183"/>
      <c r="G2" s="183"/>
      <c r="H2" s="183"/>
      <c r="I2" s="183"/>
      <c r="J2" s="183"/>
      <c r="K2" s="184"/>
    </row>
    <row r="3" spans="2:11" s="187" customFormat="1" ht="45" customHeight="1">
      <c r="B3" s="185"/>
      <c r="C3" s="300" t="s">
        <v>1617</v>
      </c>
      <c r="D3" s="300"/>
      <c r="E3" s="300"/>
      <c r="F3" s="300"/>
      <c r="G3" s="300"/>
      <c r="H3" s="300"/>
      <c r="I3" s="300"/>
      <c r="J3" s="300"/>
      <c r="K3" s="186"/>
    </row>
    <row r="4" spans="2:11" ht="25.5" customHeight="1">
      <c r="B4" s="188"/>
      <c r="C4" s="305" t="s">
        <v>1618</v>
      </c>
      <c r="D4" s="305"/>
      <c r="E4" s="305"/>
      <c r="F4" s="305"/>
      <c r="G4" s="305"/>
      <c r="H4" s="305"/>
      <c r="I4" s="305"/>
      <c r="J4" s="305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>
      <c r="B6" s="188"/>
      <c r="C6" s="302" t="s">
        <v>1619</v>
      </c>
      <c r="D6" s="302"/>
      <c r="E6" s="302"/>
      <c r="F6" s="302"/>
      <c r="G6" s="302"/>
      <c r="H6" s="302"/>
      <c r="I6" s="302"/>
      <c r="J6" s="302"/>
      <c r="K6" s="189"/>
    </row>
    <row r="7" spans="2:11" ht="15" customHeight="1">
      <c r="B7" s="192"/>
      <c r="C7" s="302" t="s">
        <v>1620</v>
      </c>
      <c r="D7" s="302"/>
      <c r="E7" s="302"/>
      <c r="F7" s="302"/>
      <c r="G7" s="302"/>
      <c r="H7" s="302"/>
      <c r="I7" s="302"/>
      <c r="J7" s="302"/>
      <c r="K7" s="189"/>
    </row>
    <row r="8" spans="2:11" ht="12.75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>
      <c r="B9" s="192"/>
      <c r="C9" s="302" t="s">
        <v>1621</v>
      </c>
      <c r="D9" s="302"/>
      <c r="E9" s="302"/>
      <c r="F9" s="302"/>
      <c r="G9" s="302"/>
      <c r="H9" s="302"/>
      <c r="I9" s="302"/>
      <c r="J9" s="302"/>
      <c r="K9" s="189"/>
    </row>
    <row r="10" spans="2:11" ht="15" customHeight="1">
      <c r="B10" s="192"/>
      <c r="C10" s="191"/>
      <c r="D10" s="302" t="s">
        <v>1622</v>
      </c>
      <c r="E10" s="302"/>
      <c r="F10" s="302"/>
      <c r="G10" s="302"/>
      <c r="H10" s="302"/>
      <c r="I10" s="302"/>
      <c r="J10" s="302"/>
      <c r="K10" s="189"/>
    </row>
    <row r="11" spans="2:11" ht="15" customHeight="1">
      <c r="B11" s="192"/>
      <c r="C11" s="193"/>
      <c r="D11" s="302" t="s">
        <v>1623</v>
      </c>
      <c r="E11" s="302"/>
      <c r="F11" s="302"/>
      <c r="G11" s="302"/>
      <c r="H11" s="302"/>
      <c r="I11" s="302"/>
      <c r="J11" s="302"/>
      <c r="K11" s="189"/>
    </row>
    <row r="12" spans="2:11" ht="12.75" customHeight="1">
      <c r="B12" s="192"/>
      <c r="C12" s="193"/>
      <c r="D12" s="193"/>
      <c r="E12" s="193"/>
      <c r="F12" s="193"/>
      <c r="G12" s="193"/>
      <c r="H12" s="193"/>
      <c r="I12" s="193"/>
      <c r="J12" s="193"/>
      <c r="K12" s="189"/>
    </row>
    <row r="13" spans="2:11" ht="15" customHeight="1">
      <c r="B13" s="192"/>
      <c r="C13" s="193"/>
      <c r="D13" s="302" t="s">
        <v>1624</v>
      </c>
      <c r="E13" s="302"/>
      <c r="F13" s="302"/>
      <c r="G13" s="302"/>
      <c r="H13" s="302"/>
      <c r="I13" s="302"/>
      <c r="J13" s="302"/>
      <c r="K13" s="189"/>
    </row>
    <row r="14" spans="2:11" ht="15" customHeight="1">
      <c r="B14" s="192"/>
      <c r="C14" s="193"/>
      <c r="D14" s="302" t="s">
        <v>1625</v>
      </c>
      <c r="E14" s="302"/>
      <c r="F14" s="302"/>
      <c r="G14" s="302"/>
      <c r="H14" s="302"/>
      <c r="I14" s="302"/>
      <c r="J14" s="302"/>
      <c r="K14" s="189"/>
    </row>
    <row r="15" spans="2:11" ht="15" customHeight="1">
      <c r="B15" s="192"/>
      <c r="C15" s="193"/>
      <c r="D15" s="302" t="s">
        <v>1626</v>
      </c>
      <c r="E15" s="302"/>
      <c r="F15" s="302"/>
      <c r="G15" s="302"/>
      <c r="H15" s="302"/>
      <c r="I15" s="302"/>
      <c r="J15" s="302"/>
      <c r="K15" s="189"/>
    </row>
    <row r="16" spans="2:11" ht="15" customHeight="1">
      <c r="B16" s="192"/>
      <c r="C16" s="193"/>
      <c r="D16" s="193"/>
      <c r="E16" s="194" t="s">
        <v>79</v>
      </c>
      <c r="F16" s="302" t="s">
        <v>1627</v>
      </c>
      <c r="G16" s="302"/>
      <c r="H16" s="302"/>
      <c r="I16" s="302"/>
      <c r="J16" s="302"/>
      <c r="K16" s="189"/>
    </row>
    <row r="17" spans="2:11" ht="15" customHeight="1">
      <c r="B17" s="192"/>
      <c r="C17" s="193"/>
      <c r="D17" s="193"/>
      <c r="E17" s="194" t="s">
        <v>1628</v>
      </c>
      <c r="F17" s="302" t="s">
        <v>1629</v>
      </c>
      <c r="G17" s="302"/>
      <c r="H17" s="302"/>
      <c r="I17" s="302"/>
      <c r="J17" s="302"/>
      <c r="K17" s="189"/>
    </row>
    <row r="18" spans="2:11" ht="15" customHeight="1">
      <c r="B18" s="192"/>
      <c r="C18" s="193"/>
      <c r="D18" s="193"/>
      <c r="E18" s="194" t="s">
        <v>1630</v>
      </c>
      <c r="F18" s="302" t="s">
        <v>1631</v>
      </c>
      <c r="G18" s="302"/>
      <c r="H18" s="302"/>
      <c r="I18" s="302"/>
      <c r="J18" s="302"/>
      <c r="K18" s="189"/>
    </row>
    <row r="19" spans="2:11" ht="15" customHeight="1">
      <c r="B19" s="192"/>
      <c r="C19" s="193"/>
      <c r="D19" s="193"/>
      <c r="E19" s="194" t="s">
        <v>1632</v>
      </c>
      <c r="F19" s="302" t="s">
        <v>1633</v>
      </c>
      <c r="G19" s="302"/>
      <c r="H19" s="302"/>
      <c r="I19" s="302"/>
      <c r="J19" s="302"/>
      <c r="K19" s="189"/>
    </row>
    <row r="20" spans="2:11" ht="15" customHeight="1">
      <c r="B20" s="192"/>
      <c r="C20" s="193"/>
      <c r="D20" s="193"/>
      <c r="E20" s="194" t="s">
        <v>1634</v>
      </c>
      <c r="F20" s="302" t="s">
        <v>1635</v>
      </c>
      <c r="G20" s="302"/>
      <c r="H20" s="302"/>
      <c r="I20" s="302"/>
      <c r="J20" s="302"/>
      <c r="K20" s="189"/>
    </row>
    <row r="21" spans="2:11" ht="15" customHeight="1">
      <c r="B21" s="192"/>
      <c r="C21" s="193"/>
      <c r="D21" s="193"/>
      <c r="E21" s="194" t="s">
        <v>1636</v>
      </c>
      <c r="F21" s="302" t="s">
        <v>1637</v>
      </c>
      <c r="G21" s="302"/>
      <c r="H21" s="302"/>
      <c r="I21" s="302"/>
      <c r="J21" s="302"/>
      <c r="K21" s="189"/>
    </row>
    <row r="22" spans="2:11" ht="12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89"/>
    </row>
    <row r="23" spans="2:11" ht="15" customHeight="1">
      <c r="B23" s="192"/>
      <c r="C23" s="302" t="s">
        <v>1638</v>
      </c>
      <c r="D23" s="302"/>
      <c r="E23" s="302"/>
      <c r="F23" s="302"/>
      <c r="G23" s="302"/>
      <c r="H23" s="302"/>
      <c r="I23" s="302"/>
      <c r="J23" s="302"/>
      <c r="K23" s="189"/>
    </row>
    <row r="24" spans="2:11" ht="15" customHeight="1">
      <c r="B24" s="192"/>
      <c r="C24" s="302" t="s">
        <v>1639</v>
      </c>
      <c r="D24" s="302"/>
      <c r="E24" s="302"/>
      <c r="F24" s="302"/>
      <c r="G24" s="302"/>
      <c r="H24" s="302"/>
      <c r="I24" s="302"/>
      <c r="J24" s="302"/>
      <c r="K24" s="189"/>
    </row>
    <row r="25" spans="2:11" ht="15" customHeight="1">
      <c r="B25" s="192"/>
      <c r="C25" s="191"/>
      <c r="D25" s="302" t="s">
        <v>1640</v>
      </c>
      <c r="E25" s="302"/>
      <c r="F25" s="302"/>
      <c r="G25" s="302"/>
      <c r="H25" s="302"/>
      <c r="I25" s="302"/>
      <c r="J25" s="302"/>
      <c r="K25" s="189"/>
    </row>
    <row r="26" spans="2:11" ht="15" customHeight="1">
      <c r="B26" s="192"/>
      <c r="C26" s="193"/>
      <c r="D26" s="302" t="s">
        <v>1641</v>
      </c>
      <c r="E26" s="302"/>
      <c r="F26" s="302"/>
      <c r="G26" s="302"/>
      <c r="H26" s="302"/>
      <c r="I26" s="302"/>
      <c r="J26" s="302"/>
      <c r="K26" s="189"/>
    </row>
    <row r="27" spans="2:11" ht="12.75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89"/>
    </row>
    <row r="28" spans="2:11" ht="15" customHeight="1">
      <c r="B28" s="192"/>
      <c r="C28" s="193"/>
      <c r="D28" s="302" t="s">
        <v>1642</v>
      </c>
      <c r="E28" s="302"/>
      <c r="F28" s="302"/>
      <c r="G28" s="302"/>
      <c r="H28" s="302"/>
      <c r="I28" s="302"/>
      <c r="J28" s="302"/>
      <c r="K28" s="189"/>
    </row>
    <row r="29" spans="2:11" ht="15" customHeight="1">
      <c r="B29" s="192"/>
      <c r="C29" s="193"/>
      <c r="D29" s="302" t="s">
        <v>1643</v>
      </c>
      <c r="E29" s="302"/>
      <c r="F29" s="302"/>
      <c r="G29" s="302"/>
      <c r="H29" s="302"/>
      <c r="I29" s="302"/>
      <c r="J29" s="302"/>
      <c r="K29" s="189"/>
    </row>
    <row r="30" spans="2:11" ht="12.75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89"/>
    </row>
    <row r="31" spans="2:11" ht="15" customHeight="1">
      <c r="B31" s="192"/>
      <c r="C31" s="193"/>
      <c r="D31" s="302" t="s">
        <v>1644</v>
      </c>
      <c r="E31" s="302"/>
      <c r="F31" s="302"/>
      <c r="G31" s="302"/>
      <c r="H31" s="302"/>
      <c r="I31" s="302"/>
      <c r="J31" s="302"/>
      <c r="K31" s="189"/>
    </row>
    <row r="32" spans="2:11" ht="15" customHeight="1">
      <c r="B32" s="192"/>
      <c r="C32" s="193"/>
      <c r="D32" s="302" t="s">
        <v>1645</v>
      </c>
      <c r="E32" s="302"/>
      <c r="F32" s="302"/>
      <c r="G32" s="302"/>
      <c r="H32" s="302"/>
      <c r="I32" s="302"/>
      <c r="J32" s="302"/>
      <c r="K32" s="189"/>
    </row>
    <row r="33" spans="2:11" ht="15" customHeight="1">
      <c r="B33" s="192"/>
      <c r="C33" s="193"/>
      <c r="D33" s="302" t="s">
        <v>1646</v>
      </c>
      <c r="E33" s="302"/>
      <c r="F33" s="302"/>
      <c r="G33" s="302"/>
      <c r="H33" s="302"/>
      <c r="I33" s="302"/>
      <c r="J33" s="302"/>
      <c r="K33" s="189"/>
    </row>
    <row r="34" spans="2:11" ht="15" customHeight="1">
      <c r="B34" s="192"/>
      <c r="C34" s="193"/>
      <c r="D34" s="191"/>
      <c r="E34" s="195" t="s">
        <v>216</v>
      </c>
      <c r="F34" s="191"/>
      <c r="G34" s="302" t="s">
        <v>1647</v>
      </c>
      <c r="H34" s="302"/>
      <c r="I34" s="302"/>
      <c r="J34" s="302"/>
      <c r="K34" s="189"/>
    </row>
    <row r="35" spans="2:11" ht="30.75" customHeight="1">
      <c r="B35" s="192"/>
      <c r="C35" s="193"/>
      <c r="D35" s="191"/>
      <c r="E35" s="195" t="s">
        <v>1648</v>
      </c>
      <c r="F35" s="191"/>
      <c r="G35" s="302" t="s">
        <v>1649</v>
      </c>
      <c r="H35" s="302"/>
      <c r="I35" s="302"/>
      <c r="J35" s="302"/>
      <c r="K35" s="189"/>
    </row>
    <row r="36" spans="2:11" ht="15" customHeight="1">
      <c r="B36" s="192"/>
      <c r="C36" s="193"/>
      <c r="D36" s="191"/>
      <c r="E36" s="195" t="s">
        <v>54</v>
      </c>
      <c r="F36" s="191"/>
      <c r="G36" s="302" t="s">
        <v>1650</v>
      </c>
      <c r="H36" s="302"/>
      <c r="I36" s="302"/>
      <c r="J36" s="302"/>
      <c r="K36" s="189"/>
    </row>
    <row r="37" spans="2:11" ht="15" customHeight="1">
      <c r="B37" s="192"/>
      <c r="C37" s="193"/>
      <c r="D37" s="191"/>
      <c r="E37" s="195" t="s">
        <v>217</v>
      </c>
      <c r="F37" s="191"/>
      <c r="G37" s="302" t="s">
        <v>1651</v>
      </c>
      <c r="H37" s="302"/>
      <c r="I37" s="302"/>
      <c r="J37" s="302"/>
      <c r="K37" s="189"/>
    </row>
    <row r="38" spans="2:11" ht="15" customHeight="1">
      <c r="B38" s="192"/>
      <c r="C38" s="193"/>
      <c r="D38" s="191"/>
      <c r="E38" s="195" t="s">
        <v>218</v>
      </c>
      <c r="F38" s="191"/>
      <c r="G38" s="302" t="s">
        <v>1652</v>
      </c>
      <c r="H38" s="302"/>
      <c r="I38" s="302"/>
      <c r="J38" s="302"/>
      <c r="K38" s="189"/>
    </row>
    <row r="39" spans="2:11" ht="15" customHeight="1">
      <c r="B39" s="192"/>
      <c r="C39" s="193"/>
      <c r="D39" s="191"/>
      <c r="E39" s="195" t="s">
        <v>219</v>
      </c>
      <c r="F39" s="191"/>
      <c r="G39" s="302" t="s">
        <v>1653</v>
      </c>
      <c r="H39" s="302"/>
      <c r="I39" s="302"/>
      <c r="J39" s="302"/>
      <c r="K39" s="189"/>
    </row>
    <row r="40" spans="2:11" ht="15" customHeight="1">
      <c r="B40" s="192"/>
      <c r="C40" s="193"/>
      <c r="D40" s="191"/>
      <c r="E40" s="195" t="s">
        <v>1654</v>
      </c>
      <c r="F40" s="191"/>
      <c r="G40" s="302" t="s">
        <v>1655</v>
      </c>
      <c r="H40" s="302"/>
      <c r="I40" s="302"/>
      <c r="J40" s="302"/>
      <c r="K40" s="189"/>
    </row>
    <row r="41" spans="2:11" ht="15" customHeight="1">
      <c r="B41" s="192"/>
      <c r="C41" s="193"/>
      <c r="D41" s="191"/>
      <c r="E41" s="195"/>
      <c r="F41" s="191"/>
      <c r="G41" s="302" t="s">
        <v>1656</v>
      </c>
      <c r="H41" s="302"/>
      <c r="I41" s="302"/>
      <c r="J41" s="302"/>
      <c r="K41" s="189"/>
    </row>
    <row r="42" spans="2:11" ht="15" customHeight="1">
      <c r="B42" s="192"/>
      <c r="C42" s="193"/>
      <c r="D42" s="191"/>
      <c r="E42" s="195" t="s">
        <v>1657</v>
      </c>
      <c r="F42" s="191"/>
      <c r="G42" s="302" t="s">
        <v>1658</v>
      </c>
      <c r="H42" s="302"/>
      <c r="I42" s="302"/>
      <c r="J42" s="302"/>
      <c r="K42" s="189"/>
    </row>
    <row r="43" spans="2:11" ht="15" customHeight="1">
      <c r="B43" s="192"/>
      <c r="C43" s="193"/>
      <c r="D43" s="191"/>
      <c r="E43" s="195" t="s">
        <v>222</v>
      </c>
      <c r="F43" s="191"/>
      <c r="G43" s="302" t="s">
        <v>1659</v>
      </c>
      <c r="H43" s="302"/>
      <c r="I43" s="302"/>
      <c r="J43" s="302"/>
      <c r="K43" s="189"/>
    </row>
    <row r="44" spans="2:11" ht="12.75" customHeight="1">
      <c r="B44" s="192"/>
      <c r="C44" s="193"/>
      <c r="D44" s="191"/>
      <c r="E44" s="191"/>
      <c r="F44" s="191"/>
      <c r="G44" s="191"/>
      <c r="H44" s="191"/>
      <c r="I44" s="191"/>
      <c r="J44" s="191"/>
      <c r="K44" s="189"/>
    </row>
    <row r="45" spans="2:11" ht="15" customHeight="1">
      <c r="B45" s="192"/>
      <c r="C45" s="193"/>
      <c r="D45" s="302" t="s">
        <v>1660</v>
      </c>
      <c r="E45" s="302"/>
      <c r="F45" s="302"/>
      <c r="G45" s="302"/>
      <c r="H45" s="302"/>
      <c r="I45" s="302"/>
      <c r="J45" s="302"/>
      <c r="K45" s="189"/>
    </row>
    <row r="46" spans="2:11" ht="15" customHeight="1">
      <c r="B46" s="192"/>
      <c r="C46" s="193"/>
      <c r="D46" s="193"/>
      <c r="E46" s="302" t="s">
        <v>1661</v>
      </c>
      <c r="F46" s="302"/>
      <c r="G46" s="302"/>
      <c r="H46" s="302"/>
      <c r="I46" s="302"/>
      <c r="J46" s="302"/>
      <c r="K46" s="189"/>
    </row>
    <row r="47" spans="2:11" ht="15" customHeight="1">
      <c r="B47" s="192"/>
      <c r="C47" s="193"/>
      <c r="D47" s="193"/>
      <c r="E47" s="302" t="s">
        <v>1662</v>
      </c>
      <c r="F47" s="302"/>
      <c r="G47" s="302"/>
      <c r="H47" s="302"/>
      <c r="I47" s="302"/>
      <c r="J47" s="302"/>
      <c r="K47" s="189"/>
    </row>
    <row r="48" spans="2:11" ht="15" customHeight="1">
      <c r="B48" s="192"/>
      <c r="C48" s="193"/>
      <c r="D48" s="193"/>
      <c r="E48" s="302" t="s">
        <v>1663</v>
      </c>
      <c r="F48" s="302"/>
      <c r="G48" s="302"/>
      <c r="H48" s="302"/>
      <c r="I48" s="302"/>
      <c r="J48" s="302"/>
      <c r="K48" s="189"/>
    </row>
    <row r="49" spans="2:11" ht="15" customHeight="1">
      <c r="B49" s="192"/>
      <c r="C49" s="193"/>
      <c r="D49" s="302" t="s">
        <v>1664</v>
      </c>
      <c r="E49" s="302"/>
      <c r="F49" s="302"/>
      <c r="G49" s="302"/>
      <c r="H49" s="302"/>
      <c r="I49" s="302"/>
      <c r="J49" s="302"/>
      <c r="K49" s="189"/>
    </row>
    <row r="50" spans="2:11" ht="25.5" customHeight="1">
      <c r="B50" s="188"/>
      <c r="C50" s="305" t="s">
        <v>1665</v>
      </c>
      <c r="D50" s="305"/>
      <c r="E50" s="305"/>
      <c r="F50" s="305"/>
      <c r="G50" s="305"/>
      <c r="H50" s="305"/>
      <c r="I50" s="305"/>
      <c r="J50" s="305"/>
      <c r="K50" s="189"/>
    </row>
    <row r="51" spans="2:11" ht="5.25" customHeight="1">
      <c r="B51" s="188"/>
      <c r="C51" s="190"/>
      <c r="D51" s="190"/>
      <c r="E51" s="190"/>
      <c r="F51" s="190"/>
      <c r="G51" s="190"/>
      <c r="H51" s="190"/>
      <c r="I51" s="190"/>
      <c r="J51" s="190"/>
      <c r="K51" s="189"/>
    </row>
    <row r="52" spans="2:11" ht="15" customHeight="1">
      <c r="B52" s="188"/>
      <c r="C52" s="302" t="s">
        <v>1666</v>
      </c>
      <c r="D52" s="302"/>
      <c r="E52" s="302"/>
      <c r="F52" s="302"/>
      <c r="G52" s="302"/>
      <c r="H52" s="302"/>
      <c r="I52" s="302"/>
      <c r="J52" s="302"/>
      <c r="K52" s="189"/>
    </row>
    <row r="53" spans="2:11" ht="15" customHeight="1">
      <c r="B53" s="188"/>
      <c r="C53" s="302" t="s">
        <v>1667</v>
      </c>
      <c r="D53" s="302"/>
      <c r="E53" s="302"/>
      <c r="F53" s="302"/>
      <c r="G53" s="302"/>
      <c r="H53" s="302"/>
      <c r="I53" s="302"/>
      <c r="J53" s="302"/>
      <c r="K53" s="189"/>
    </row>
    <row r="54" spans="2:11" ht="12.75" customHeight="1">
      <c r="B54" s="188"/>
      <c r="C54" s="191"/>
      <c r="D54" s="191"/>
      <c r="E54" s="191"/>
      <c r="F54" s="191"/>
      <c r="G54" s="191"/>
      <c r="H54" s="191"/>
      <c r="I54" s="191"/>
      <c r="J54" s="191"/>
      <c r="K54" s="189"/>
    </row>
    <row r="55" spans="2:11" ht="15" customHeight="1">
      <c r="B55" s="188"/>
      <c r="C55" s="302" t="s">
        <v>1668</v>
      </c>
      <c r="D55" s="302"/>
      <c r="E55" s="302"/>
      <c r="F55" s="302"/>
      <c r="G55" s="302"/>
      <c r="H55" s="302"/>
      <c r="I55" s="302"/>
      <c r="J55" s="302"/>
      <c r="K55" s="189"/>
    </row>
    <row r="56" spans="2:11" ht="15" customHeight="1">
      <c r="B56" s="188"/>
      <c r="C56" s="193"/>
      <c r="D56" s="302" t="s">
        <v>1669</v>
      </c>
      <c r="E56" s="302"/>
      <c r="F56" s="302"/>
      <c r="G56" s="302"/>
      <c r="H56" s="302"/>
      <c r="I56" s="302"/>
      <c r="J56" s="302"/>
      <c r="K56" s="189"/>
    </row>
    <row r="57" spans="2:11" ht="15" customHeight="1">
      <c r="B57" s="188"/>
      <c r="C57" s="193"/>
      <c r="D57" s="302" t="s">
        <v>1670</v>
      </c>
      <c r="E57" s="302"/>
      <c r="F57" s="302"/>
      <c r="G57" s="302"/>
      <c r="H57" s="302"/>
      <c r="I57" s="302"/>
      <c r="J57" s="302"/>
      <c r="K57" s="189"/>
    </row>
    <row r="58" spans="2:11" ht="15" customHeight="1">
      <c r="B58" s="188"/>
      <c r="C58" s="193"/>
      <c r="D58" s="302" t="s">
        <v>1671</v>
      </c>
      <c r="E58" s="302"/>
      <c r="F58" s="302"/>
      <c r="G58" s="302"/>
      <c r="H58" s="302"/>
      <c r="I58" s="302"/>
      <c r="J58" s="302"/>
      <c r="K58" s="189"/>
    </row>
    <row r="59" spans="2:11" ht="15" customHeight="1">
      <c r="B59" s="188"/>
      <c r="C59" s="193"/>
      <c r="D59" s="302" t="s">
        <v>1672</v>
      </c>
      <c r="E59" s="302"/>
      <c r="F59" s="302"/>
      <c r="G59" s="302"/>
      <c r="H59" s="302"/>
      <c r="I59" s="302"/>
      <c r="J59" s="302"/>
      <c r="K59" s="189"/>
    </row>
    <row r="60" spans="2:11" ht="15" customHeight="1">
      <c r="B60" s="188"/>
      <c r="C60" s="193"/>
      <c r="D60" s="304" t="s">
        <v>1673</v>
      </c>
      <c r="E60" s="304"/>
      <c r="F60" s="304"/>
      <c r="G60" s="304"/>
      <c r="H60" s="304"/>
      <c r="I60" s="304"/>
      <c r="J60" s="304"/>
      <c r="K60" s="189"/>
    </row>
    <row r="61" spans="2:11" ht="15" customHeight="1">
      <c r="B61" s="188"/>
      <c r="C61" s="193"/>
      <c r="D61" s="302" t="s">
        <v>1674</v>
      </c>
      <c r="E61" s="302"/>
      <c r="F61" s="302"/>
      <c r="G61" s="302"/>
      <c r="H61" s="302"/>
      <c r="I61" s="302"/>
      <c r="J61" s="302"/>
      <c r="K61" s="189"/>
    </row>
    <row r="62" spans="2:11" ht="12.75" customHeight="1">
      <c r="B62" s="188"/>
      <c r="C62" s="193"/>
      <c r="D62" s="193"/>
      <c r="E62" s="196"/>
      <c r="F62" s="193"/>
      <c r="G62" s="193"/>
      <c r="H62" s="193"/>
      <c r="I62" s="193"/>
      <c r="J62" s="193"/>
      <c r="K62" s="189"/>
    </row>
    <row r="63" spans="2:11" ht="15" customHeight="1">
      <c r="B63" s="188"/>
      <c r="C63" s="193"/>
      <c r="D63" s="302" t="s">
        <v>1675</v>
      </c>
      <c r="E63" s="302"/>
      <c r="F63" s="302"/>
      <c r="G63" s="302"/>
      <c r="H63" s="302"/>
      <c r="I63" s="302"/>
      <c r="J63" s="302"/>
      <c r="K63" s="189"/>
    </row>
    <row r="64" spans="2:11" ht="15" customHeight="1">
      <c r="B64" s="188"/>
      <c r="C64" s="193"/>
      <c r="D64" s="304" t="s">
        <v>1676</v>
      </c>
      <c r="E64" s="304"/>
      <c r="F64" s="304"/>
      <c r="G64" s="304"/>
      <c r="H64" s="304"/>
      <c r="I64" s="304"/>
      <c r="J64" s="304"/>
      <c r="K64" s="189"/>
    </row>
    <row r="65" spans="2:11" ht="15" customHeight="1">
      <c r="B65" s="188"/>
      <c r="C65" s="193"/>
      <c r="D65" s="302" t="s">
        <v>1677</v>
      </c>
      <c r="E65" s="302"/>
      <c r="F65" s="302"/>
      <c r="G65" s="302"/>
      <c r="H65" s="302"/>
      <c r="I65" s="302"/>
      <c r="J65" s="302"/>
      <c r="K65" s="189"/>
    </row>
    <row r="66" spans="2:11" ht="15" customHeight="1">
      <c r="B66" s="188"/>
      <c r="C66" s="193"/>
      <c r="D66" s="302" t="s">
        <v>1678</v>
      </c>
      <c r="E66" s="302"/>
      <c r="F66" s="302"/>
      <c r="G66" s="302"/>
      <c r="H66" s="302"/>
      <c r="I66" s="302"/>
      <c r="J66" s="302"/>
      <c r="K66" s="189"/>
    </row>
    <row r="67" spans="2:11" ht="15" customHeight="1">
      <c r="B67" s="188"/>
      <c r="C67" s="193"/>
      <c r="D67" s="302" t="s">
        <v>1679</v>
      </c>
      <c r="E67" s="302"/>
      <c r="F67" s="302"/>
      <c r="G67" s="302"/>
      <c r="H67" s="302"/>
      <c r="I67" s="302"/>
      <c r="J67" s="302"/>
      <c r="K67" s="189"/>
    </row>
    <row r="68" spans="2:11" ht="15" customHeight="1">
      <c r="B68" s="188"/>
      <c r="C68" s="193"/>
      <c r="D68" s="302" t="s">
        <v>1680</v>
      </c>
      <c r="E68" s="302"/>
      <c r="F68" s="302"/>
      <c r="G68" s="302"/>
      <c r="H68" s="302"/>
      <c r="I68" s="302"/>
      <c r="J68" s="302"/>
      <c r="K68" s="189"/>
    </row>
    <row r="69" spans="2:11" ht="12.7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2:11" ht="18.75" customHeight="1">
      <c r="B70" s="200"/>
      <c r="C70" s="200"/>
      <c r="D70" s="200"/>
      <c r="E70" s="200"/>
      <c r="F70" s="200"/>
      <c r="G70" s="200"/>
      <c r="H70" s="200"/>
      <c r="I70" s="200"/>
      <c r="J70" s="200"/>
      <c r="K70" s="201"/>
    </row>
    <row r="71" spans="2:11" ht="18.75" customHeight="1"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2:11" ht="7.5" customHeight="1">
      <c r="B72" s="202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45" customHeight="1">
      <c r="B73" s="205"/>
      <c r="C73" s="303" t="s">
        <v>1616</v>
      </c>
      <c r="D73" s="303"/>
      <c r="E73" s="303"/>
      <c r="F73" s="303"/>
      <c r="G73" s="303"/>
      <c r="H73" s="303"/>
      <c r="I73" s="303"/>
      <c r="J73" s="303"/>
      <c r="K73" s="206"/>
    </row>
    <row r="74" spans="2:11" ht="17.25" customHeight="1">
      <c r="B74" s="205"/>
      <c r="C74" s="207" t="s">
        <v>1681</v>
      </c>
      <c r="D74" s="207"/>
      <c r="E74" s="207"/>
      <c r="F74" s="207" t="s">
        <v>1682</v>
      </c>
      <c r="G74" s="208"/>
      <c r="H74" s="207" t="s">
        <v>217</v>
      </c>
      <c r="I74" s="207" t="s">
        <v>58</v>
      </c>
      <c r="J74" s="207" t="s">
        <v>1683</v>
      </c>
      <c r="K74" s="206"/>
    </row>
    <row r="75" spans="2:11" ht="17.25" customHeight="1">
      <c r="B75" s="205"/>
      <c r="C75" s="209" t="s">
        <v>1684</v>
      </c>
      <c r="D75" s="209"/>
      <c r="E75" s="209"/>
      <c r="F75" s="210" t="s">
        <v>1685</v>
      </c>
      <c r="G75" s="211"/>
      <c r="H75" s="209"/>
      <c r="I75" s="209"/>
      <c r="J75" s="209" t="s">
        <v>1686</v>
      </c>
      <c r="K75" s="206"/>
    </row>
    <row r="76" spans="2:11" ht="5.25" customHeight="1">
      <c r="B76" s="205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5"/>
      <c r="C77" s="195" t="s">
        <v>54</v>
      </c>
      <c r="D77" s="212"/>
      <c r="E77" s="212"/>
      <c r="F77" s="214" t="s">
        <v>1687</v>
      </c>
      <c r="G77" s="213"/>
      <c r="H77" s="195" t="s">
        <v>1688</v>
      </c>
      <c r="I77" s="195" t="s">
        <v>1689</v>
      </c>
      <c r="J77" s="195">
        <v>20</v>
      </c>
      <c r="K77" s="206"/>
    </row>
    <row r="78" spans="2:11" ht="15" customHeight="1">
      <c r="B78" s="205"/>
      <c r="C78" s="195" t="s">
        <v>1690</v>
      </c>
      <c r="D78" s="195"/>
      <c r="E78" s="195"/>
      <c r="F78" s="214" t="s">
        <v>1687</v>
      </c>
      <c r="G78" s="213"/>
      <c r="H78" s="195" t="s">
        <v>1691</v>
      </c>
      <c r="I78" s="195" t="s">
        <v>1689</v>
      </c>
      <c r="J78" s="195">
        <v>120</v>
      </c>
      <c r="K78" s="206"/>
    </row>
    <row r="79" spans="2:11" ht="15" customHeight="1">
      <c r="B79" s="215"/>
      <c r="C79" s="195" t="s">
        <v>1692</v>
      </c>
      <c r="D79" s="195"/>
      <c r="E79" s="195"/>
      <c r="F79" s="214" t="s">
        <v>1693</v>
      </c>
      <c r="G79" s="213"/>
      <c r="H79" s="195" t="s">
        <v>1694</v>
      </c>
      <c r="I79" s="195" t="s">
        <v>1689</v>
      </c>
      <c r="J79" s="195">
        <v>50</v>
      </c>
      <c r="K79" s="206"/>
    </row>
    <row r="80" spans="2:11" ht="15" customHeight="1">
      <c r="B80" s="215"/>
      <c r="C80" s="195" t="s">
        <v>1695</v>
      </c>
      <c r="D80" s="195"/>
      <c r="E80" s="195"/>
      <c r="F80" s="214" t="s">
        <v>1687</v>
      </c>
      <c r="G80" s="213"/>
      <c r="H80" s="195" t="s">
        <v>1696</v>
      </c>
      <c r="I80" s="195" t="s">
        <v>1697</v>
      </c>
      <c r="J80" s="195"/>
      <c r="K80" s="206"/>
    </row>
    <row r="81" spans="2:11" ht="15" customHeight="1">
      <c r="B81" s="215"/>
      <c r="C81" s="216" t="s">
        <v>1698</v>
      </c>
      <c r="D81" s="216"/>
      <c r="E81" s="216"/>
      <c r="F81" s="217" t="s">
        <v>1693</v>
      </c>
      <c r="G81" s="216"/>
      <c r="H81" s="216" t="s">
        <v>1699</v>
      </c>
      <c r="I81" s="216" t="s">
        <v>1689</v>
      </c>
      <c r="J81" s="216">
        <v>15</v>
      </c>
      <c r="K81" s="206"/>
    </row>
    <row r="82" spans="2:11" ht="15" customHeight="1">
      <c r="B82" s="215"/>
      <c r="C82" s="216" t="s">
        <v>1700</v>
      </c>
      <c r="D82" s="216"/>
      <c r="E82" s="216"/>
      <c r="F82" s="217" t="s">
        <v>1693</v>
      </c>
      <c r="G82" s="216"/>
      <c r="H82" s="216" t="s">
        <v>1701</v>
      </c>
      <c r="I82" s="216" t="s">
        <v>1689</v>
      </c>
      <c r="J82" s="216">
        <v>15</v>
      </c>
      <c r="K82" s="206"/>
    </row>
    <row r="83" spans="2:11" ht="15" customHeight="1">
      <c r="B83" s="215"/>
      <c r="C83" s="216" t="s">
        <v>1702</v>
      </c>
      <c r="D83" s="216"/>
      <c r="E83" s="216"/>
      <c r="F83" s="217" t="s">
        <v>1693</v>
      </c>
      <c r="G83" s="216"/>
      <c r="H83" s="216" t="s">
        <v>1703</v>
      </c>
      <c r="I83" s="216" t="s">
        <v>1689</v>
      </c>
      <c r="J83" s="216">
        <v>20</v>
      </c>
      <c r="K83" s="206"/>
    </row>
    <row r="84" spans="2:11" ht="15" customHeight="1">
      <c r="B84" s="215"/>
      <c r="C84" s="216" t="s">
        <v>1704</v>
      </c>
      <c r="D84" s="216"/>
      <c r="E84" s="216"/>
      <c r="F84" s="217" t="s">
        <v>1693</v>
      </c>
      <c r="G84" s="216"/>
      <c r="H84" s="216" t="s">
        <v>1705</v>
      </c>
      <c r="I84" s="216" t="s">
        <v>1689</v>
      </c>
      <c r="J84" s="216">
        <v>20</v>
      </c>
      <c r="K84" s="206"/>
    </row>
    <row r="85" spans="2:11" ht="15" customHeight="1">
      <c r="B85" s="215"/>
      <c r="C85" s="195" t="s">
        <v>1706</v>
      </c>
      <c r="D85" s="195"/>
      <c r="E85" s="195"/>
      <c r="F85" s="214" t="s">
        <v>1693</v>
      </c>
      <c r="G85" s="213"/>
      <c r="H85" s="195" t="s">
        <v>1707</v>
      </c>
      <c r="I85" s="195" t="s">
        <v>1689</v>
      </c>
      <c r="J85" s="195">
        <v>50</v>
      </c>
      <c r="K85" s="206"/>
    </row>
    <row r="86" spans="2:11" ht="15" customHeight="1">
      <c r="B86" s="215"/>
      <c r="C86" s="195" t="s">
        <v>1708</v>
      </c>
      <c r="D86" s="195"/>
      <c r="E86" s="195"/>
      <c r="F86" s="214" t="s">
        <v>1693</v>
      </c>
      <c r="G86" s="213"/>
      <c r="H86" s="195" t="s">
        <v>1709</v>
      </c>
      <c r="I86" s="195" t="s">
        <v>1689</v>
      </c>
      <c r="J86" s="195">
        <v>20</v>
      </c>
      <c r="K86" s="206"/>
    </row>
    <row r="87" spans="2:11" ht="15" customHeight="1">
      <c r="B87" s="215"/>
      <c r="C87" s="195" t="s">
        <v>1710</v>
      </c>
      <c r="D87" s="195"/>
      <c r="E87" s="195"/>
      <c r="F87" s="214" t="s">
        <v>1693</v>
      </c>
      <c r="G87" s="213"/>
      <c r="H87" s="195" t="s">
        <v>1711</v>
      </c>
      <c r="I87" s="195" t="s">
        <v>1689</v>
      </c>
      <c r="J87" s="195">
        <v>20</v>
      </c>
      <c r="K87" s="206"/>
    </row>
    <row r="88" spans="2:11" ht="15" customHeight="1">
      <c r="B88" s="215"/>
      <c r="C88" s="195" t="s">
        <v>1712</v>
      </c>
      <c r="D88" s="195"/>
      <c r="E88" s="195"/>
      <c r="F88" s="214" t="s">
        <v>1693</v>
      </c>
      <c r="G88" s="213"/>
      <c r="H88" s="195" t="s">
        <v>1713</v>
      </c>
      <c r="I88" s="195" t="s">
        <v>1689</v>
      </c>
      <c r="J88" s="195">
        <v>50</v>
      </c>
      <c r="K88" s="206"/>
    </row>
    <row r="89" spans="2:11" ht="15" customHeight="1">
      <c r="B89" s="215"/>
      <c r="C89" s="195" t="s">
        <v>1714</v>
      </c>
      <c r="D89" s="195"/>
      <c r="E89" s="195"/>
      <c r="F89" s="214" t="s">
        <v>1693</v>
      </c>
      <c r="G89" s="213"/>
      <c r="H89" s="195" t="s">
        <v>1714</v>
      </c>
      <c r="I89" s="195" t="s">
        <v>1689</v>
      </c>
      <c r="J89" s="195">
        <v>50</v>
      </c>
      <c r="K89" s="206"/>
    </row>
    <row r="90" spans="2:11" ht="15" customHeight="1">
      <c r="B90" s="215"/>
      <c r="C90" s="195" t="s">
        <v>223</v>
      </c>
      <c r="D90" s="195"/>
      <c r="E90" s="195"/>
      <c r="F90" s="214" t="s">
        <v>1693</v>
      </c>
      <c r="G90" s="213"/>
      <c r="H90" s="195" t="s">
        <v>1715</v>
      </c>
      <c r="I90" s="195" t="s">
        <v>1689</v>
      </c>
      <c r="J90" s="195">
        <v>255</v>
      </c>
      <c r="K90" s="206"/>
    </row>
    <row r="91" spans="2:11" ht="15" customHeight="1">
      <c r="B91" s="215"/>
      <c r="C91" s="195" t="s">
        <v>1716</v>
      </c>
      <c r="D91" s="195"/>
      <c r="E91" s="195"/>
      <c r="F91" s="214" t="s">
        <v>1687</v>
      </c>
      <c r="G91" s="213"/>
      <c r="H91" s="195" t="s">
        <v>1717</v>
      </c>
      <c r="I91" s="195" t="s">
        <v>1718</v>
      </c>
      <c r="J91" s="195"/>
      <c r="K91" s="206"/>
    </row>
    <row r="92" spans="2:11" ht="15" customHeight="1">
      <c r="B92" s="215"/>
      <c r="C92" s="195" t="s">
        <v>1719</v>
      </c>
      <c r="D92" s="195"/>
      <c r="E92" s="195"/>
      <c r="F92" s="214" t="s">
        <v>1687</v>
      </c>
      <c r="G92" s="213"/>
      <c r="H92" s="195" t="s">
        <v>1720</v>
      </c>
      <c r="I92" s="195" t="s">
        <v>1721</v>
      </c>
      <c r="J92" s="195"/>
      <c r="K92" s="206"/>
    </row>
    <row r="93" spans="2:11" ht="15" customHeight="1">
      <c r="B93" s="215"/>
      <c r="C93" s="195" t="s">
        <v>1722</v>
      </c>
      <c r="D93" s="195"/>
      <c r="E93" s="195"/>
      <c r="F93" s="214" t="s">
        <v>1687</v>
      </c>
      <c r="G93" s="213"/>
      <c r="H93" s="195" t="s">
        <v>1722</v>
      </c>
      <c r="I93" s="195" t="s">
        <v>1721</v>
      </c>
      <c r="J93" s="195"/>
      <c r="K93" s="206"/>
    </row>
    <row r="94" spans="2:11" ht="15" customHeight="1">
      <c r="B94" s="215"/>
      <c r="C94" s="195" t="s">
        <v>39</v>
      </c>
      <c r="D94" s="195"/>
      <c r="E94" s="195"/>
      <c r="F94" s="214" t="s">
        <v>1687</v>
      </c>
      <c r="G94" s="213"/>
      <c r="H94" s="195" t="s">
        <v>1723</v>
      </c>
      <c r="I94" s="195" t="s">
        <v>1721</v>
      </c>
      <c r="J94" s="195"/>
      <c r="K94" s="206"/>
    </row>
    <row r="95" spans="2:11" ht="15" customHeight="1">
      <c r="B95" s="215"/>
      <c r="C95" s="195" t="s">
        <v>49</v>
      </c>
      <c r="D95" s="195"/>
      <c r="E95" s="195"/>
      <c r="F95" s="214" t="s">
        <v>1687</v>
      </c>
      <c r="G95" s="213"/>
      <c r="H95" s="195" t="s">
        <v>1724</v>
      </c>
      <c r="I95" s="195" t="s">
        <v>1721</v>
      </c>
      <c r="J95" s="195"/>
      <c r="K95" s="206"/>
    </row>
    <row r="96" spans="2:11" ht="15" customHeight="1">
      <c r="B96" s="218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2:11" ht="18.75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1"/>
    </row>
    <row r="98" spans="2:11" ht="18.75" customHeight="1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7.5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4"/>
    </row>
    <row r="100" spans="2:11" ht="45" customHeight="1">
      <c r="B100" s="205"/>
      <c r="C100" s="303" t="s">
        <v>1725</v>
      </c>
      <c r="D100" s="303"/>
      <c r="E100" s="303"/>
      <c r="F100" s="303"/>
      <c r="G100" s="303"/>
      <c r="H100" s="303"/>
      <c r="I100" s="303"/>
      <c r="J100" s="303"/>
      <c r="K100" s="206"/>
    </row>
    <row r="101" spans="2:11" ht="17.25" customHeight="1">
      <c r="B101" s="205"/>
      <c r="C101" s="207" t="s">
        <v>1681</v>
      </c>
      <c r="D101" s="207"/>
      <c r="E101" s="207"/>
      <c r="F101" s="207" t="s">
        <v>1682</v>
      </c>
      <c r="G101" s="208"/>
      <c r="H101" s="207" t="s">
        <v>217</v>
      </c>
      <c r="I101" s="207" t="s">
        <v>58</v>
      </c>
      <c r="J101" s="207" t="s">
        <v>1683</v>
      </c>
      <c r="K101" s="206"/>
    </row>
    <row r="102" spans="2:11" ht="17.25" customHeight="1">
      <c r="B102" s="205"/>
      <c r="C102" s="209" t="s">
        <v>1684</v>
      </c>
      <c r="D102" s="209"/>
      <c r="E102" s="209"/>
      <c r="F102" s="210" t="s">
        <v>1685</v>
      </c>
      <c r="G102" s="211"/>
      <c r="H102" s="209"/>
      <c r="I102" s="209"/>
      <c r="J102" s="209" t="s">
        <v>1686</v>
      </c>
      <c r="K102" s="206"/>
    </row>
    <row r="103" spans="2:11" ht="5.25" customHeight="1">
      <c r="B103" s="205"/>
      <c r="C103" s="207"/>
      <c r="D103" s="207"/>
      <c r="E103" s="207"/>
      <c r="F103" s="207"/>
      <c r="G103" s="223"/>
      <c r="H103" s="207"/>
      <c r="I103" s="207"/>
      <c r="J103" s="207"/>
      <c r="K103" s="206"/>
    </row>
    <row r="104" spans="2:11" ht="15" customHeight="1">
      <c r="B104" s="205"/>
      <c r="C104" s="195" t="s">
        <v>54</v>
      </c>
      <c r="D104" s="212"/>
      <c r="E104" s="212"/>
      <c r="F104" s="214" t="s">
        <v>1687</v>
      </c>
      <c r="G104" s="223"/>
      <c r="H104" s="195" t="s">
        <v>1726</v>
      </c>
      <c r="I104" s="195" t="s">
        <v>1689</v>
      </c>
      <c r="J104" s="195">
        <v>20</v>
      </c>
      <c r="K104" s="206"/>
    </row>
    <row r="105" spans="2:11" ht="15" customHeight="1">
      <c r="B105" s="205"/>
      <c r="C105" s="195" t="s">
        <v>1690</v>
      </c>
      <c r="D105" s="195"/>
      <c r="E105" s="195"/>
      <c r="F105" s="214" t="s">
        <v>1687</v>
      </c>
      <c r="G105" s="195"/>
      <c r="H105" s="195" t="s">
        <v>1726</v>
      </c>
      <c r="I105" s="195" t="s">
        <v>1689</v>
      </c>
      <c r="J105" s="195">
        <v>120</v>
      </c>
      <c r="K105" s="206"/>
    </row>
    <row r="106" spans="2:11" ht="15" customHeight="1">
      <c r="B106" s="215"/>
      <c r="C106" s="195" t="s">
        <v>1692</v>
      </c>
      <c r="D106" s="195"/>
      <c r="E106" s="195"/>
      <c r="F106" s="214" t="s">
        <v>1693</v>
      </c>
      <c r="G106" s="195"/>
      <c r="H106" s="195" t="s">
        <v>1726</v>
      </c>
      <c r="I106" s="195" t="s">
        <v>1689</v>
      </c>
      <c r="J106" s="195">
        <v>50</v>
      </c>
      <c r="K106" s="206"/>
    </row>
    <row r="107" spans="2:11" ht="15" customHeight="1">
      <c r="B107" s="215"/>
      <c r="C107" s="195" t="s">
        <v>1695</v>
      </c>
      <c r="D107" s="195"/>
      <c r="E107" s="195"/>
      <c r="F107" s="214" t="s">
        <v>1687</v>
      </c>
      <c r="G107" s="195"/>
      <c r="H107" s="195" t="s">
        <v>1726</v>
      </c>
      <c r="I107" s="195" t="s">
        <v>1697</v>
      </c>
      <c r="J107" s="195"/>
      <c r="K107" s="206"/>
    </row>
    <row r="108" spans="2:11" ht="15" customHeight="1">
      <c r="B108" s="215"/>
      <c r="C108" s="195" t="s">
        <v>1706</v>
      </c>
      <c r="D108" s="195"/>
      <c r="E108" s="195"/>
      <c r="F108" s="214" t="s">
        <v>1693</v>
      </c>
      <c r="G108" s="195"/>
      <c r="H108" s="195" t="s">
        <v>1726</v>
      </c>
      <c r="I108" s="195" t="s">
        <v>1689</v>
      </c>
      <c r="J108" s="195">
        <v>50</v>
      </c>
      <c r="K108" s="206"/>
    </row>
    <row r="109" spans="2:11" ht="15" customHeight="1">
      <c r="B109" s="215"/>
      <c r="C109" s="195" t="s">
        <v>1714</v>
      </c>
      <c r="D109" s="195"/>
      <c r="E109" s="195"/>
      <c r="F109" s="214" t="s">
        <v>1693</v>
      </c>
      <c r="G109" s="195"/>
      <c r="H109" s="195" t="s">
        <v>1726</v>
      </c>
      <c r="I109" s="195" t="s">
        <v>1689</v>
      </c>
      <c r="J109" s="195">
        <v>50</v>
      </c>
      <c r="K109" s="206"/>
    </row>
    <row r="110" spans="2:11" ht="15" customHeight="1">
      <c r="B110" s="215"/>
      <c r="C110" s="195" t="s">
        <v>1712</v>
      </c>
      <c r="D110" s="195"/>
      <c r="E110" s="195"/>
      <c r="F110" s="214" t="s">
        <v>1693</v>
      </c>
      <c r="G110" s="195"/>
      <c r="H110" s="195" t="s">
        <v>1726</v>
      </c>
      <c r="I110" s="195" t="s">
        <v>1689</v>
      </c>
      <c r="J110" s="195">
        <v>50</v>
      </c>
      <c r="K110" s="206"/>
    </row>
    <row r="111" spans="2:11" ht="15" customHeight="1">
      <c r="B111" s="215"/>
      <c r="C111" s="195" t="s">
        <v>54</v>
      </c>
      <c r="D111" s="195"/>
      <c r="E111" s="195"/>
      <c r="F111" s="214" t="s">
        <v>1687</v>
      </c>
      <c r="G111" s="195"/>
      <c r="H111" s="195" t="s">
        <v>1727</v>
      </c>
      <c r="I111" s="195" t="s">
        <v>1689</v>
      </c>
      <c r="J111" s="195">
        <v>20</v>
      </c>
      <c r="K111" s="206"/>
    </row>
    <row r="112" spans="2:11" ht="15" customHeight="1">
      <c r="B112" s="215"/>
      <c r="C112" s="195" t="s">
        <v>1728</v>
      </c>
      <c r="D112" s="195"/>
      <c r="E112" s="195"/>
      <c r="F112" s="214" t="s">
        <v>1687</v>
      </c>
      <c r="G112" s="195"/>
      <c r="H112" s="195" t="s">
        <v>1729</v>
      </c>
      <c r="I112" s="195" t="s">
        <v>1689</v>
      </c>
      <c r="J112" s="195">
        <v>120</v>
      </c>
      <c r="K112" s="206"/>
    </row>
    <row r="113" spans="2:11" ht="15" customHeight="1">
      <c r="B113" s="215"/>
      <c r="C113" s="195" t="s">
        <v>39</v>
      </c>
      <c r="D113" s="195"/>
      <c r="E113" s="195"/>
      <c r="F113" s="214" t="s">
        <v>1687</v>
      </c>
      <c r="G113" s="195"/>
      <c r="H113" s="195" t="s">
        <v>1730</v>
      </c>
      <c r="I113" s="195" t="s">
        <v>1721</v>
      </c>
      <c r="J113" s="195"/>
      <c r="K113" s="206"/>
    </row>
    <row r="114" spans="2:11" ht="15" customHeight="1">
      <c r="B114" s="215"/>
      <c r="C114" s="195" t="s">
        <v>49</v>
      </c>
      <c r="D114" s="195"/>
      <c r="E114" s="195"/>
      <c r="F114" s="214" t="s">
        <v>1687</v>
      </c>
      <c r="G114" s="195"/>
      <c r="H114" s="195" t="s">
        <v>1731</v>
      </c>
      <c r="I114" s="195" t="s">
        <v>1721</v>
      </c>
      <c r="J114" s="195"/>
      <c r="K114" s="206"/>
    </row>
    <row r="115" spans="2:11" ht="15" customHeight="1">
      <c r="B115" s="215"/>
      <c r="C115" s="195" t="s">
        <v>58</v>
      </c>
      <c r="D115" s="195"/>
      <c r="E115" s="195"/>
      <c r="F115" s="214" t="s">
        <v>1687</v>
      </c>
      <c r="G115" s="195"/>
      <c r="H115" s="195" t="s">
        <v>1732</v>
      </c>
      <c r="I115" s="195" t="s">
        <v>1733</v>
      </c>
      <c r="J115" s="195"/>
      <c r="K115" s="206"/>
    </row>
    <row r="116" spans="2:11" ht="15" customHeight="1">
      <c r="B116" s="218"/>
      <c r="C116" s="224"/>
      <c r="D116" s="224"/>
      <c r="E116" s="224"/>
      <c r="F116" s="224"/>
      <c r="G116" s="224"/>
      <c r="H116" s="224"/>
      <c r="I116" s="224"/>
      <c r="J116" s="224"/>
      <c r="K116" s="220"/>
    </row>
    <row r="117" spans="2:11" ht="18.75" customHeight="1">
      <c r="B117" s="225"/>
      <c r="C117" s="191"/>
      <c r="D117" s="191"/>
      <c r="E117" s="191"/>
      <c r="F117" s="226"/>
      <c r="G117" s="191"/>
      <c r="H117" s="191"/>
      <c r="I117" s="191"/>
      <c r="J117" s="191"/>
      <c r="K117" s="225"/>
    </row>
    <row r="118" spans="2:11" ht="18.75" customHeight="1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</row>
    <row r="119" spans="2:11" ht="7.5" customHeight="1">
      <c r="B119" s="227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2:11" ht="45" customHeight="1">
      <c r="B120" s="230"/>
      <c r="C120" s="300" t="s">
        <v>1734</v>
      </c>
      <c r="D120" s="300"/>
      <c r="E120" s="300"/>
      <c r="F120" s="300"/>
      <c r="G120" s="300"/>
      <c r="H120" s="300"/>
      <c r="I120" s="300"/>
      <c r="J120" s="300"/>
      <c r="K120" s="231"/>
    </row>
    <row r="121" spans="2:11" ht="17.25" customHeight="1">
      <c r="B121" s="232"/>
      <c r="C121" s="207" t="s">
        <v>1681</v>
      </c>
      <c r="D121" s="207"/>
      <c r="E121" s="207"/>
      <c r="F121" s="207" t="s">
        <v>1682</v>
      </c>
      <c r="G121" s="208"/>
      <c r="H121" s="207" t="s">
        <v>217</v>
      </c>
      <c r="I121" s="207" t="s">
        <v>58</v>
      </c>
      <c r="J121" s="207" t="s">
        <v>1683</v>
      </c>
      <c r="K121" s="233"/>
    </row>
    <row r="122" spans="2:11" ht="17.25" customHeight="1">
      <c r="B122" s="232"/>
      <c r="C122" s="209" t="s">
        <v>1684</v>
      </c>
      <c r="D122" s="209"/>
      <c r="E122" s="209"/>
      <c r="F122" s="210" t="s">
        <v>1685</v>
      </c>
      <c r="G122" s="211"/>
      <c r="H122" s="209"/>
      <c r="I122" s="209"/>
      <c r="J122" s="209" t="s">
        <v>1686</v>
      </c>
      <c r="K122" s="233"/>
    </row>
    <row r="123" spans="2:11" ht="5.25" customHeight="1">
      <c r="B123" s="234"/>
      <c r="C123" s="212"/>
      <c r="D123" s="212"/>
      <c r="E123" s="212"/>
      <c r="F123" s="212"/>
      <c r="G123" s="195"/>
      <c r="H123" s="212"/>
      <c r="I123" s="212"/>
      <c r="J123" s="212"/>
      <c r="K123" s="235"/>
    </row>
    <row r="124" spans="2:11" ht="15" customHeight="1">
      <c r="B124" s="234"/>
      <c r="C124" s="195" t="s">
        <v>1690</v>
      </c>
      <c r="D124" s="212"/>
      <c r="E124" s="212"/>
      <c r="F124" s="214" t="s">
        <v>1687</v>
      </c>
      <c r="G124" s="195"/>
      <c r="H124" s="195" t="s">
        <v>1726</v>
      </c>
      <c r="I124" s="195" t="s">
        <v>1689</v>
      </c>
      <c r="J124" s="195">
        <v>120</v>
      </c>
      <c r="K124" s="236"/>
    </row>
    <row r="125" spans="2:11" ht="15" customHeight="1">
      <c r="B125" s="234"/>
      <c r="C125" s="195" t="s">
        <v>1735</v>
      </c>
      <c r="D125" s="195"/>
      <c r="E125" s="195"/>
      <c r="F125" s="214" t="s">
        <v>1687</v>
      </c>
      <c r="G125" s="195"/>
      <c r="H125" s="195" t="s">
        <v>1736</v>
      </c>
      <c r="I125" s="195" t="s">
        <v>1689</v>
      </c>
      <c r="J125" s="195" t="s">
        <v>1737</v>
      </c>
      <c r="K125" s="236"/>
    </row>
    <row r="126" spans="2:11" ht="15" customHeight="1">
      <c r="B126" s="234"/>
      <c r="C126" s="195" t="s">
        <v>1636</v>
      </c>
      <c r="D126" s="195"/>
      <c r="E126" s="195"/>
      <c r="F126" s="214" t="s">
        <v>1687</v>
      </c>
      <c r="G126" s="195"/>
      <c r="H126" s="195" t="s">
        <v>1738</v>
      </c>
      <c r="I126" s="195" t="s">
        <v>1689</v>
      </c>
      <c r="J126" s="195" t="s">
        <v>1737</v>
      </c>
      <c r="K126" s="236"/>
    </row>
    <row r="127" spans="2:11" ht="15" customHeight="1">
      <c r="B127" s="234"/>
      <c r="C127" s="195" t="s">
        <v>1698</v>
      </c>
      <c r="D127" s="195"/>
      <c r="E127" s="195"/>
      <c r="F127" s="214" t="s">
        <v>1693</v>
      </c>
      <c r="G127" s="195"/>
      <c r="H127" s="195" t="s">
        <v>1699</v>
      </c>
      <c r="I127" s="195" t="s">
        <v>1689</v>
      </c>
      <c r="J127" s="195">
        <v>15</v>
      </c>
      <c r="K127" s="236"/>
    </row>
    <row r="128" spans="2:11" ht="15" customHeight="1">
      <c r="B128" s="234"/>
      <c r="C128" s="216" t="s">
        <v>1700</v>
      </c>
      <c r="D128" s="216"/>
      <c r="E128" s="216"/>
      <c r="F128" s="217" t="s">
        <v>1693</v>
      </c>
      <c r="G128" s="216"/>
      <c r="H128" s="216" t="s">
        <v>1701</v>
      </c>
      <c r="I128" s="216" t="s">
        <v>1689</v>
      </c>
      <c r="J128" s="216">
        <v>15</v>
      </c>
      <c r="K128" s="236"/>
    </row>
    <row r="129" spans="2:11" ht="15" customHeight="1">
      <c r="B129" s="234"/>
      <c r="C129" s="216" t="s">
        <v>1702</v>
      </c>
      <c r="D129" s="216"/>
      <c r="E129" s="216"/>
      <c r="F129" s="217" t="s">
        <v>1693</v>
      </c>
      <c r="G129" s="216"/>
      <c r="H129" s="216" t="s">
        <v>1703</v>
      </c>
      <c r="I129" s="216" t="s">
        <v>1689</v>
      </c>
      <c r="J129" s="216">
        <v>20</v>
      </c>
      <c r="K129" s="236"/>
    </row>
    <row r="130" spans="2:11" ht="15" customHeight="1">
      <c r="B130" s="234"/>
      <c r="C130" s="216" t="s">
        <v>1704</v>
      </c>
      <c r="D130" s="216"/>
      <c r="E130" s="216"/>
      <c r="F130" s="217" t="s">
        <v>1693</v>
      </c>
      <c r="G130" s="216"/>
      <c r="H130" s="216" t="s">
        <v>1705</v>
      </c>
      <c r="I130" s="216" t="s">
        <v>1689</v>
      </c>
      <c r="J130" s="216">
        <v>20</v>
      </c>
      <c r="K130" s="236"/>
    </row>
    <row r="131" spans="2:11" ht="15" customHeight="1">
      <c r="B131" s="234"/>
      <c r="C131" s="195" t="s">
        <v>1692</v>
      </c>
      <c r="D131" s="195"/>
      <c r="E131" s="195"/>
      <c r="F131" s="214" t="s">
        <v>1693</v>
      </c>
      <c r="G131" s="195"/>
      <c r="H131" s="195" t="s">
        <v>1726</v>
      </c>
      <c r="I131" s="195" t="s">
        <v>1689</v>
      </c>
      <c r="J131" s="195">
        <v>50</v>
      </c>
      <c r="K131" s="236"/>
    </row>
    <row r="132" spans="2:11" ht="15" customHeight="1">
      <c r="B132" s="234"/>
      <c r="C132" s="195" t="s">
        <v>1706</v>
      </c>
      <c r="D132" s="195"/>
      <c r="E132" s="195"/>
      <c r="F132" s="214" t="s">
        <v>1693</v>
      </c>
      <c r="G132" s="195"/>
      <c r="H132" s="195" t="s">
        <v>1726</v>
      </c>
      <c r="I132" s="195" t="s">
        <v>1689</v>
      </c>
      <c r="J132" s="195">
        <v>50</v>
      </c>
      <c r="K132" s="236"/>
    </row>
    <row r="133" spans="2:11" ht="15" customHeight="1">
      <c r="B133" s="234"/>
      <c r="C133" s="195" t="s">
        <v>1712</v>
      </c>
      <c r="D133" s="195"/>
      <c r="E133" s="195"/>
      <c r="F133" s="214" t="s">
        <v>1693</v>
      </c>
      <c r="G133" s="195"/>
      <c r="H133" s="195" t="s">
        <v>1726</v>
      </c>
      <c r="I133" s="195" t="s">
        <v>1689</v>
      </c>
      <c r="J133" s="195">
        <v>50</v>
      </c>
      <c r="K133" s="236"/>
    </row>
    <row r="134" spans="2:11" ht="15" customHeight="1">
      <c r="B134" s="234"/>
      <c r="C134" s="195" t="s">
        <v>1714</v>
      </c>
      <c r="D134" s="195"/>
      <c r="E134" s="195"/>
      <c r="F134" s="214" t="s">
        <v>1693</v>
      </c>
      <c r="G134" s="195"/>
      <c r="H134" s="195" t="s">
        <v>1726</v>
      </c>
      <c r="I134" s="195" t="s">
        <v>1689</v>
      </c>
      <c r="J134" s="195">
        <v>50</v>
      </c>
      <c r="K134" s="236"/>
    </row>
    <row r="135" spans="2:11" ht="15" customHeight="1">
      <c r="B135" s="234"/>
      <c r="C135" s="195" t="s">
        <v>223</v>
      </c>
      <c r="D135" s="195"/>
      <c r="E135" s="195"/>
      <c r="F135" s="214" t="s">
        <v>1693</v>
      </c>
      <c r="G135" s="195"/>
      <c r="H135" s="195" t="s">
        <v>1739</v>
      </c>
      <c r="I135" s="195" t="s">
        <v>1689</v>
      </c>
      <c r="J135" s="195">
        <v>255</v>
      </c>
      <c r="K135" s="236"/>
    </row>
    <row r="136" spans="2:11" ht="15" customHeight="1">
      <c r="B136" s="234"/>
      <c r="C136" s="195" t="s">
        <v>1716</v>
      </c>
      <c r="D136" s="195"/>
      <c r="E136" s="195"/>
      <c r="F136" s="214" t="s">
        <v>1687</v>
      </c>
      <c r="G136" s="195"/>
      <c r="H136" s="195" t="s">
        <v>1740</v>
      </c>
      <c r="I136" s="195" t="s">
        <v>1718</v>
      </c>
      <c r="J136" s="195"/>
      <c r="K136" s="236"/>
    </row>
    <row r="137" spans="2:11" ht="15" customHeight="1">
      <c r="B137" s="234"/>
      <c r="C137" s="195" t="s">
        <v>1719</v>
      </c>
      <c r="D137" s="195"/>
      <c r="E137" s="195"/>
      <c r="F137" s="214" t="s">
        <v>1687</v>
      </c>
      <c r="G137" s="195"/>
      <c r="H137" s="195" t="s">
        <v>1741</v>
      </c>
      <c r="I137" s="195" t="s">
        <v>1721</v>
      </c>
      <c r="J137" s="195"/>
      <c r="K137" s="236"/>
    </row>
    <row r="138" spans="2:11" ht="15" customHeight="1">
      <c r="B138" s="234"/>
      <c r="C138" s="195" t="s">
        <v>1722</v>
      </c>
      <c r="D138" s="195"/>
      <c r="E138" s="195"/>
      <c r="F138" s="214" t="s">
        <v>1687</v>
      </c>
      <c r="G138" s="195"/>
      <c r="H138" s="195" t="s">
        <v>1722</v>
      </c>
      <c r="I138" s="195" t="s">
        <v>1721</v>
      </c>
      <c r="J138" s="195"/>
      <c r="K138" s="236"/>
    </row>
    <row r="139" spans="2:11" ht="15" customHeight="1">
      <c r="B139" s="234"/>
      <c r="C139" s="195" t="s">
        <v>39</v>
      </c>
      <c r="D139" s="195"/>
      <c r="E139" s="195"/>
      <c r="F139" s="214" t="s">
        <v>1687</v>
      </c>
      <c r="G139" s="195"/>
      <c r="H139" s="195" t="s">
        <v>1742</v>
      </c>
      <c r="I139" s="195" t="s">
        <v>1721</v>
      </c>
      <c r="J139" s="195"/>
      <c r="K139" s="236"/>
    </row>
    <row r="140" spans="2:11" ht="15" customHeight="1">
      <c r="B140" s="234"/>
      <c r="C140" s="195" t="s">
        <v>1743</v>
      </c>
      <c r="D140" s="195"/>
      <c r="E140" s="195"/>
      <c r="F140" s="214" t="s">
        <v>1687</v>
      </c>
      <c r="G140" s="195"/>
      <c r="H140" s="195" t="s">
        <v>1744</v>
      </c>
      <c r="I140" s="195" t="s">
        <v>1721</v>
      </c>
      <c r="J140" s="195"/>
      <c r="K140" s="236"/>
    </row>
    <row r="141" spans="2:11" ht="15" customHeight="1">
      <c r="B141" s="237"/>
      <c r="C141" s="238"/>
      <c r="D141" s="238"/>
      <c r="E141" s="238"/>
      <c r="F141" s="238"/>
      <c r="G141" s="238"/>
      <c r="H141" s="238"/>
      <c r="I141" s="238"/>
      <c r="J141" s="238"/>
      <c r="K141" s="239"/>
    </row>
    <row r="142" spans="2:11" ht="18.75" customHeight="1">
      <c r="B142" s="191"/>
      <c r="C142" s="191"/>
      <c r="D142" s="191"/>
      <c r="E142" s="191"/>
      <c r="F142" s="226"/>
      <c r="G142" s="191"/>
      <c r="H142" s="191"/>
      <c r="I142" s="191"/>
      <c r="J142" s="191"/>
      <c r="K142" s="191"/>
    </row>
    <row r="143" spans="2:11" ht="18.75" customHeight="1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</row>
    <row r="144" spans="2:11" ht="7.5" customHeight="1">
      <c r="B144" s="202"/>
      <c r="C144" s="203"/>
      <c r="D144" s="203"/>
      <c r="E144" s="203"/>
      <c r="F144" s="203"/>
      <c r="G144" s="203"/>
      <c r="H144" s="203"/>
      <c r="I144" s="203"/>
      <c r="J144" s="203"/>
      <c r="K144" s="204"/>
    </row>
    <row r="145" spans="2:11" ht="45" customHeight="1">
      <c r="B145" s="205"/>
      <c r="C145" s="303" t="s">
        <v>1745</v>
      </c>
      <c r="D145" s="303"/>
      <c r="E145" s="303"/>
      <c r="F145" s="303"/>
      <c r="G145" s="303"/>
      <c r="H145" s="303"/>
      <c r="I145" s="303"/>
      <c r="J145" s="303"/>
      <c r="K145" s="206"/>
    </row>
    <row r="146" spans="2:11" ht="17.25" customHeight="1">
      <c r="B146" s="205"/>
      <c r="C146" s="207" t="s">
        <v>1681</v>
      </c>
      <c r="D146" s="207"/>
      <c r="E146" s="207"/>
      <c r="F146" s="207" t="s">
        <v>1682</v>
      </c>
      <c r="G146" s="208"/>
      <c r="H146" s="207" t="s">
        <v>217</v>
      </c>
      <c r="I146" s="207" t="s">
        <v>58</v>
      </c>
      <c r="J146" s="207" t="s">
        <v>1683</v>
      </c>
      <c r="K146" s="206"/>
    </row>
    <row r="147" spans="2:11" ht="17.25" customHeight="1">
      <c r="B147" s="205"/>
      <c r="C147" s="209" t="s">
        <v>1684</v>
      </c>
      <c r="D147" s="209"/>
      <c r="E147" s="209"/>
      <c r="F147" s="210" t="s">
        <v>1685</v>
      </c>
      <c r="G147" s="211"/>
      <c r="H147" s="209"/>
      <c r="I147" s="209"/>
      <c r="J147" s="209" t="s">
        <v>1686</v>
      </c>
      <c r="K147" s="206"/>
    </row>
    <row r="148" spans="2:11" ht="5.25" customHeight="1">
      <c r="B148" s="215"/>
      <c r="C148" s="212"/>
      <c r="D148" s="212"/>
      <c r="E148" s="212"/>
      <c r="F148" s="212"/>
      <c r="G148" s="213"/>
      <c r="H148" s="212"/>
      <c r="I148" s="212"/>
      <c r="J148" s="212"/>
      <c r="K148" s="236"/>
    </row>
    <row r="149" spans="2:11" ht="15" customHeight="1">
      <c r="B149" s="215"/>
      <c r="C149" s="240" t="s">
        <v>1690</v>
      </c>
      <c r="D149" s="195"/>
      <c r="E149" s="195"/>
      <c r="F149" s="241" t="s">
        <v>1687</v>
      </c>
      <c r="G149" s="195"/>
      <c r="H149" s="240" t="s">
        <v>1726</v>
      </c>
      <c r="I149" s="240" t="s">
        <v>1689</v>
      </c>
      <c r="J149" s="240">
        <v>120</v>
      </c>
      <c r="K149" s="236"/>
    </row>
    <row r="150" spans="2:11" ht="15" customHeight="1">
      <c r="B150" s="215"/>
      <c r="C150" s="240" t="s">
        <v>1735</v>
      </c>
      <c r="D150" s="195"/>
      <c r="E150" s="195"/>
      <c r="F150" s="241" t="s">
        <v>1687</v>
      </c>
      <c r="G150" s="195"/>
      <c r="H150" s="240" t="s">
        <v>1746</v>
      </c>
      <c r="I150" s="240" t="s">
        <v>1689</v>
      </c>
      <c r="J150" s="240" t="s">
        <v>1737</v>
      </c>
      <c r="K150" s="236"/>
    </row>
    <row r="151" spans="2:11" ht="15" customHeight="1">
      <c r="B151" s="215"/>
      <c r="C151" s="240" t="s">
        <v>1636</v>
      </c>
      <c r="D151" s="195"/>
      <c r="E151" s="195"/>
      <c r="F151" s="241" t="s">
        <v>1687</v>
      </c>
      <c r="G151" s="195"/>
      <c r="H151" s="240" t="s">
        <v>1747</v>
      </c>
      <c r="I151" s="240" t="s">
        <v>1689</v>
      </c>
      <c r="J151" s="240" t="s">
        <v>1737</v>
      </c>
      <c r="K151" s="236"/>
    </row>
    <row r="152" spans="2:11" ht="15" customHeight="1">
      <c r="B152" s="215"/>
      <c r="C152" s="240" t="s">
        <v>1692</v>
      </c>
      <c r="D152" s="195"/>
      <c r="E152" s="195"/>
      <c r="F152" s="241" t="s">
        <v>1693</v>
      </c>
      <c r="G152" s="195"/>
      <c r="H152" s="240" t="s">
        <v>1726</v>
      </c>
      <c r="I152" s="240" t="s">
        <v>1689</v>
      </c>
      <c r="J152" s="240">
        <v>50</v>
      </c>
      <c r="K152" s="236"/>
    </row>
    <row r="153" spans="2:11" ht="15" customHeight="1">
      <c r="B153" s="215"/>
      <c r="C153" s="240" t="s">
        <v>1695</v>
      </c>
      <c r="D153" s="195"/>
      <c r="E153" s="195"/>
      <c r="F153" s="241" t="s">
        <v>1687</v>
      </c>
      <c r="G153" s="195"/>
      <c r="H153" s="240" t="s">
        <v>1726</v>
      </c>
      <c r="I153" s="240" t="s">
        <v>1697</v>
      </c>
      <c r="J153" s="240"/>
      <c r="K153" s="236"/>
    </row>
    <row r="154" spans="2:11" ht="15" customHeight="1">
      <c r="B154" s="215"/>
      <c r="C154" s="240" t="s">
        <v>1706</v>
      </c>
      <c r="D154" s="195"/>
      <c r="E154" s="195"/>
      <c r="F154" s="241" t="s">
        <v>1693</v>
      </c>
      <c r="G154" s="195"/>
      <c r="H154" s="240" t="s">
        <v>1726</v>
      </c>
      <c r="I154" s="240" t="s">
        <v>1689</v>
      </c>
      <c r="J154" s="240">
        <v>50</v>
      </c>
      <c r="K154" s="236"/>
    </row>
    <row r="155" spans="2:11" ht="15" customHeight="1">
      <c r="B155" s="215"/>
      <c r="C155" s="240" t="s">
        <v>1714</v>
      </c>
      <c r="D155" s="195"/>
      <c r="E155" s="195"/>
      <c r="F155" s="241" t="s">
        <v>1693</v>
      </c>
      <c r="G155" s="195"/>
      <c r="H155" s="240" t="s">
        <v>1726</v>
      </c>
      <c r="I155" s="240" t="s">
        <v>1689</v>
      </c>
      <c r="J155" s="240">
        <v>50</v>
      </c>
      <c r="K155" s="236"/>
    </row>
    <row r="156" spans="2:11" ht="15" customHeight="1">
      <c r="B156" s="215"/>
      <c r="C156" s="240" t="s">
        <v>1712</v>
      </c>
      <c r="D156" s="195"/>
      <c r="E156" s="195"/>
      <c r="F156" s="241" t="s">
        <v>1693</v>
      </c>
      <c r="G156" s="195"/>
      <c r="H156" s="240" t="s">
        <v>1726</v>
      </c>
      <c r="I156" s="240" t="s">
        <v>1689</v>
      </c>
      <c r="J156" s="240">
        <v>50</v>
      </c>
      <c r="K156" s="236"/>
    </row>
    <row r="157" spans="2:11" ht="15" customHeight="1">
      <c r="B157" s="215"/>
      <c r="C157" s="240" t="s">
        <v>183</v>
      </c>
      <c r="D157" s="195"/>
      <c r="E157" s="195"/>
      <c r="F157" s="241" t="s">
        <v>1687</v>
      </c>
      <c r="G157" s="195"/>
      <c r="H157" s="240" t="s">
        <v>1748</v>
      </c>
      <c r="I157" s="240" t="s">
        <v>1689</v>
      </c>
      <c r="J157" s="240" t="s">
        <v>1749</v>
      </c>
      <c r="K157" s="236"/>
    </row>
    <row r="158" spans="2:11" ht="15" customHeight="1">
      <c r="B158" s="215"/>
      <c r="C158" s="240" t="s">
        <v>1750</v>
      </c>
      <c r="D158" s="195"/>
      <c r="E158" s="195"/>
      <c r="F158" s="241" t="s">
        <v>1687</v>
      </c>
      <c r="G158" s="195"/>
      <c r="H158" s="240" t="s">
        <v>1751</v>
      </c>
      <c r="I158" s="240" t="s">
        <v>1721</v>
      </c>
      <c r="J158" s="240"/>
      <c r="K158" s="236"/>
    </row>
    <row r="159" spans="2:11" ht="15" customHeight="1">
      <c r="B159" s="242"/>
      <c r="C159" s="224"/>
      <c r="D159" s="224"/>
      <c r="E159" s="224"/>
      <c r="F159" s="224"/>
      <c r="G159" s="224"/>
      <c r="H159" s="224"/>
      <c r="I159" s="224"/>
      <c r="J159" s="224"/>
      <c r="K159" s="243"/>
    </row>
    <row r="160" spans="2:11" ht="18.75" customHeight="1">
      <c r="B160" s="191"/>
      <c r="C160" s="195"/>
      <c r="D160" s="195"/>
      <c r="E160" s="195"/>
      <c r="F160" s="214"/>
      <c r="G160" s="195"/>
      <c r="H160" s="195"/>
      <c r="I160" s="195"/>
      <c r="J160" s="195"/>
      <c r="K160" s="191"/>
    </row>
    <row r="161" spans="2:11" ht="18.75" customHeight="1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</row>
    <row r="162" spans="2:11" ht="7.5" customHeight="1">
      <c r="B162" s="182"/>
      <c r="C162" s="183"/>
      <c r="D162" s="183"/>
      <c r="E162" s="183"/>
      <c r="F162" s="183"/>
      <c r="G162" s="183"/>
      <c r="H162" s="183"/>
      <c r="I162" s="183"/>
      <c r="J162" s="183"/>
      <c r="K162" s="184"/>
    </row>
    <row r="163" spans="2:11" ht="45" customHeight="1">
      <c r="B163" s="185"/>
      <c r="C163" s="300" t="s">
        <v>1752</v>
      </c>
      <c r="D163" s="300"/>
      <c r="E163" s="300"/>
      <c r="F163" s="300"/>
      <c r="G163" s="300"/>
      <c r="H163" s="300"/>
      <c r="I163" s="300"/>
      <c r="J163" s="300"/>
      <c r="K163" s="186"/>
    </row>
    <row r="164" spans="2:11" ht="17.25" customHeight="1">
      <c r="B164" s="185"/>
      <c r="C164" s="207" t="s">
        <v>1681</v>
      </c>
      <c r="D164" s="207"/>
      <c r="E164" s="207"/>
      <c r="F164" s="207" t="s">
        <v>1682</v>
      </c>
      <c r="G164" s="244"/>
      <c r="H164" s="245" t="s">
        <v>217</v>
      </c>
      <c r="I164" s="245" t="s">
        <v>58</v>
      </c>
      <c r="J164" s="207" t="s">
        <v>1683</v>
      </c>
      <c r="K164" s="186"/>
    </row>
    <row r="165" spans="2:11" ht="17.25" customHeight="1">
      <c r="B165" s="188"/>
      <c r="C165" s="209" t="s">
        <v>1684</v>
      </c>
      <c r="D165" s="209"/>
      <c r="E165" s="209"/>
      <c r="F165" s="210" t="s">
        <v>1685</v>
      </c>
      <c r="G165" s="246"/>
      <c r="H165" s="247"/>
      <c r="I165" s="247"/>
      <c r="J165" s="209" t="s">
        <v>1686</v>
      </c>
      <c r="K165" s="189"/>
    </row>
    <row r="166" spans="2:11" ht="5.25" customHeight="1">
      <c r="B166" s="215"/>
      <c r="C166" s="212"/>
      <c r="D166" s="212"/>
      <c r="E166" s="212"/>
      <c r="F166" s="212"/>
      <c r="G166" s="213"/>
      <c r="H166" s="212"/>
      <c r="I166" s="212"/>
      <c r="J166" s="212"/>
      <c r="K166" s="236"/>
    </row>
    <row r="167" spans="2:11" ht="15" customHeight="1">
      <c r="B167" s="215"/>
      <c r="C167" s="195" t="s">
        <v>1690</v>
      </c>
      <c r="D167" s="195"/>
      <c r="E167" s="195"/>
      <c r="F167" s="214" t="s">
        <v>1687</v>
      </c>
      <c r="G167" s="195"/>
      <c r="H167" s="195" t="s">
        <v>1726</v>
      </c>
      <c r="I167" s="195" t="s">
        <v>1689</v>
      </c>
      <c r="J167" s="195">
        <v>120</v>
      </c>
      <c r="K167" s="236"/>
    </row>
    <row r="168" spans="2:11" ht="15" customHeight="1">
      <c r="B168" s="215"/>
      <c r="C168" s="195" t="s">
        <v>1735</v>
      </c>
      <c r="D168" s="195"/>
      <c r="E168" s="195"/>
      <c r="F168" s="214" t="s">
        <v>1687</v>
      </c>
      <c r="G168" s="195"/>
      <c r="H168" s="195" t="s">
        <v>1736</v>
      </c>
      <c r="I168" s="195" t="s">
        <v>1689</v>
      </c>
      <c r="J168" s="195" t="s">
        <v>1737</v>
      </c>
      <c r="K168" s="236"/>
    </row>
    <row r="169" spans="2:11" ht="15" customHeight="1">
      <c r="B169" s="215"/>
      <c r="C169" s="195" t="s">
        <v>1636</v>
      </c>
      <c r="D169" s="195"/>
      <c r="E169" s="195"/>
      <c r="F169" s="214" t="s">
        <v>1687</v>
      </c>
      <c r="G169" s="195"/>
      <c r="H169" s="195" t="s">
        <v>1753</v>
      </c>
      <c r="I169" s="195" t="s">
        <v>1689</v>
      </c>
      <c r="J169" s="195" t="s">
        <v>1737</v>
      </c>
      <c r="K169" s="236"/>
    </row>
    <row r="170" spans="2:11" ht="15" customHeight="1">
      <c r="B170" s="215"/>
      <c r="C170" s="195" t="s">
        <v>1692</v>
      </c>
      <c r="D170" s="195"/>
      <c r="E170" s="195"/>
      <c r="F170" s="214" t="s">
        <v>1693</v>
      </c>
      <c r="G170" s="195"/>
      <c r="H170" s="195" t="s">
        <v>1753</v>
      </c>
      <c r="I170" s="195" t="s">
        <v>1689</v>
      </c>
      <c r="J170" s="195">
        <v>50</v>
      </c>
      <c r="K170" s="236"/>
    </row>
    <row r="171" spans="2:11" ht="15" customHeight="1">
      <c r="B171" s="215"/>
      <c r="C171" s="195" t="s">
        <v>1695</v>
      </c>
      <c r="D171" s="195"/>
      <c r="E171" s="195"/>
      <c r="F171" s="214" t="s">
        <v>1687</v>
      </c>
      <c r="G171" s="195"/>
      <c r="H171" s="195" t="s">
        <v>1753</v>
      </c>
      <c r="I171" s="195" t="s">
        <v>1697</v>
      </c>
      <c r="J171" s="195"/>
      <c r="K171" s="236"/>
    </row>
    <row r="172" spans="2:11" ht="15" customHeight="1">
      <c r="B172" s="215"/>
      <c r="C172" s="195" t="s">
        <v>1706</v>
      </c>
      <c r="D172" s="195"/>
      <c r="E172" s="195"/>
      <c r="F172" s="214" t="s">
        <v>1693</v>
      </c>
      <c r="G172" s="195"/>
      <c r="H172" s="195" t="s">
        <v>1753</v>
      </c>
      <c r="I172" s="195" t="s">
        <v>1689</v>
      </c>
      <c r="J172" s="195">
        <v>50</v>
      </c>
      <c r="K172" s="236"/>
    </row>
    <row r="173" spans="2:11" ht="15" customHeight="1">
      <c r="B173" s="215"/>
      <c r="C173" s="195" t="s">
        <v>1714</v>
      </c>
      <c r="D173" s="195"/>
      <c r="E173" s="195"/>
      <c r="F173" s="214" t="s">
        <v>1693</v>
      </c>
      <c r="G173" s="195"/>
      <c r="H173" s="195" t="s">
        <v>1753</v>
      </c>
      <c r="I173" s="195" t="s">
        <v>1689</v>
      </c>
      <c r="J173" s="195">
        <v>50</v>
      </c>
      <c r="K173" s="236"/>
    </row>
    <row r="174" spans="2:11" ht="15" customHeight="1">
      <c r="B174" s="215"/>
      <c r="C174" s="195" t="s">
        <v>1712</v>
      </c>
      <c r="D174" s="195"/>
      <c r="E174" s="195"/>
      <c r="F174" s="214" t="s">
        <v>1693</v>
      </c>
      <c r="G174" s="195"/>
      <c r="H174" s="195" t="s">
        <v>1753</v>
      </c>
      <c r="I174" s="195" t="s">
        <v>1689</v>
      </c>
      <c r="J174" s="195">
        <v>50</v>
      </c>
      <c r="K174" s="236"/>
    </row>
    <row r="175" spans="2:11" ht="15" customHeight="1">
      <c r="B175" s="215"/>
      <c r="C175" s="195" t="s">
        <v>216</v>
      </c>
      <c r="D175" s="195"/>
      <c r="E175" s="195"/>
      <c r="F175" s="214" t="s">
        <v>1687</v>
      </c>
      <c r="G175" s="195"/>
      <c r="H175" s="195" t="s">
        <v>1754</v>
      </c>
      <c r="I175" s="195" t="s">
        <v>1755</v>
      </c>
      <c r="J175" s="195"/>
      <c r="K175" s="236"/>
    </row>
    <row r="176" spans="2:11" ht="15" customHeight="1">
      <c r="B176" s="215"/>
      <c r="C176" s="195" t="s">
        <v>58</v>
      </c>
      <c r="D176" s="195"/>
      <c r="E176" s="195"/>
      <c r="F176" s="214" t="s">
        <v>1687</v>
      </c>
      <c r="G176" s="195"/>
      <c r="H176" s="195" t="s">
        <v>1756</v>
      </c>
      <c r="I176" s="195" t="s">
        <v>1757</v>
      </c>
      <c r="J176" s="195">
        <v>1</v>
      </c>
      <c r="K176" s="236"/>
    </row>
    <row r="177" spans="2:11" ht="15" customHeight="1">
      <c r="B177" s="215"/>
      <c r="C177" s="195" t="s">
        <v>54</v>
      </c>
      <c r="D177" s="195"/>
      <c r="E177" s="195"/>
      <c r="F177" s="214" t="s">
        <v>1687</v>
      </c>
      <c r="G177" s="195"/>
      <c r="H177" s="195" t="s">
        <v>1758</v>
      </c>
      <c r="I177" s="195" t="s">
        <v>1689</v>
      </c>
      <c r="J177" s="195">
        <v>20</v>
      </c>
      <c r="K177" s="236"/>
    </row>
    <row r="178" spans="2:11" ht="15" customHeight="1">
      <c r="B178" s="215"/>
      <c r="C178" s="195" t="s">
        <v>217</v>
      </c>
      <c r="D178" s="195"/>
      <c r="E178" s="195"/>
      <c r="F178" s="214" t="s">
        <v>1687</v>
      </c>
      <c r="G178" s="195"/>
      <c r="H178" s="195" t="s">
        <v>1759</v>
      </c>
      <c r="I178" s="195" t="s">
        <v>1689</v>
      </c>
      <c r="J178" s="195">
        <v>255</v>
      </c>
      <c r="K178" s="236"/>
    </row>
    <row r="179" spans="2:11" ht="15" customHeight="1">
      <c r="B179" s="215"/>
      <c r="C179" s="195" t="s">
        <v>218</v>
      </c>
      <c r="D179" s="195"/>
      <c r="E179" s="195"/>
      <c r="F179" s="214" t="s">
        <v>1687</v>
      </c>
      <c r="G179" s="195"/>
      <c r="H179" s="195" t="s">
        <v>1652</v>
      </c>
      <c r="I179" s="195" t="s">
        <v>1689</v>
      </c>
      <c r="J179" s="195">
        <v>10</v>
      </c>
      <c r="K179" s="236"/>
    </row>
    <row r="180" spans="2:11" ht="15" customHeight="1">
      <c r="B180" s="215"/>
      <c r="C180" s="195" t="s">
        <v>219</v>
      </c>
      <c r="D180" s="195"/>
      <c r="E180" s="195"/>
      <c r="F180" s="214" t="s">
        <v>1687</v>
      </c>
      <c r="G180" s="195"/>
      <c r="H180" s="195" t="s">
        <v>1760</v>
      </c>
      <c r="I180" s="195" t="s">
        <v>1721</v>
      </c>
      <c r="J180" s="195"/>
      <c r="K180" s="236"/>
    </row>
    <row r="181" spans="2:11" ht="15" customHeight="1">
      <c r="B181" s="215"/>
      <c r="C181" s="195" t="s">
        <v>1761</v>
      </c>
      <c r="D181" s="195"/>
      <c r="E181" s="195"/>
      <c r="F181" s="214" t="s">
        <v>1687</v>
      </c>
      <c r="G181" s="195"/>
      <c r="H181" s="195" t="s">
        <v>1762</v>
      </c>
      <c r="I181" s="195" t="s">
        <v>1721</v>
      </c>
      <c r="J181" s="195"/>
      <c r="K181" s="236"/>
    </row>
    <row r="182" spans="2:11" ht="15" customHeight="1">
      <c r="B182" s="215"/>
      <c r="C182" s="195" t="s">
        <v>1750</v>
      </c>
      <c r="D182" s="195"/>
      <c r="E182" s="195"/>
      <c r="F182" s="214" t="s">
        <v>1687</v>
      </c>
      <c r="G182" s="195"/>
      <c r="H182" s="195" t="s">
        <v>1763</v>
      </c>
      <c r="I182" s="195" t="s">
        <v>1721</v>
      </c>
      <c r="J182" s="195"/>
      <c r="K182" s="236"/>
    </row>
    <row r="183" spans="2:11" ht="15" customHeight="1">
      <c r="B183" s="215"/>
      <c r="C183" s="195" t="s">
        <v>222</v>
      </c>
      <c r="D183" s="195"/>
      <c r="E183" s="195"/>
      <c r="F183" s="214" t="s">
        <v>1693</v>
      </c>
      <c r="G183" s="195"/>
      <c r="H183" s="195" t="s">
        <v>1764</v>
      </c>
      <c r="I183" s="195" t="s">
        <v>1689</v>
      </c>
      <c r="J183" s="195">
        <v>50</v>
      </c>
      <c r="K183" s="236"/>
    </row>
    <row r="184" spans="2:11" ht="15" customHeight="1">
      <c r="B184" s="215"/>
      <c r="C184" s="195" t="s">
        <v>1765</v>
      </c>
      <c r="D184" s="195"/>
      <c r="E184" s="195"/>
      <c r="F184" s="214" t="s">
        <v>1693</v>
      </c>
      <c r="G184" s="195"/>
      <c r="H184" s="195" t="s">
        <v>1766</v>
      </c>
      <c r="I184" s="195" t="s">
        <v>1767</v>
      </c>
      <c r="J184" s="195"/>
      <c r="K184" s="236"/>
    </row>
    <row r="185" spans="2:11" ht="15" customHeight="1">
      <c r="B185" s="215"/>
      <c r="C185" s="195" t="s">
        <v>1768</v>
      </c>
      <c r="D185" s="195"/>
      <c r="E185" s="195"/>
      <c r="F185" s="214" t="s">
        <v>1693</v>
      </c>
      <c r="G185" s="195"/>
      <c r="H185" s="195" t="s">
        <v>1769</v>
      </c>
      <c r="I185" s="195" t="s">
        <v>1767</v>
      </c>
      <c r="J185" s="195"/>
      <c r="K185" s="236"/>
    </row>
    <row r="186" spans="2:11" ht="15" customHeight="1">
      <c r="B186" s="215"/>
      <c r="C186" s="195" t="s">
        <v>1770</v>
      </c>
      <c r="D186" s="195"/>
      <c r="E186" s="195"/>
      <c r="F186" s="214" t="s">
        <v>1693</v>
      </c>
      <c r="G186" s="195"/>
      <c r="H186" s="195" t="s">
        <v>1771</v>
      </c>
      <c r="I186" s="195" t="s">
        <v>1767</v>
      </c>
      <c r="J186" s="195"/>
      <c r="K186" s="236"/>
    </row>
    <row r="187" spans="2:11" ht="15" customHeight="1">
      <c r="B187" s="215"/>
      <c r="C187" s="248" t="s">
        <v>1772</v>
      </c>
      <c r="D187" s="195"/>
      <c r="E187" s="195"/>
      <c r="F187" s="214" t="s">
        <v>1693</v>
      </c>
      <c r="G187" s="195"/>
      <c r="H187" s="195" t="s">
        <v>1773</v>
      </c>
      <c r="I187" s="195" t="s">
        <v>1774</v>
      </c>
      <c r="J187" s="249" t="s">
        <v>1775</v>
      </c>
      <c r="K187" s="236"/>
    </row>
    <row r="188" spans="2:11" ht="15" customHeight="1">
      <c r="B188" s="242"/>
      <c r="C188" s="250"/>
      <c r="D188" s="224"/>
      <c r="E188" s="224"/>
      <c r="F188" s="224"/>
      <c r="G188" s="224"/>
      <c r="H188" s="224"/>
      <c r="I188" s="224"/>
      <c r="J188" s="224"/>
      <c r="K188" s="243"/>
    </row>
    <row r="189" spans="2:11" ht="18.75" customHeight="1">
      <c r="B189" s="251"/>
      <c r="C189" s="252"/>
      <c r="D189" s="252"/>
      <c r="E189" s="252"/>
      <c r="F189" s="253"/>
      <c r="G189" s="195"/>
      <c r="H189" s="195"/>
      <c r="I189" s="195"/>
      <c r="J189" s="195"/>
      <c r="K189" s="191"/>
    </row>
    <row r="190" spans="2:11" ht="18.75" customHeight="1">
      <c r="B190" s="191"/>
      <c r="C190" s="195"/>
      <c r="D190" s="195"/>
      <c r="E190" s="195"/>
      <c r="F190" s="214"/>
      <c r="G190" s="195"/>
      <c r="H190" s="195"/>
      <c r="I190" s="195"/>
      <c r="J190" s="195"/>
      <c r="K190" s="191"/>
    </row>
    <row r="191" spans="2:11" ht="18.75" customHeight="1"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</row>
    <row r="192" spans="2:11" ht="13.5">
      <c r="B192" s="182"/>
      <c r="C192" s="183"/>
      <c r="D192" s="183"/>
      <c r="E192" s="183"/>
      <c r="F192" s="183"/>
      <c r="G192" s="183"/>
      <c r="H192" s="183"/>
      <c r="I192" s="183"/>
      <c r="J192" s="183"/>
      <c r="K192" s="184"/>
    </row>
    <row r="193" spans="2:11" ht="21">
      <c r="B193" s="185"/>
      <c r="C193" s="300" t="s">
        <v>1776</v>
      </c>
      <c r="D193" s="300"/>
      <c r="E193" s="300"/>
      <c r="F193" s="300"/>
      <c r="G193" s="300"/>
      <c r="H193" s="300"/>
      <c r="I193" s="300"/>
      <c r="J193" s="300"/>
      <c r="K193" s="186"/>
    </row>
    <row r="194" spans="2:11" ht="25.5" customHeight="1">
      <c r="B194" s="185"/>
      <c r="C194" s="254" t="s">
        <v>1777</v>
      </c>
      <c r="D194" s="254"/>
      <c r="E194" s="254"/>
      <c r="F194" s="254" t="s">
        <v>1778</v>
      </c>
      <c r="G194" s="255"/>
      <c r="H194" s="301" t="s">
        <v>1779</v>
      </c>
      <c r="I194" s="301"/>
      <c r="J194" s="301"/>
      <c r="K194" s="186"/>
    </row>
    <row r="195" spans="2:11" ht="5.25" customHeight="1">
      <c r="B195" s="215"/>
      <c r="C195" s="212"/>
      <c r="D195" s="212"/>
      <c r="E195" s="212"/>
      <c r="F195" s="212"/>
      <c r="G195" s="195"/>
      <c r="H195" s="212"/>
      <c r="I195" s="212"/>
      <c r="J195" s="212"/>
      <c r="K195" s="236"/>
    </row>
    <row r="196" spans="2:11" ht="15" customHeight="1">
      <c r="B196" s="215"/>
      <c r="C196" s="195" t="s">
        <v>1780</v>
      </c>
      <c r="D196" s="195"/>
      <c r="E196" s="195"/>
      <c r="F196" s="214" t="s">
        <v>44</v>
      </c>
      <c r="G196" s="195"/>
      <c r="H196" s="299" t="s">
        <v>1781</v>
      </c>
      <c r="I196" s="299"/>
      <c r="J196" s="299"/>
      <c r="K196" s="236"/>
    </row>
    <row r="197" spans="2:11" ht="15" customHeight="1">
      <c r="B197" s="215"/>
      <c r="C197" s="221"/>
      <c r="D197" s="195"/>
      <c r="E197" s="195"/>
      <c r="F197" s="214" t="s">
        <v>45</v>
      </c>
      <c r="G197" s="195"/>
      <c r="H197" s="299" t="s">
        <v>1782</v>
      </c>
      <c r="I197" s="299"/>
      <c r="J197" s="299"/>
      <c r="K197" s="236"/>
    </row>
    <row r="198" spans="2:11" ht="15" customHeight="1">
      <c r="B198" s="215"/>
      <c r="C198" s="221"/>
      <c r="D198" s="195"/>
      <c r="E198" s="195"/>
      <c r="F198" s="214" t="s">
        <v>48</v>
      </c>
      <c r="G198" s="195"/>
      <c r="H198" s="299" t="s">
        <v>1783</v>
      </c>
      <c r="I198" s="299"/>
      <c r="J198" s="299"/>
      <c r="K198" s="236"/>
    </row>
    <row r="199" spans="2:11" ht="15" customHeight="1">
      <c r="B199" s="215"/>
      <c r="C199" s="195"/>
      <c r="D199" s="195"/>
      <c r="E199" s="195"/>
      <c r="F199" s="214" t="s">
        <v>46</v>
      </c>
      <c r="G199" s="195"/>
      <c r="H199" s="299" t="s">
        <v>1784</v>
      </c>
      <c r="I199" s="299"/>
      <c r="J199" s="299"/>
      <c r="K199" s="236"/>
    </row>
    <row r="200" spans="2:11" ht="15" customHeight="1">
      <c r="B200" s="215"/>
      <c r="C200" s="195"/>
      <c r="D200" s="195"/>
      <c r="E200" s="195"/>
      <c r="F200" s="214" t="s">
        <v>47</v>
      </c>
      <c r="G200" s="195"/>
      <c r="H200" s="299" t="s">
        <v>1785</v>
      </c>
      <c r="I200" s="299"/>
      <c r="J200" s="299"/>
      <c r="K200" s="236"/>
    </row>
    <row r="201" spans="2:11" ht="15" customHeight="1">
      <c r="B201" s="215"/>
      <c r="C201" s="195"/>
      <c r="D201" s="195"/>
      <c r="E201" s="195"/>
      <c r="F201" s="214"/>
      <c r="G201" s="195"/>
      <c r="H201" s="195"/>
      <c r="I201" s="195"/>
      <c r="J201" s="195"/>
      <c r="K201" s="236"/>
    </row>
    <row r="202" spans="2:11" ht="15" customHeight="1">
      <c r="B202" s="215"/>
      <c r="C202" s="195" t="s">
        <v>1733</v>
      </c>
      <c r="D202" s="195"/>
      <c r="E202" s="195"/>
      <c r="F202" s="214" t="s">
        <v>79</v>
      </c>
      <c r="G202" s="195"/>
      <c r="H202" s="299" t="s">
        <v>1786</v>
      </c>
      <c r="I202" s="299"/>
      <c r="J202" s="299"/>
      <c r="K202" s="236"/>
    </row>
    <row r="203" spans="2:11" ht="15" customHeight="1">
      <c r="B203" s="215"/>
      <c r="C203" s="221"/>
      <c r="D203" s="195"/>
      <c r="E203" s="195"/>
      <c r="F203" s="214" t="s">
        <v>1630</v>
      </c>
      <c r="G203" s="195"/>
      <c r="H203" s="299" t="s">
        <v>1631</v>
      </c>
      <c r="I203" s="299"/>
      <c r="J203" s="299"/>
      <c r="K203" s="236"/>
    </row>
    <row r="204" spans="2:11" ht="15" customHeight="1">
      <c r="B204" s="215"/>
      <c r="C204" s="195"/>
      <c r="D204" s="195"/>
      <c r="E204" s="195"/>
      <c r="F204" s="214" t="s">
        <v>1628</v>
      </c>
      <c r="G204" s="195"/>
      <c r="H204" s="299" t="s">
        <v>1787</v>
      </c>
      <c r="I204" s="299"/>
      <c r="J204" s="299"/>
      <c r="K204" s="236"/>
    </row>
    <row r="205" spans="2:11" ht="15" customHeight="1">
      <c r="B205" s="256"/>
      <c r="C205" s="221"/>
      <c r="D205" s="221"/>
      <c r="E205" s="221"/>
      <c r="F205" s="214" t="s">
        <v>1632</v>
      </c>
      <c r="G205" s="200"/>
      <c r="H205" s="298" t="s">
        <v>1633</v>
      </c>
      <c r="I205" s="298"/>
      <c r="J205" s="298"/>
      <c r="K205" s="257"/>
    </row>
    <row r="206" spans="2:11" ht="15" customHeight="1">
      <c r="B206" s="256"/>
      <c r="C206" s="221"/>
      <c r="D206" s="221"/>
      <c r="E206" s="221"/>
      <c r="F206" s="214" t="s">
        <v>1634</v>
      </c>
      <c r="G206" s="200"/>
      <c r="H206" s="298" t="s">
        <v>1788</v>
      </c>
      <c r="I206" s="298"/>
      <c r="J206" s="298"/>
      <c r="K206" s="257"/>
    </row>
    <row r="207" spans="2:11" ht="15" customHeight="1">
      <c r="B207" s="256"/>
      <c r="C207" s="221"/>
      <c r="D207" s="221"/>
      <c r="E207" s="221"/>
      <c r="F207" s="258"/>
      <c r="G207" s="200"/>
      <c r="H207" s="259"/>
      <c r="I207" s="259"/>
      <c r="J207" s="259"/>
      <c r="K207" s="257"/>
    </row>
    <row r="208" spans="2:11" ht="15" customHeight="1">
      <c r="B208" s="256"/>
      <c r="C208" s="195" t="s">
        <v>1757</v>
      </c>
      <c r="D208" s="221"/>
      <c r="E208" s="221"/>
      <c r="F208" s="214">
        <v>1</v>
      </c>
      <c r="G208" s="200"/>
      <c r="H208" s="298" t="s">
        <v>1789</v>
      </c>
      <c r="I208" s="298"/>
      <c r="J208" s="298"/>
      <c r="K208" s="257"/>
    </row>
    <row r="209" spans="2:11" ht="15" customHeight="1">
      <c r="B209" s="256"/>
      <c r="C209" s="221"/>
      <c r="D209" s="221"/>
      <c r="E209" s="221"/>
      <c r="F209" s="214">
        <v>2</v>
      </c>
      <c r="G209" s="200"/>
      <c r="H209" s="298" t="s">
        <v>1790</v>
      </c>
      <c r="I209" s="298"/>
      <c r="J209" s="298"/>
      <c r="K209" s="257"/>
    </row>
    <row r="210" spans="2:11" ht="15" customHeight="1">
      <c r="B210" s="256"/>
      <c r="C210" s="221"/>
      <c r="D210" s="221"/>
      <c r="E210" s="221"/>
      <c r="F210" s="214">
        <v>3</v>
      </c>
      <c r="G210" s="200"/>
      <c r="H210" s="298" t="s">
        <v>1791</v>
      </c>
      <c r="I210" s="298"/>
      <c r="J210" s="298"/>
      <c r="K210" s="257"/>
    </row>
    <row r="211" spans="2:11" ht="15" customHeight="1">
      <c r="B211" s="256"/>
      <c r="C211" s="221"/>
      <c r="D211" s="221"/>
      <c r="E211" s="221"/>
      <c r="F211" s="214">
        <v>4</v>
      </c>
      <c r="G211" s="200"/>
      <c r="H211" s="298" t="s">
        <v>1792</v>
      </c>
      <c r="I211" s="298"/>
      <c r="J211" s="298"/>
      <c r="K211" s="257"/>
    </row>
    <row r="212" spans="2:11" ht="12.75" customHeight="1">
      <c r="B212" s="260"/>
      <c r="C212" s="261"/>
      <c r="D212" s="261"/>
      <c r="E212" s="261"/>
      <c r="F212" s="261"/>
      <c r="G212" s="261"/>
      <c r="H212" s="261"/>
      <c r="I212" s="261"/>
      <c r="J212" s="261"/>
      <c r="K212" s="26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Caha</cp:lastModifiedBy>
  <dcterms:modified xsi:type="dcterms:W3CDTF">2015-10-08T11:34:04Z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