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Zázemí sportoviště" sheetId="2" r:id="rId2"/>
    <sheet name="SO 02 - Fotbalové hřiště" sheetId="3" r:id="rId3"/>
    <sheet name="SO 03 - Atletická dráha" sheetId="4" r:id="rId4"/>
    <sheet name="SO 04 - Ostatní a vedlejš..." sheetId="5" r:id="rId5"/>
    <sheet name="Pokyny pro vyplnění" sheetId="6" r:id="rId6"/>
  </sheets>
  <definedNames>
    <definedName name="_xlnm.Print_Titles" localSheetId="0">'Rekapitulace stavby'!$47:$47</definedName>
    <definedName name="_xlnm.Print_Titles" localSheetId="1">'SO 01 - Zázemí sportoviště'!$95:$95</definedName>
    <definedName name="_xlnm.Print_Titles" localSheetId="2">'SO 02 - Fotbalové hřiště'!$80:$80</definedName>
    <definedName name="_xlnm.Print_Titles" localSheetId="3">'SO 03 - Atletická dráha'!$73:$73</definedName>
    <definedName name="_xlnm.Print_Titles" localSheetId="4">'SO 04 - Ostatní a vedlejš...'!$70:$70</definedName>
    <definedName name="_xlnm.Print_Area" localSheetId="5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stavby'!$C$38:$AQ$54</definedName>
    <definedName name="_xlnm.Print_Area" localSheetId="1">'SO 01 - Zázemí sportoviště'!$C$4:$P$33,'SO 01 - Zázemí sportoviště'!$C$39:$Q$79,'SO 01 - Zázemí sportoviště'!$C$85:$R$1062</definedName>
    <definedName name="_xlnm.Print_Area" localSheetId="2">'SO 02 - Fotbalové hřiště'!$C$4:$P$33,'SO 02 - Fotbalové hřiště'!$C$39:$Q$64,'SO 02 - Fotbalové hřiště'!$C$70:$R$251</definedName>
    <definedName name="_xlnm.Print_Area" localSheetId="3">'SO 03 - Atletická dráha'!$C$4:$P$33,'SO 03 - Atletická dráha'!$C$39:$Q$57,'SO 03 - Atletická dráha'!$C$63:$R$133</definedName>
    <definedName name="_xlnm.Print_Area" localSheetId="4">'SO 04 - Ostatní a vedlejš...'!$C$4:$P$33,'SO 04 - Ostatní a vedlejš...'!$C$39:$Q$54,'SO 04 - Ostatní a vedlejš...'!$C$60:$R$83</definedName>
  </definedNames>
  <calcPr fullCalcOnLoad="1"/>
</workbook>
</file>

<file path=xl/sharedStrings.xml><?xml version="1.0" encoding="utf-8"?>
<sst xmlns="http://schemas.openxmlformats.org/spreadsheetml/2006/main" count="11231" uniqueCount="1874">
  <si>
    <t>Export VZ</t>
  </si>
  <si>
    <t>List obsahuje:</t>
  </si>
  <si>
    <t>1.0</t>
  </si>
  <si>
    <t>False</t>
  </si>
  <si>
    <t>{8974A895-C9B1-41D4-8A31-B43A61FED921}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</si>
  <si>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</si>
  <si>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</si>
  <si>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</si>
  <si>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</si>
  <si>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</si>
  <si>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</si>
  <si>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</si>
  <si>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</si>
  <si>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</si>
  <si>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</si>
  <si>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2014/07_VZ - Rekonstrukce sportoviště včetně zázemí</t>
  </si>
  <si>
    <t>0,1</t>
  </si>
  <si>
    <t>1</t>
  </si>
  <si>
    <t>Místo:</t>
  </si>
  <si>
    <t>p.č. 311/5, 317/2 a ST.1788, k.ú. Přelouč</t>
  </si>
  <si>
    <t>Datum:</t>
  </si>
  <si>
    <t>19.03.2015</t>
  </si>
  <si>
    <t>10</t>
  </si>
  <si>
    <t>100</t>
  </si>
  <si>
    <t>Zadavatel:</t>
  </si>
  <si>
    <t>IČ:</t>
  </si>
  <si>
    <t>Město Přelouč, Čs. armády 1655, 535 33 Přelouč</t>
  </si>
  <si>
    <t>DIČ:</t>
  </si>
  <si>
    <t>Uchazeč:</t>
  </si>
  <si>
    <t>Projektant:</t>
  </si>
  <si>
    <t>Projecticon s.r.o., A.Kopeckého,549 22 Nový Hrádek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</si>
  <si>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</si>
  <si>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</si>
  <si>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</si>
  <si>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</si>
  <si>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</si>
  <si>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</si>
  <si>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</si>
  <si>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</si>
  <si>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</si>
  <si>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</si>
  <si>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</si>
  <si>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</si>
  <si>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</si>
  <si>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</si>
  <si>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</si>
  <si>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</si>
  <si>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</si>
  <si>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</si>
  <si>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</si>
  <si>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</si>
  <si>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</si>
  <si>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</si>
  <si>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</si>
  <si>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</si>
  <si>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</si>
  <si>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</si>
  <si>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</si>
  <si>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</si>
  <si>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</si>
  <si>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</si>
  <si>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</si>
  <si>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</si>
  <si>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</si>
  <si>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</si>
  <si>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</si>
  <si>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</si>
  <si>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</si>
  <si>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</si>
  <si>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801 5</t>
  </si>
  <si>
    <t>SO 01</t>
  </si>
  <si>
    <t>Zázemí sportoviště</t>
  </si>
  <si>
    <t>STA</t>
  </si>
  <si>
    <t>{D735F32F-39D5-4285-BD3D-F228B8898C2B}</t>
  </si>
  <si>
    <t>2</t>
  </si>
  <si>
    <t>SO 02</t>
  </si>
  <si>
    <t>Fotbalové hřiště</t>
  </si>
  <si>
    <t>{9ADD3D43-696C-4425-A02E-88EBDEA9B7CF}</t>
  </si>
  <si>
    <t>SO 03</t>
  </si>
  <si>
    <t>Atletická dráha</t>
  </si>
  <si>
    <t>{770E6A74-315E-49EB-8661-621981DE1C7A}</t>
  </si>
  <si>
    <t>SO 04</t>
  </si>
  <si>
    <t>Ostatní a vedlejší náklady</t>
  </si>
  <si>
    <t>{99537240-E18A-4D0C-BB6E-EBDD79BA1177}</t>
  </si>
  <si>
    <t>Zpět na list:</t>
  </si>
  <si>
    <t>Bednění</t>
  </si>
  <si>
    <t xml:space="preserve"> </t>
  </si>
  <si>
    <t>37,17</t>
  </si>
  <si>
    <t>Cyky_1_5</t>
  </si>
  <si>
    <t>cyky 3x1,5</t>
  </si>
  <si>
    <t>589</t>
  </si>
  <si>
    <t>KRYCÍ LIST SOUPISU</t>
  </si>
  <si>
    <t>cyky3_25</t>
  </si>
  <si>
    <t>cyky 3x2,5</t>
  </si>
  <si>
    <t>830</t>
  </si>
  <si>
    <t>cyky5_25</t>
  </si>
  <si>
    <t>cyky 5x2,5</t>
  </si>
  <si>
    <t>136</t>
  </si>
  <si>
    <t>cyky5_4</t>
  </si>
  <si>
    <t>cyky 5x4</t>
  </si>
  <si>
    <t>71</t>
  </si>
  <si>
    <t>Objekt:</t>
  </si>
  <si>
    <t>SO 01 - Zázemí sportoviště</t>
  </si>
  <si>
    <t>Detail_nadpraží</t>
  </si>
  <si>
    <t>Zateplení ostění</t>
  </si>
  <si>
    <t>27,807</t>
  </si>
  <si>
    <t>Dlažba</t>
  </si>
  <si>
    <t>87,6</t>
  </si>
  <si>
    <t>KSO:</t>
  </si>
  <si>
    <t>Dlažba_celkem</t>
  </si>
  <si>
    <t>Dlažba celkem</t>
  </si>
  <si>
    <t>430,277</t>
  </si>
  <si>
    <t>EPS_140</t>
  </si>
  <si>
    <t>262,772</t>
  </si>
  <si>
    <t>KZS_celkem</t>
  </si>
  <si>
    <t>690,901</t>
  </si>
  <si>
    <t>Lešení</t>
  </si>
  <si>
    <t>883,476</t>
  </si>
  <si>
    <t>MV_140</t>
  </si>
  <si>
    <t>MV 140</t>
  </si>
  <si>
    <t>168,496</t>
  </si>
  <si>
    <t>Nadpraží_parapet</t>
  </si>
  <si>
    <t>Nadpraží + parapet</t>
  </si>
  <si>
    <t>112,985</t>
  </si>
  <si>
    <t>Nopová_folie</t>
  </si>
  <si>
    <t>Nopová fólie</t>
  </si>
  <si>
    <t>38,808</t>
  </si>
  <si>
    <t>Obklad</t>
  </si>
  <si>
    <t>57,86</t>
  </si>
  <si>
    <t>Obrubník</t>
  </si>
  <si>
    <t>60,36</t>
  </si>
  <si>
    <t>Odvoz_zeminy</t>
  </si>
  <si>
    <t>11,06</t>
  </si>
  <si>
    <t>Omítník</t>
  </si>
  <si>
    <t>69,09</t>
  </si>
  <si>
    <t>Plocha_OK</t>
  </si>
  <si>
    <t>plocha OK</t>
  </si>
  <si>
    <t>1359,102</t>
  </si>
  <si>
    <t>Podhled</t>
  </si>
  <si>
    <t>462,515</t>
  </si>
  <si>
    <t>Profily</t>
  </si>
  <si>
    <t>247,435</t>
  </si>
  <si>
    <t>Rohy_celkem</t>
  </si>
  <si>
    <t>Rohy celkem</t>
  </si>
  <si>
    <t>470,72</t>
  </si>
  <si>
    <t>SF_03</t>
  </si>
  <si>
    <t>SF 03</t>
  </si>
  <si>
    <t>144,677</t>
  </si>
  <si>
    <t>Sokl_dlažba</t>
  </si>
  <si>
    <t>137,045</t>
  </si>
  <si>
    <t>SP_02</t>
  </si>
  <si>
    <t>SP 02</t>
  </si>
  <si>
    <t>191,3</t>
  </si>
  <si>
    <t>SP_03</t>
  </si>
  <si>
    <t>SP 01</t>
  </si>
  <si>
    <t>78,815</t>
  </si>
  <si>
    <t>Stávající_dlažba</t>
  </si>
  <si>
    <t>Stávající dlažba</t>
  </si>
  <si>
    <t>398,676</t>
  </si>
  <si>
    <t>Svítidla</t>
  </si>
  <si>
    <t>72</t>
  </si>
  <si>
    <t>SZ_01</t>
  </si>
  <si>
    <t>SZ 01</t>
  </si>
  <si>
    <t>139,718</t>
  </si>
  <si>
    <t>TR_plech</t>
  </si>
  <si>
    <t>704,98</t>
  </si>
  <si>
    <t>Vnější_ostění</t>
  </si>
  <si>
    <t>Vnější ostění</t>
  </si>
  <si>
    <t>53,885</t>
  </si>
  <si>
    <t>Vnitřní_ostění</t>
  </si>
  <si>
    <t>Vnitřní ostění</t>
  </si>
  <si>
    <t>78,275</t>
  </si>
  <si>
    <t>Vnitřní_stěny</t>
  </si>
  <si>
    <t>1070,024</t>
  </si>
  <si>
    <t>Výkop</t>
  </si>
  <si>
    <t>18,295</t>
  </si>
  <si>
    <t>XPS_140</t>
  </si>
  <si>
    <t>XPS 140</t>
  </si>
  <si>
    <t>33,264</t>
  </si>
  <si>
    <t>Zásyp</t>
  </si>
  <si>
    <t>7,235</t>
  </si>
  <si>
    <t>Zateplení_ostění2</t>
  </si>
  <si>
    <t>Zateplení ostění 2</t>
  </si>
  <si>
    <t>14,105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</si>
  <si>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</si>
  <si>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</si>
  <si>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</si>
  <si>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</si>
  <si>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</si>
  <si>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</si>
  <si>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</si>
  <si>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</si>
  <si>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</si>
  <si>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</si>
  <si>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</si>
  <si>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</si>
  <si>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</si>
  <si>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</si>
  <si>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</si>
  <si>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740 - Elektromontáže - zkoušky a revize</t>
  </si>
  <si>
    <t xml:space="preserve">    742 - Elektromontáže - rozvodný systém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</si>
  <si>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</si>
  <si>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</si>
  <si>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</si>
  <si>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</si>
  <si>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</si>
  <si>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</si>
  <si>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</si>
  <si>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</si>
  <si>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</si>
  <si>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</si>
  <si>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</si>
  <si>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 xml:space="preserve">    786 - Dokončovací práce - čalounické úpravy</t>
  </si>
  <si>
    <t xml:space="preserve">    789 - Povrchové úpravy ocelových konstrukcí a technologických zařízení</t>
  </si>
  <si>
    <t>M - Práce a dodávky M</t>
  </si>
  <si>
    <t xml:space="preserve">    21-M - Elektromontáže - hromosvody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</si>
  <si>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</si>
  <si>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</si>
  <si>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</si>
  <si>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</si>
  <si>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</si>
  <si>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</si>
  <si>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</si>
  <si>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</si>
  <si>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</si>
  <si>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</si>
  <si>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</si>
  <si>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</si>
  <si>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</si>
  <si>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</si>
  <si>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</si>
  <si>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</si>
  <si>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</si>
  <si>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</si>
  <si>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</si>
  <si>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</si>
  <si>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CS ÚRS 2013 01</t>
  </si>
  <si>
    <t>4</t>
  </si>
  <si>
    <t>653152555</t>
  </si>
  <si>
    <t>"D.1.1.18"22,65*2,346+16,425*2,76+40,3*7,02+2,03*3,0+3,2*0,5+14,72*0,5+4,5*0,5</t>
  </si>
  <si>
    <t>VV</t>
  </si>
  <si>
    <t>Součet</t>
  </si>
  <si>
    <t>113107224</t>
  </si>
  <si>
    <t>Odstranění podkladu pl přes 200 m2 z kameniva drceného tl. 300 - 400 mm</t>
  </si>
  <si>
    <t>-1202216776</t>
  </si>
  <si>
    <t>3</t>
  </si>
  <si>
    <t>132201201</t>
  </si>
  <si>
    <t>Hloubení rýh š do 2000 mm v hornině tř. 3 objemu do 100 m3</t>
  </si>
  <si>
    <t>m3</t>
  </si>
  <si>
    <t>-1339700736</t>
  </si>
  <si>
    <t>"D.1.1.7" (4,45+40,3+10,69)*((0,75+0,9)/2)*0,4</t>
  </si>
  <si>
    <t>132201209</t>
  </si>
  <si>
    <t>Příplatek za lepivost k hloubení rýh š do 2000 mm v hornině tř. 3</t>
  </si>
  <si>
    <t>-1790327316</t>
  </si>
  <si>
    <t>5</t>
  </si>
  <si>
    <t>162201102</t>
  </si>
  <si>
    <t>Vodorovné přemístění do 50 m výkopku/sypaniny z horniny tř. 1 až 4</t>
  </si>
  <si>
    <t>1316898092</t>
  </si>
  <si>
    <t>6</t>
  </si>
  <si>
    <t>162701105</t>
  </si>
  <si>
    <t>Vodorovné přemístění do 10000 m výkopku/sypaniny z horniny tř. 1 až 4</t>
  </si>
  <si>
    <t>349589480</t>
  </si>
  <si>
    <t>Výkop-zásyp</t>
  </si>
  <si>
    <t>7</t>
  </si>
  <si>
    <t>162701109</t>
  </si>
  <si>
    <t>Příplatek k vodorovnému přemístění výkopku/sypaniny z horniny tř. 1 až 4 ZKD 1000 m přes 10000 m</t>
  </si>
  <si>
    <t>-1817356351</t>
  </si>
  <si>
    <t>Odvoz_zeminy*5</t>
  </si>
  <si>
    <t>8</t>
  </si>
  <si>
    <t>171201201</t>
  </si>
  <si>
    <t>Uložení sypaniny na skládky</t>
  </si>
  <si>
    <t>-1893422301</t>
  </si>
  <si>
    <t>9</t>
  </si>
  <si>
    <t>171201211</t>
  </si>
  <si>
    <t>Poplatek za uložení odpadu ze sypaniny na skládce (skládkovné)</t>
  </si>
  <si>
    <t>t</t>
  </si>
  <si>
    <t>-1192799187</t>
  </si>
  <si>
    <t>Odvoz_zeminy*1,7</t>
  </si>
  <si>
    <t>174101101</t>
  </si>
  <si>
    <t>Zásyp jam, šachet rýh nebo kolem objektů sypaninou se zhutněním</t>
  </si>
  <si>
    <t>443120369</t>
  </si>
  <si>
    <t>"D.1.1.7" ((4,45+40,3+10,69)*((0,75+0,9)/2)*0,4)-((4,45+40,3+10,69)*0,57*0,35)</t>
  </si>
  <si>
    <t>11</t>
  </si>
  <si>
    <t>311231117</t>
  </si>
  <si>
    <t>Zdivo nosné z cihel dl 290 mm pevnosti P 7 až 15 na SMS 10 MPa</t>
  </si>
  <si>
    <t>-925861252</t>
  </si>
  <si>
    <t>"D.1.1.10+D.1.1.24a - Západ"40,3*0,210*0,405</t>
  </si>
  <si>
    <t>12</t>
  </si>
  <si>
    <t>311321311</t>
  </si>
  <si>
    <t>Nosná zeď ze ŽB tř. C 16/20 bez výztuže</t>
  </si>
  <si>
    <t>936793251</t>
  </si>
  <si>
    <t>"D.1.1.24a " (40,3+2*6,4)*0,1*0,35</t>
  </si>
  <si>
    <t>13</t>
  </si>
  <si>
    <t>311351105</t>
  </si>
  <si>
    <t>Zřízení oboustranného bednění zdí nosných</t>
  </si>
  <si>
    <t>1790680046</t>
  </si>
  <si>
    <t>"D.1.1.24a " (40,3+2*6,4)*0,35*2</t>
  </si>
  <si>
    <t>14</t>
  </si>
  <si>
    <t>311351106</t>
  </si>
  <si>
    <t>Odstranění oboustranného bednění zdí nosných</t>
  </si>
  <si>
    <t>853546045</t>
  </si>
  <si>
    <t>311361821</t>
  </si>
  <si>
    <t>Výztuž nosných zdí betonářskou ocelí 10 505</t>
  </si>
  <si>
    <t>1854157677</t>
  </si>
  <si>
    <t>"D.1.1.24a - hmotnost Roxor 10 0,617 kg/m" (((40,3+2*6,4)/0,3)*0,5*0,617)/1000</t>
  </si>
  <si>
    <t>16</t>
  </si>
  <si>
    <t>311362021</t>
  </si>
  <si>
    <t>Výztuž nosných zdí svařovanými sítěmi Kari</t>
  </si>
  <si>
    <t>917600173</t>
  </si>
  <si>
    <t>"D.1.1.24a - hmotnost KARI sítě 4,44kg/m2" (((40,3+2*6,4)*(0,08*2+0,31*2))*4,44)/1000</t>
  </si>
  <si>
    <t>17</t>
  </si>
  <si>
    <t>564251111</t>
  </si>
  <si>
    <t>Podklad nebo podsyp ze štěrkopísku ŠP tl 150 mm</t>
  </si>
  <si>
    <t>1562097137</t>
  </si>
  <si>
    <t>18</t>
  </si>
  <si>
    <t>564861111</t>
  </si>
  <si>
    <t>Podklad ze štěrkodrtě ŠD tl 200 mm</t>
  </si>
  <si>
    <t>-587976546</t>
  </si>
  <si>
    <t>Přeložení stávající dlažby</t>
  </si>
  <si>
    <t>Okapový chodník</t>
  </si>
  <si>
    <t>"D.1.1.7" (4,45+40,3+10,69)*0,57</t>
  </si>
  <si>
    <t>19</t>
  </si>
  <si>
    <t>596811221</t>
  </si>
  <si>
    <t xml:space="preserve">Kladení betonové dlažby komunikací pro pěší do lože z kameniva vel do 0,25 m2 </t>
  </si>
  <si>
    <t>59168600</t>
  </si>
  <si>
    <t>"D.1.1.18-přeložená dlažba"22,65*2,346+16,425*2,76+40,3*7,02+2,03*3,0+3,2*0,5+14,72*0,5+4,5*0,5</t>
  </si>
  <si>
    <t>"D.1.1.18-nový okapový chodník"(10,9+16,05+19,18)*0,5</t>
  </si>
  <si>
    <t>20</t>
  </si>
  <si>
    <t>M</t>
  </si>
  <si>
    <t>592456200</t>
  </si>
  <si>
    <t>dlažba desková betonová 50x50x6 cm šedá</t>
  </si>
  <si>
    <t>1093820212</t>
  </si>
  <si>
    <t>Stávající_dlažba*0,5</t>
  </si>
  <si>
    <t>"D.1.1.18-nový okapový chodník"(10,9+16,05+19,18)*0,5*1,1</t>
  </si>
  <si>
    <t>612135001</t>
  </si>
  <si>
    <t>Vyrovnání podkladu vnitřních stěn maltou vápenocementovou tl do 10 mm</t>
  </si>
  <si>
    <t>1760373120</t>
  </si>
  <si>
    <t>PP</t>
  </si>
  <si>
    <t>1.NP</t>
  </si>
  <si>
    <t>"D.1.1.7+D.1.1.19 -PL/1"(3,35+2*0,9)*0,35*9</t>
  </si>
  <si>
    <t>"D.1.1.7+D.1.1.19 -PL/3"(3,55+2*2,5)*0,35*1</t>
  </si>
  <si>
    <t>"D.1.1.7+D.1.1.19 -PL/6" (1,16+2*0,6)*0,35*2</t>
  </si>
  <si>
    <t>"D.1.1.7+D.1.1.19 -PL/7"(2,4+2*1,2)*0,35*1</t>
  </si>
  <si>
    <t>"D.1.1.7+D.1.1.19 -PL/8" (1,35+2*2,0)*0,35*1</t>
  </si>
  <si>
    <t>"D.1.1.7+D.1.1.19 -PL/9" (1,4+2*2,0)*0,35*1</t>
  </si>
  <si>
    <t>"D.1.1.7+D.1.1.19 -PL/12" (1,35+2*2,0)*0,35*1</t>
  </si>
  <si>
    <t>"D.1.1.7+D.1.1.19 -PL/13" (1,2+2*0,6)*0,35*2</t>
  </si>
  <si>
    <t>2.NP</t>
  </si>
  <si>
    <t>"D.1.1.8+D.1.1.19 -PL/2"(3,55+2*1,8)*0,35*14</t>
  </si>
  <si>
    <t>"D.1.1.8+D.1.1.19 -PL/4"(2,395+2*1,8)*0,35*2</t>
  </si>
  <si>
    <t>"D.1.1.8+D.1.1.19 -PL/5" (1,015+2*2,0)*0,35*2</t>
  </si>
  <si>
    <t>"D.1.1.8+D.1.1.19 -PL/10"(1,4+2*1,5)*0,35*2</t>
  </si>
  <si>
    <t>"D.1.1.8+D.1.1.19 -PL/11"(3,395+2*2,0)*0,35*1</t>
  </si>
  <si>
    <t>22</t>
  </si>
  <si>
    <t>612321341</t>
  </si>
  <si>
    <t>Vápenocementová omítka štuková dvouvrstvá vnitřních stěn nanášená strojně</t>
  </si>
  <si>
    <t>1928383832</t>
  </si>
  <si>
    <t>Vnitřní_stěny*0,3</t>
  </si>
  <si>
    <t>23</t>
  </si>
  <si>
    <t>612325302</t>
  </si>
  <si>
    <t>Vápenocementová štuková omítka ostění nebo nadpraží</t>
  </si>
  <si>
    <t>1032060712</t>
  </si>
  <si>
    <t>24</t>
  </si>
  <si>
    <t>621121101</t>
  </si>
  <si>
    <t>Zatření spár cementovou maltou vnějších podhledů z cihel</t>
  </si>
  <si>
    <t>-454939799</t>
  </si>
  <si>
    <t>25</t>
  </si>
  <si>
    <t>621211021</t>
  </si>
  <si>
    <t>Montáž zateplení vnějších podhledů z polystyrénových desek tl do 120 mm</t>
  </si>
  <si>
    <t>1233371170</t>
  </si>
  <si>
    <t>"D.1.1.10 + D.1.132 - Pohled Západ"40,3*0,35</t>
  </si>
  <si>
    <t>26</t>
  </si>
  <si>
    <t>283759460</t>
  </si>
  <si>
    <t>deska fasádní polystyrénová EPS 100 F 1000 x 500 x 60 mm, součinitel tepelné vodivosti min 0,037W/m2K</t>
  </si>
  <si>
    <t>-2138578129</t>
  </si>
  <si>
    <t>Zateplení_ostění2*1,05</t>
  </si>
  <si>
    <t>14,81*1,02 'Přepočtené koeficientem množství</t>
  </si>
  <si>
    <t>27</t>
  </si>
  <si>
    <t>283759440</t>
  </si>
  <si>
    <t>deska fasádní polystyrénová EPS 100 F 1000 x 500 x 40 mm, součinitel tepelné vodivosti min 0,037W/m2K</t>
  </si>
  <si>
    <t>194482376</t>
  </si>
  <si>
    <t>28</t>
  </si>
  <si>
    <t>621211031</t>
  </si>
  <si>
    <t>Montáž zateplení vnějších podhledů z polystyrénových desek tl do 160 mm</t>
  </si>
  <si>
    <t>-1191550747</t>
  </si>
  <si>
    <t>"D.1.1.10 + D.1.132 - Pohled Západ"40,3*0,690</t>
  </si>
  <si>
    <t>29</t>
  </si>
  <si>
    <t>283759810</t>
  </si>
  <si>
    <t>deska fasádní polystyrénová EPS 100 F 1000 x 500 x 140 mm, součinitel tepelné vodivosti min 0,037W/m2K</t>
  </si>
  <si>
    <t>-114016100</t>
  </si>
  <si>
    <t>27,807*1,02 'Přepočtené koeficientem množství</t>
  </si>
  <si>
    <t>30</t>
  </si>
  <si>
    <t>621321311</t>
  </si>
  <si>
    <t>Vápenocementová omítka hrubá jednovrstvá zatřená vnějších podhledů nanášená strojně</t>
  </si>
  <si>
    <t>-760119092</t>
  </si>
  <si>
    <t>"D.1.1.7+D.1.1.19 -PL/1"(3,35+2*0,9)*0,28*9</t>
  </si>
  <si>
    <t>"D.1.1.7+D.1.1.19 -PL/3"(3,55+2*2,5)*0,28*1</t>
  </si>
  <si>
    <t>"D.1.1.7+D.1.1.19 -PL/6" (1,16+2*0,6)*0,28*2</t>
  </si>
  <si>
    <t>"D.1.1.7+D.1.1.19 -PL/7"(2,4+2*1,2)*0,28*1</t>
  </si>
  <si>
    <t>"D.1.1.7+D.1.1.19 -PL/8" (1,35+2*2,0)*0,28*1</t>
  </si>
  <si>
    <t>"D.1.1.7+D.1.1.19 -PL/9" (1,4+2*2,0)*0,28*1</t>
  </si>
  <si>
    <t>"D.1.1.7+D.1.1.19 -PL/12" (1,35+2*2,0)*0,28*1</t>
  </si>
  <si>
    <t>"D.1.1.7+D.1.1.19 -PL/13" (1,2+2*0,6)*0,28*2</t>
  </si>
  <si>
    <t>"D.1.1.8+D.1.1.19 -PL/2"((3,55+2*1,8)*0,14*10)+((3,55+2*1,8)*0,35*4)</t>
  </si>
  <si>
    <t>"D.1.1.8+D.1.1.19 -PL/10"(1,4+2*1,5)*0,14*2</t>
  </si>
  <si>
    <t>"D.1.1.8+D.1.1.19 -PL/11"(3,395+2*2,0)*0,14*1</t>
  </si>
  <si>
    <t>31</t>
  </si>
  <si>
    <t>621531031</t>
  </si>
  <si>
    <t>Tenkovrstvá silikonová zrnitá omítka tl. 3,0 mm včetně penetrace vnějších podhledů</t>
  </si>
  <si>
    <t>-1281505882</t>
  </si>
  <si>
    <t>Detail_nadpraží+(30,4*0,1)</t>
  </si>
  <si>
    <t>32</t>
  </si>
  <si>
    <t>622111121</t>
  </si>
  <si>
    <t xml:space="preserve">Vyspravení lokální cementovou maltou vnějších stěn </t>
  </si>
  <si>
    <t>880309829</t>
  </si>
  <si>
    <t>Vyspravení lokální cementovou maltou vnějších stěn betonových nebo železobetonových</t>
  </si>
  <si>
    <t>33</t>
  </si>
  <si>
    <t>622135011</t>
  </si>
  <si>
    <t>Vyrovnání podkladu vnějších stěn tmelem tl do 2 mm</t>
  </si>
  <si>
    <t>477051219</t>
  </si>
  <si>
    <t>34</t>
  </si>
  <si>
    <t>622142001</t>
  </si>
  <si>
    <t>Potažení vnějších stěn sklovláknitým pletivem vtlačeným do tenkovrstvé hmoty</t>
  </si>
  <si>
    <t>1116064900</t>
  </si>
  <si>
    <t>Sokl nezateplené části</t>
  </si>
  <si>
    <t>"D.1.1.10 - Pohled Západ" 5,775*0,45-2,075*0,45</t>
  </si>
  <si>
    <t>"D.1.1.10 - Pohled Sever" 5,2*0,35+17,2*0,4-(1,14*0,4+0,9*0,4)</t>
  </si>
  <si>
    <t>"D.1.1.11 - Pohled Východ" 5,2*0,3*2+0,3*0,3*2+(6,075-2,07)*0,35</t>
  </si>
  <si>
    <t>"D.1.1.11 - Pohled Jih" (10,96-1,17)*0,45</t>
  </si>
  <si>
    <t>Mezisoučet</t>
  </si>
  <si>
    <t>Omítka nezateplené části  - skladba SF 03</t>
  </si>
  <si>
    <t>"D.1.1.10 - Pohled Západ" 5,775*3,8-2,5*2,05-2,075*2,7</t>
  </si>
  <si>
    <t>"D.1.1.10 - Pohled Sever" 5,63+17,2*3,8-(0,9*0,6*3+1,17*2,7+0,9*1,7)</t>
  </si>
  <si>
    <t>"D.1.1.11 - Pohled Východ" 5,63*2+6,075*3,8-(0,9*0,9+2,07*2,7)</t>
  </si>
  <si>
    <t>"D.1.1.11 - Pohled Jih" 5,63-1,16*0,65+10,96*3,8-(0,9*0,9*3+1,17*1,25+0,9*2,0)</t>
  </si>
  <si>
    <t>35</t>
  </si>
  <si>
    <t>622143003</t>
  </si>
  <si>
    <t>Montáž omítkových plastových nebo pozinkovaných rohových profilů</t>
  </si>
  <si>
    <t>m</t>
  </si>
  <si>
    <t>1668674042</t>
  </si>
  <si>
    <t>"D.1.1.7+D.1.1.19 -PL/1"(2*3,35+2*0,9)*9</t>
  </si>
  <si>
    <t>"D.1.1.7+D.1.1.19 -PL/3"(2*3,55+2*2,5)*1</t>
  </si>
  <si>
    <t>"D.1.1.7+D.1.1.19 -PL/6" (2*1,16+2*0,6)*2</t>
  </si>
  <si>
    <t>"D.1.1.7+D.1.1.19 -PL/7"(2*2,4+2*1,2)*1</t>
  </si>
  <si>
    <t>"D.1.1.7+D.1.1.19 -PL/8" (1,35+2*2,0)*1</t>
  </si>
  <si>
    <t>"D.1.1.7+D.1.1.19 -PL/9"(1,4+2*2,0)*1</t>
  </si>
  <si>
    <t>"D.1.1.7+D.1.1.19 -PL/12" (2*1,35+2*2,0)*1</t>
  </si>
  <si>
    <t>"D.1.1.7+D.1.1.19 -PL/13" (2*1,2+2*0,6)*2</t>
  </si>
  <si>
    <t>"D.1.1.7 - stávající okno" (2*0,9+2*0,9)*7</t>
  </si>
  <si>
    <t>"D.1.1.7 - stávající dveře" (0,9+2*2,0)*1</t>
  </si>
  <si>
    <t>"D.1.1.8+D.1.1.19 -PL/2"(2*3,55+2*1,8)*14</t>
  </si>
  <si>
    <t>"D.1.1.8+D.1.1.19 -PL/4"(2*2,395+2*1,8)*2</t>
  </si>
  <si>
    <t>"D.1.1.8+D.1.1.19 -PL/5" (1,015+2*2,0)*2</t>
  </si>
  <si>
    <t>"D.1.1.8+D.1.1.19 -PL/10"(2*1,4+2*1,5)*2</t>
  </si>
  <si>
    <t>"D.1.1.8+D.1.1.19 -PL/11"(2*3,395+2*2,0)*1</t>
  </si>
  <si>
    <t>Rohy stěny</t>
  </si>
  <si>
    <t>"D.1.1.10-pohled Západ"2*7,5+4*4,25+40,3</t>
  </si>
  <si>
    <t>"D.1.1.11-pohled Východ"4*4,47+2*1,35+5*4,25</t>
  </si>
  <si>
    <t>36</t>
  </si>
  <si>
    <t>590514920</t>
  </si>
  <si>
    <t>lišta s okapničkou PVC UV 10/15, 2 m</t>
  </si>
  <si>
    <t>-1071826294</t>
  </si>
  <si>
    <t>"D.1.1.7+D.1.1.19 -PL/1"(3,35)*9</t>
  </si>
  <si>
    <t>"D.1.1.7+D.1.1.19 -PL/3"(3,55)*1</t>
  </si>
  <si>
    <t>"D.1.1.7+D.1.1.19 -PL/6 (1,16)"2</t>
  </si>
  <si>
    <t>"D.1.1.7+D.1.1.19 -PL/7"(2,4)*1</t>
  </si>
  <si>
    <t>"D.1.1.7+D.1.1.19 -PL/8 (1,35)"1</t>
  </si>
  <si>
    <t>"D.1.1.7+D.1.1.19 -PL/9 (1,4)"1</t>
  </si>
  <si>
    <t>"D.1.1.7+D.1.1.19 -PL/12 (1,35)"1</t>
  </si>
  <si>
    <t>"D.1.1.7+D.1.1.19 -PL/13 (1,2)"2</t>
  </si>
  <si>
    <t>"D.1.1.7 - stávající okno" (0,9)*7</t>
  </si>
  <si>
    <t>"D.1.1.7 - stávající dveře" (0,9)*1</t>
  </si>
  <si>
    <t>"D.1.1.8+D.1.1.19 -PL/2"(3,55)*14</t>
  </si>
  <si>
    <t>"D.1.1.8+D.1.1.19 -PL/4"(2,395)*2</t>
  </si>
  <si>
    <t>"D.1.1.8+D.1.1.19 -PL/5 (1,015)"2</t>
  </si>
  <si>
    <t>"D.1.1.8+D.1.1.19 -PL/10"(1,4)*2</t>
  </si>
  <si>
    <t>"D.1.1.8+D.1.1.19 -PL/11"(3,395)*1</t>
  </si>
  <si>
    <t>Nadpraží_parapet*1,05</t>
  </si>
  <si>
    <t>37</t>
  </si>
  <si>
    <t>590514840</t>
  </si>
  <si>
    <t>lišta rohová PVC 10/10 cm s tkaninou bal. 2,5 m</t>
  </si>
  <si>
    <t>-178740277</t>
  </si>
  <si>
    <t>(Rohy_celkem-Nadpraží_parapet)*1,05</t>
  </si>
  <si>
    <t>38</t>
  </si>
  <si>
    <t>622143004</t>
  </si>
  <si>
    <t>Montáž omítkových samolepících začišťovacích profilů (APU lišt)</t>
  </si>
  <si>
    <t>1624939526</t>
  </si>
  <si>
    <t>"D.1.1.7+D.1.1.19 -PL/1"(3,35+2*0,9)*9</t>
  </si>
  <si>
    <t>"D.1.1.7+D.1.1.19 -PL/3"(3,55+2*2,5)*1</t>
  </si>
  <si>
    <t>"D.1.1.7+D.1.1.19 -PL/6" (1,16+2*0,6)*2</t>
  </si>
  <si>
    <t>"D.1.1.7+D.1.1.19 -PL/7"(2,4+2*1,2)*1</t>
  </si>
  <si>
    <t>"D.1.1.7+D.1.1.19 -PL/9" (1,4+2*2,0)*1</t>
  </si>
  <si>
    <t>"D.1.1.7+D.1.1.19 -PL/12" (1,35+2*2,0)*1</t>
  </si>
  <si>
    <t>"D.1.1.7+D.1.1.19 -PL/13" (1,2+2*0,6)*2</t>
  </si>
  <si>
    <t>"D.1.1.7 - stávající okno" (0,9+2*0,9)*7</t>
  </si>
  <si>
    <t>"D.1.1.8+D.1.1.19 -PL/2"(3,55+2*1,8)*14</t>
  </si>
  <si>
    <t>"D.1.1.8+D.1.1.19 -PL/4"(2,395+2*1,8)*2</t>
  </si>
  <si>
    <t>"D.1.1.8+D.1.1.19 -PL/10"(1,4+2*1,5)*2</t>
  </si>
  <si>
    <t>"D.1.1.8+D.1.1.19 -PL/11"(3,395+2*2,0)*1</t>
  </si>
  <si>
    <t>39</t>
  </si>
  <si>
    <t>590514760</t>
  </si>
  <si>
    <t>profil okenní s tkaninou APU lišta 9 mm</t>
  </si>
  <si>
    <t>1976029666</t>
  </si>
  <si>
    <t>Profily*1,1</t>
  </si>
  <si>
    <t>40</t>
  </si>
  <si>
    <t>622143005</t>
  </si>
  <si>
    <t>Montáž omítníků plastových nebo pozinkovaných</t>
  </si>
  <si>
    <t>-1206345254</t>
  </si>
  <si>
    <t>KZS_celkem*0,1</t>
  </si>
  <si>
    <t>41</t>
  </si>
  <si>
    <t>562842300</t>
  </si>
  <si>
    <t xml:space="preserve">omítník PVC délka 250 cm </t>
  </si>
  <si>
    <t>768206963</t>
  </si>
  <si>
    <t>omítník PVC délka 250 cm</t>
  </si>
  <si>
    <t>Omítník*1,05</t>
  </si>
  <si>
    <t>42</t>
  </si>
  <si>
    <t>622211031</t>
  </si>
  <si>
    <t>Montáž zateplení vnějších stěn z polystyrénových desek tl do 160 mm</t>
  </si>
  <si>
    <t>-261355566</t>
  </si>
  <si>
    <t>"D.1.1.7+D.1.1.21" (4,45+40,3+10,69)*0,6</t>
  </si>
  <si>
    <t>43</t>
  </si>
  <si>
    <t>283764240</t>
  </si>
  <si>
    <t>deska z extrudovaného polystyrénu  XPS tl. 140 mm, součinitel tepelné vodivosti min. 0,035 W/m2K</t>
  </si>
  <si>
    <t>1830960217</t>
  </si>
  <si>
    <t>XPS_140*1,05</t>
  </si>
  <si>
    <t>34,927*1,02 'Přepočtené koeficientem množství</t>
  </si>
  <si>
    <t>44</t>
  </si>
  <si>
    <t>-1355587675</t>
  </si>
  <si>
    <t>"D.1.1.10-Pohled Západ"(40,3*6,8)-((3,55*0,9)*9+(3,55*1,8)*10+(1,55*2,5+2*1,9))</t>
  </si>
  <si>
    <t>"D.1.1.10-Pohled Sever"(6,68*((4,15+3,41)/2)+13,36)-((1,5*((3,96+3,79)/2))+2,4*1,2)</t>
  </si>
  <si>
    <t>"D.1.1.11-Pohled Jih"(56,3)+(6,68*((0,62+1,34)/2))-(1,65*1,4+2*1,16*0,6)</t>
  </si>
  <si>
    <t>45</t>
  </si>
  <si>
    <t>1858913579</t>
  </si>
  <si>
    <t>EPS_140*1,05</t>
  </si>
  <si>
    <t>275,911*1,02 'Přepočtené koeficientem množství</t>
  </si>
  <si>
    <t>46</t>
  </si>
  <si>
    <t>622221031</t>
  </si>
  <si>
    <t>Montáž zateplení vnějších stěn z minerální vlny s podélnou orientací vláken tl do 160 mm</t>
  </si>
  <si>
    <t>-1197011384</t>
  </si>
  <si>
    <t>"D.1.1.11-Pohled Východ"40,3*4,45-(3,55*1,8*4+2,395*1,8*2+1,015*2,0+3,395*2,0)</t>
  </si>
  <si>
    <t>"D.1.1.11-Pohled Východ -schodiště tribuny"14,8*2+4,05*1,645-(1,2*0,6*2+1,35*1,97)</t>
  </si>
  <si>
    <t>47</t>
  </si>
  <si>
    <t>631515310</t>
  </si>
  <si>
    <t>deska minerální izolační tl.140 mm, součinitel tepelné vodivosti min 0,041 W/m2K</t>
  </si>
  <si>
    <t>1482733378</t>
  </si>
  <si>
    <t>MV_140*1,05</t>
  </si>
  <si>
    <t>176,921*1,02 'Přepočtené koeficientem množství</t>
  </si>
  <si>
    <t>48</t>
  </si>
  <si>
    <t>622511111</t>
  </si>
  <si>
    <t>Tenkovrstvá  mozaiková střednězrnná omítka včetně penetrace vnějších stěn</t>
  </si>
  <si>
    <t>767658930</t>
  </si>
  <si>
    <t>"D.1.1.7+D.1.1.21 - odpočet podzemní části" -(4,45+40,3+10,69)*0,2</t>
  </si>
  <si>
    <t>49</t>
  </si>
  <si>
    <t>622531031</t>
  </si>
  <si>
    <t>Tenkovrstvá silikonová zrnitá omítka tl. 3,0 mm včetně penetrace vnějších stěn</t>
  </si>
  <si>
    <t>-1393286459</t>
  </si>
  <si>
    <t>50</t>
  </si>
  <si>
    <t>629991011</t>
  </si>
  <si>
    <t>Zakrytí výplní otvorů a svislých ploch fólií přilepenou lepící páskou</t>
  </si>
  <si>
    <t>358581060</t>
  </si>
  <si>
    <t>"D.1.1.7+D.1.1.19 -PL/1"(3,35*0,9)*9</t>
  </si>
  <si>
    <t>"D.1.1.7+D.1.1.19 -PL/3"(3,55*2,5)*1</t>
  </si>
  <si>
    <t>"D.1.1.7+D.1.1.19 -PL/6" (1,16*0,6)*2</t>
  </si>
  <si>
    <t>"D.1.1.7+D.1.1.19 -PL/7"(2,4*1,2)*1</t>
  </si>
  <si>
    <t>"D.1.1.7+D.1.1.19 -PL/8" (1,35*2,0)*1</t>
  </si>
  <si>
    <t>"D.1.1.7+D.1.1.19 -PL/9" (1,4*2,0)*1</t>
  </si>
  <si>
    <t>"D.1.1.7+D.1.1.19 -PL/12" (1,35*2,0)*1</t>
  </si>
  <si>
    <t>"D.1.1.7+D.1.1.19 -PL/13" (1,2*0,6)*2</t>
  </si>
  <si>
    <t>"D.1.1.7 - stávající okno" (0,9*0,9)*7</t>
  </si>
  <si>
    <t>"D.1.1.7 - stávající dveře" (0,9*2,0)*1</t>
  </si>
  <si>
    <t>"D.1.1.8+D.1.1.19 -PL/2"(3,55*1,8)*14</t>
  </si>
  <si>
    <t>"D.1.1.8+D.1.1.19 -PL/4"(2,395*1,8)*2</t>
  </si>
  <si>
    <t>"D.1.1.8+D.1.1.19 -PL/5" (1,015*2,0)*2</t>
  </si>
  <si>
    <t>"D.1.1.8+D.1.1.19 -PL/10"(1,4*1,5)*2</t>
  </si>
  <si>
    <t>"D.1.1.8+D.1.1.19 -PL/11"(3,395*2,0)*1</t>
  </si>
  <si>
    <t>Plocha_oken</t>
  </si>
  <si>
    <t>51</t>
  </si>
  <si>
    <t>629995101</t>
  </si>
  <si>
    <t>Očištění vnějších ploch tlakovou vodou</t>
  </si>
  <si>
    <t>106821022</t>
  </si>
  <si>
    <t>52</t>
  </si>
  <si>
    <t>916231213</t>
  </si>
  <si>
    <t>Osazení záhonového obrubníku betonového stojatého s boční opěrou do lože z betonu prostého</t>
  </si>
  <si>
    <t>-1170130235</t>
  </si>
  <si>
    <t>"D.1.1.18"(10,9+16,05+19,18+14,23)</t>
  </si>
  <si>
    <t>53</t>
  </si>
  <si>
    <t>592173030</t>
  </si>
  <si>
    <t>obrubník betonový zahradní přírodní šedá ABO 6/20 50x5x20 cm</t>
  </si>
  <si>
    <t>kus</t>
  </si>
  <si>
    <t>2071581373</t>
  </si>
  <si>
    <t>Obrubník*1,1*2</t>
  </si>
  <si>
    <t>54</t>
  </si>
  <si>
    <t>941111821</t>
  </si>
  <si>
    <t>Demontáž lešení řadového trubkového lehkého s podlahami zatížení do 200 kg/m2 š do 1,2 m v do 10 m</t>
  </si>
  <si>
    <t>-1492452176</t>
  </si>
  <si>
    <t>55</t>
  </si>
  <si>
    <t>941112121</t>
  </si>
  <si>
    <t>Montáž lešení řadového trubkového lehkého bez podlah zatížení do 200 kg/m2 š do 1,2 m v do 10 m</t>
  </si>
  <si>
    <t>-785099174</t>
  </si>
  <si>
    <t>"D.1.1.10 - Pohled Západ" 5,775*4,5+40,3*9,5</t>
  </si>
  <si>
    <t>"D.1.1.10 - Pohled Sever" 5,775*4,5+40,3*4,5</t>
  </si>
  <si>
    <t>"D.1.1.11 - Pohled Východ" 23*4,5+6,7*4,5</t>
  </si>
  <si>
    <t>"D.1.1.11 - Pohled Jih" 23*4,5+6,7*4,5</t>
  </si>
  <si>
    <t>56</t>
  </si>
  <si>
    <t>941112221</t>
  </si>
  <si>
    <t>Příplatek k lešení řadovému trubkovému lehkému bez podlah š 1,2 m v 10m za první a ZKD den použití</t>
  </si>
  <si>
    <t>724900892</t>
  </si>
  <si>
    <t>Lešení*60</t>
  </si>
  <si>
    <t>57</t>
  </si>
  <si>
    <t>944511111</t>
  </si>
  <si>
    <t>Montáž ochranné sítě z textilie z umělých vláken</t>
  </si>
  <si>
    <t>664030728</t>
  </si>
  <si>
    <t>58</t>
  </si>
  <si>
    <t>944511211</t>
  </si>
  <si>
    <t>Příplatek k ochranné síti za první a ZKD den použití</t>
  </si>
  <si>
    <t>2035350870</t>
  </si>
  <si>
    <t>59</t>
  </si>
  <si>
    <t>944511811</t>
  </si>
  <si>
    <t>Demontáž ochranné sítě z textilie z umělých vláken</t>
  </si>
  <si>
    <t>1585852924</t>
  </si>
  <si>
    <t>60</t>
  </si>
  <si>
    <t>952901111</t>
  </si>
  <si>
    <t>Vyčištění budov bytové a občanské výstavby při výšce podlaží do 4 m</t>
  </si>
  <si>
    <t>-1801302996</t>
  </si>
  <si>
    <t>"D.1.1.7-legenda místností"48,2+7,5+13,4+20,3+11,3+18,1+2,2+12,5+14+14+14+16,3+11,3+4,6+14+14+14+13,3+33,4+29,4+13,4+7,5</t>
  </si>
  <si>
    <t>"D.1.1.8-legenda místností"23,5+5,1+1,5+12,5+16,9+16,1+16,2+11,3+4,5+16,5+67,2</t>
  </si>
  <si>
    <t>61</t>
  </si>
  <si>
    <t>962032231</t>
  </si>
  <si>
    <t>Bourání zdiva z cihel pálených nebo vápenopískových na MV nebo MVC</t>
  </si>
  <si>
    <t>1048200975</t>
  </si>
  <si>
    <t>"D.1.1.12 - půdorys střechy - vybourání obvod. zdiva"(40,3+2*6,4)*0,3*0,4</t>
  </si>
  <si>
    <t>62</t>
  </si>
  <si>
    <t>968062374</t>
  </si>
  <si>
    <t>Vybourání dřevěných rámů oken zdvojených včetně křídel pl do 1 m2</t>
  </si>
  <si>
    <t>1179137821</t>
  </si>
  <si>
    <t>"D.1.1.5 Pohled Sever - 2.NP" (1,2*0,6)</t>
  </si>
  <si>
    <t>"D.1.1.6 Pohled Jih - 2.NP" (1,2*0,6)+(1,16*0,6)*2</t>
  </si>
  <si>
    <t>63</t>
  </si>
  <si>
    <t>968062376</t>
  </si>
  <si>
    <t>Vybourání dřevěných rámů oken zdvojených včetně křídel pl do 4 m2</t>
  </si>
  <si>
    <t>-1490016415</t>
  </si>
  <si>
    <t>"D.1.1.5 Pohled Západ - 1.NP" (3,55*0,9)*9+(2,0*1,9)+(1,55*2,5)</t>
  </si>
  <si>
    <t>"D.1.1.5 Pohled Sever - 1.NP" (2,4*1,2)</t>
  </si>
  <si>
    <t>"D.1.1.5 Pohled Sever - 2.NP" (1,4*1,5)</t>
  </si>
  <si>
    <t>"D.1.1.6 Pohled Východ - 1.NP" (1,545*2,05)</t>
  </si>
  <si>
    <t>"D.1.1.6 Pohled Východ - 2.NP" (1,015*2,0)*2</t>
  </si>
  <si>
    <t>"D.1.1.6 Pohled Jih - 1.NP" (1,4*2,4)</t>
  </si>
  <si>
    <t>"D.1.1.6 Pohled Jih - 2.NP" (1,4*1,5)</t>
  </si>
  <si>
    <t>64</t>
  </si>
  <si>
    <t>968062377</t>
  </si>
  <si>
    <t>Vybourání dřevěných rámů oken zdvojených včetně křídel pl přes 4 m2</t>
  </si>
  <si>
    <t>406241403</t>
  </si>
  <si>
    <t>"D.1.1.5 Pohled Západ - 2.NP" (3,55*1,8)*10</t>
  </si>
  <si>
    <t>"D.1.1.6 Pohled Východ - 2.NP" (3,55*1,8)*4+(2,395*1,8)*2+(3,395*2,0)</t>
  </si>
  <si>
    <t>65</t>
  </si>
  <si>
    <t>R-P/1</t>
  </si>
  <si>
    <t>Reklamní cedule - demontáž a opětovná montáž na stejné místo po provedení KZS -  P/1</t>
  </si>
  <si>
    <t>kpl</t>
  </si>
  <si>
    <t>1795221424</t>
  </si>
  <si>
    <t>66</t>
  </si>
  <si>
    <t>R-P/10</t>
  </si>
  <si>
    <t>Ocelový držák - chemické ošetření a natření syntetickým nátěrem  - P/10</t>
  </si>
  <si>
    <t>-1654770386</t>
  </si>
  <si>
    <t>67</t>
  </si>
  <si>
    <t>R-P/11</t>
  </si>
  <si>
    <t xml:space="preserve">Odtah zplodin (plech obalený hliníkokou izolací) - demontáž a po provedení KZS zpětná montáž,ukotvení prodlouženo o 15 cm </t>
  </si>
  <si>
    <t>654692630</t>
  </si>
  <si>
    <t>68</t>
  </si>
  <si>
    <t>R-P/14</t>
  </si>
  <si>
    <t>Ocelový žebřík kotvený do fasády - chemické ošetření a nový syntetický nátěr - P/14</t>
  </si>
  <si>
    <t>-509404899</t>
  </si>
  <si>
    <t>69</t>
  </si>
  <si>
    <t>R-P/16</t>
  </si>
  <si>
    <t>Osvětlení tribuny včetně kabelových rozvodů - demontáž - kompletní provedení dle poznámky P/16</t>
  </si>
  <si>
    <t>-1233712533</t>
  </si>
  <si>
    <t>70</t>
  </si>
  <si>
    <t>R-P/17-1</t>
  </si>
  <si>
    <t>Místní rozhlas - demontáž</t>
  </si>
  <si>
    <t>-694615052</t>
  </si>
  <si>
    <t>"P/17" 2</t>
  </si>
  <si>
    <t>R-P/17-2</t>
  </si>
  <si>
    <t>Reproduktory - demontáž</t>
  </si>
  <si>
    <t>-1683775869</t>
  </si>
  <si>
    <t>"P/17" 10</t>
  </si>
  <si>
    <t>R-P/17-3</t>
  </si>
  <si>
    <t>Kabelové trasy reproduktorů - demontáž</t>
  </si>
  <si>
    <t>932798086</t>
  </si>
  <si>
    <t>"P/17" 258</t>
  </si>
  <si>
    <t>73</t>
  </si>
  <si>
    <t>R-P/18</t>
  </si>
  <si>
    <t>Kovová krabice elektro+krycí plech včetně rozvodů - demontáž a zpětná montáž včetně chemockého ošetření a nového syntetického nátěru - kompletní provedení dle poznámky P/17</t>
  </si>
  <si>
    <t>-185113793</t>
  </si>
  <si>
    <t>74</t>
  </si>
  <si>
    <t>R-P/19</t>
  </si>
  <si>
    <t xml:space="preserve">Venkovní osvětlení - demontáž </t>
  </si>
  <si>
    <t>-463570175</t>
  </si>
  <si>
    <t>"P/19" 2</t>
  </si>
  <si>
    <t>75</t>
  </si>
  <si>
    <t>R-P/2</t>
  </si>
  <si>
    <t>Kovový plot - zkrácení o 15 cm a nový nátěr -  P/2</t>
  </si>
  <si>
    <t>-626444246</t>
  </si>
  <si>
    <t>76</t>
  </si>
  <si>
    <t>R-P/3</t>
  </si>
  <si>
    <t>D+M stříšky nad bočním vchodem - dvourámový nosník z jeklu 40x40x4mm - P/3</t>
  </si>
  <si>
    <t>kg</t>
  </si>
  <si>
    <t>1494054614</t>
  </si>
  <si>
    <t>"P/3" 85</t>
  </si>
  <si>
    <t>77</t>
  </si>
  <si>
    <t>R-P/4</t>
  </si>
  <si>
    <t>D+M nového kohoutu - nastaven a vyveden skrz KZS - P/4</t>
  </si>
  <si>
    <t>-1761077376</t>
  </si>
  <si>
    <t>Nezámrzný venkovní kohout přizpůsobený tloušťkám vnější stěny (od 150 do 655 mm)</t>
  </si>
  <si>
    <t>vybaven nuceně předepsanou bezpečnostní kombinací (zavzdušňovač potrubí/hadic zajištěný proti ztrátě a zpětný ventil) podle DIN/DVGW</t>
  </si>
  <si>
    <t>integrovaný zavzdušňovač potrubí/hadic zajištěný proti ztrátě, plně otevřený příp. plně uzavřený pouze 2 otáčkami</t>
  </si>
  <si>
    <t>"P/4" 1</t>
  </si>
  <si>
    <t>78</t>
  </si>
  <si>
    <t>R-P/5</t>
  </si>
  <si>
    <t>D+M nové el.krabičky s lícem fasády - P/5</t>
  </si>
  <si>
    <t>-1000423332</t>
  </si>
  <si>
    <t>79</t>
  </si>
  <si>
    <t>R-P/7</t>
  </si>
  <si>
    <t>Demontáž a opětovná montáž antény - P/7</t>
  </si>
  <si>
    <t>-473664495</t>
  </si>
  <si>
    <t>80</t>
  </si>
  <si>
    <t>R-P/8</t>
  </si>
  <si>
    <t>Demontáž hliníkových dekorativních lišt na západní fasádě - P/8</t>
  </si>
  <si>
    <t>-1916018436</t>
  </si>
  <si>
    <t>"D.1.1.5 - pohled Západ"3,9*20</t>
  </si>
  <si>
    <t>81</t>
  </si>
  <si>
    <t>R-P/9</t>
  </si>
  <si>
    <t>Odvětrání střešního pláště - D+M nových plastových mřížek  - P/9</t>
  </si>
  <si>
    <t>-13180218</t>
  </si>
  <si>
    <t>"D.1.1.10 - pohled Západ"10</t>
  </si>
  <si>
    <t>82</t>
  </si>
  <si>
    <t>997006512</t>
  </si>
  <si>
    <t>Vodorovné doprava suti s naložením a složením na skládku do 1 km</t>
  </si>
  <si>
    <t>342563112</t>
  </si>
  <si>
    <t>83</t>
  </si>
  <si>
    <t>997006519</t>
  </si>
  <si>
    <t>Příplatek k vodorovnému přemístění suti na skládkui ZKD 1 km přes 1 km</t>
  </si>
  <si>
    <t>1908704077</t>
  </si>
  <si>
    <t>84</t>
  </si>
  <si>
    <t>997013801</t>
  </si>
  <si>
    <t>Poplatek za uložení stavebního odpadu na skládce (skládkovné)</t>
  </si>
  <si>
    <t>-414910583</t>
  </si>
  <si>
    <t>85</t>
  </si>
  <si>
    <t>998011002</t>
  </si>
  <si>
    <t>Přesun hmot pro budovy zděné v do 12 m</t>
  </si>
  <si>
    <t>649852336</t>
  </si>
  <si>
    <t>86</t>
  </si>
  <si>
    <t>711161572</t>
  </si>
  <si>
    <t xml:space="preserve">Ukončovací profil  pro nopové fólie </t>
  </si>
  <si>
    <t>1195535715</t>
  </si>
  <si>
    <t>Ukončovací profil  pro nopové fólie</t>
  </si>
  <si>
    <t>"D.1.1.7+D.1.1.21" (4,45+40,3+10,69)</t>
  </si>
  <si>
    <t>87</t>
  </si>
  <si>
    <t>711491273</t>
  </si>
  <si>
    <t>Provedení izolace proti tlakové vodě svislé z nopové folie</t>
  </si>
  <si>
    <t>444285527</t>
  </si>
  <si>
    <t>"D.1.1.7+D.1.1.21" (4,45+40,3+10,69)*0,7</t>
  </si>
  <si>
    <t>88</t>
  </si>
  <si>
    <t>283235010</t>
  </si>
  <si>
    <t xml:space="preserve">fólie profilovaná </t>
  </si>
  <si>
    <t>-1622514588</t>
  </si>
  <si>
    <t>fólie profilovaná</t>
  </si>
  <si>
    <t>Nopová_folie*1,1</t>
  </si>
  <si>
    <t>89</t>
  </si>
  <si>
    <t>998711202</t>
  </si>
  <si>
    <t>Přesun hmot procentní pro izolace proti vodě, vlhkosti a plynům v objektech v do 12 m</t>
  </si>
  <si>
    <t>%</t>
  </si>
  <si>
    <t>1449030675</t>
  </si>
  <si>
    <t>90</t>
  </si>
  <si>
    <t>713111111</t>
  </si>
  <si>
    <t>Montáž izolace tepelné vrchem stropů volně kladenými rohožemi, pásy, dílci, deskami</t>
  </si>
  <si>
    <t>-126919232</t>
  </si>
  <si>
    <t>Skladba SP 02</t>
  </si>
  <si>
    <t>"D.1.1.8+D.1.1.9-legenda místností"23,5+5,1+1,5+12,5+16,9+16,1+16,2+11,3+4,5+16,5+67,2</t>
  </si>
  <si>
    <t>91</t>
  </si>
  <si>
    <t>631515400</t>
  </si>
  <si>
    <t>deska minerální izolační  tl.200 mm</t>
  </si>
  <si>
    <t>537190513</t>
  </si>
  <si>
    <t>SP_02*1,05</t>
  </si>
  <si>
    <t>92</t>
  </si>
  <si>
    <t>713111125</t>
  </si>
  <si>
    <t>Montáž izolace tepelné spodem stropů lepením rohoží, pásů, dílců, desek</t>
  </si>
  <si>
    <t>2126821614</t>
  </si>
  <si>
    <t>Skladba SP 03</t>
  </si>
  <si>
    <t>"D.1.1.7+D.1.1.9"(4,91+2,55+4,6+3,045+1,68+1,68+3,045+6,7+7,615)*2,2</t>
  </si>
  <si>
    <t>93</t>
  </si>
  <si>
    <t>631515270</t>
  </si>
  <si>
    <t>deska minerální izolační tl.100 mm</t>
  </si>
  <si>
    <t>-191139889</t>
  </si>
  <si>
    <t>94</t>
  </si>
  <si>
    <t>1207256645</t>
  </si>
  <si>
    <t>Skladba SP 01</t>
  </si>
  <si>
    <t>"D.1.1.7+D.1.1.9 - legenda místností"48,2+2,2+12,5+14+14+14+16,3+11,3+4,6+14+14+14+13,3</t>
  </si>
  <si>
    <t>SP_01</t>
  </si>
  <si>
    <t>95</t>
  </si>
  <si>
    <t>713131141</t>
  </si>
  <si>
    <t>Montáž izolace tepelné stěn a základů lepením celoplošně rohoží, pásů, dílců, desek</t>
  </si>
  <si>
    <t>853116748</t>
  </si>
  <si>
    <t>Skladba SZ 01</t>
  </si>
  <si>
    <t>"D.1.1.7+D.1.1.9"(4,91+2,55+4,6+3,045+1,68+1,68+3,045+6,7+7,615)*(2,5+1,4)</t>
  </si>
  <si>
    <t>96</t>
  </si>
  <si>
    <t>906898241</t>
  </si>
  <si>
    <t>SZ_01*1,1</t>
  </si>
  <si>
    <t>97</t>
  </si>
  <si>
    <t>998713202</t>
  </si>
  <si>
    <t>Přesun hmot procentní pro izolace tepelné v objektech v do 12 m</t>
  </si>
  <si>
    <t>-1092245986</t>
  </si>
  <si>
    <t>98</t>
  </si>
  <si>
    <t>740991100</t>
  </si>
  <si>
    <t>Celková prohlídka elektrického rozvodu a zařízení do 100 000,- Kč</t>
  </si>
  <si>
    <t>1785059377</t>
  </si>
  <si>
    <t>"Výkres D.5.15 - 2.NP-počet bytů"2</t>
  </si>
  <si>
    <t>"Výkres D.5.16 - 3.NP-počet bytů"1</t>
  </si>
  <si>
    <t>99</t>
  </si>
  <si>
    <t>742231100c</t>
  </si>
  <si>
    <t>D+M podružného rozvaděče</t>
  </si>
  <si>
    <t>484431851</t>
  </si>
  <si>
    <t>D+M bytového rozvaděče včetně elektroměru</t>
  </si>
  <si>
    <t>Min. vybavení: jištění 10A - 10 x, jištění 16 A - 6 x, jištění 3x16 A x 2, proudový chránič, HOP</t>
  </si>
  <si>
    <t>"D.1.1.26"2</t>
  </si>
  <si>
    <t>742231200b</t>
  </si>
  <si>
    <t>D+M hlavního rozvaděče s elektroměrem</t>
  </si>
  <si>
    <t>-1228060370</t>
  </si>
  <si>
    <t>D+M rozvaděče výměníku - kompletní provedení</t>
  </si>
  <si>
    <t>Min. vybavení: hlavní jištění 64 A,  jištění 32 A - 4 x, jištění 16 A - 4 x, HOP</t>
  </si>
  <si>
    <t>"D.1.1.26"1</t>
  </si>
  <si>
    <t>101</t>
  </si>
  <si>
    <t>744411220</t>
  </si>
  <si>
    <t>Montáž kabel Cu sk.2 do 1 kV do 0,20 kg</t>
  </si>
  <si>
    <t>1634294247</t>
  </si>
  <si>
    <t>Montáž kabel Cu sk.2 do 1 kV do 0,20 kg pod omítku stěn</t>
  </si>
  <si>
    <t>"D.1.1.26 - 1.NP"157+149+65</t>
  </si>
  <si>
    <t>"D.1.1.27 - 2.NP"162+56</t>
  </si>
  <si>
    <t>102</t>
  </si>
  <si>
    <t>341110300</t>
  </si>
  <si>
    <t>kabel silový s Cu jádrem CYKY 3Cx1,5mm2, 2Ax1,5mm2, 3Ax1,5mm2, 5Cx1,5mm2</t>
  </si>
  <si>
    <t>272451889</t>
  </si>
  <si>
    <t>kabel silový s Cu jádrem CYKY 3x1,5 mm2</t>
  </si>
  <si>
    <t>Cyky_1_5*1,05</t>
  </si>
  <si>
    <t>103</t>
  </si>
  <si>
    <t>-1192169422</t>
  </si>
  <si>
    <t>104</t>
  </si>
  <si>
    <t>744411230</t>
  </si>
  <si>
    <t>Montáž kabel Cu sk.2 do 1 kV do 0,40 kg</t>
  </si>
  <si>
    <t>-1088813873</t>
  </si>
  <si>
    <t>Montáž kabel Cu sk.2 do 1 kV do 0,40 kg pod omítku stěn</t>
  </si>
  <si>
    <t>"D.1.1.26 - 1.NP"227+219+75</t>
  </si>
  <si>
    <t>"D.1.1.27 - 2.NP"224+85</t>
  </si>
  <si>
    <t>"D.1.1.26 - 1.NP"18+16+35</t>
  </si>
  <si>
    <t>"D.1.1.27 - 2.NP"22+45</t>
  </si>
  <si>
    <t>105</t>
  </si>
  <si>
    <t>341110360</t>
  </si>
  <si>
    <t>kabel silový s Cu jádrem CYKY 3x2,5 mm2</t>
  </si>
  <si>
    <t>256</t>
  </si>
  <si>
    <t>-1969675572</t>
  </si>
  <si>
    <t>"P/16" 58*1,05</t>
  </si>
  <si>
    <t>"P/19" 18*1,05</t>
  </si>
  <si>
    <t>106</t>
  </si>
  <si>
    <t>-826896601</t>
  </si>
  <si>
    <t>"P/17" 258*1,05</t>
  </si>
  <si>
    <t>107</t>
  </si>
  <si>
    <t>-337589336</t>
  </si>
  <si>
    <t>"P/16" 58</t>
  </si>
  <si>
    <t>"P/19" 18</t>
  </si>
  <si>
    <t>108</t>
  </si>
  <si>
    <t>1633196281</t>
  </si>
  <si>
    <t>cyky3_25*1,05</t>
  </si>
  <si>
    <t>109</t>
  </si>
  <si>
    <t>341110940</t>
  </si>
  <si>
    <t>kabel silový s Cu jádrem CYKY 5x2,5 mm2</t>
  </si>
  <si>
    <t>-1780638567</t>
  </si>
  <si>
    <t>cyky5_25*1,05</t>
  </si>
  <si>
    <t>110</t>
  </si>
  <si>
    <t>744411240</t>
  </si>
  <si>
    <t>Montáž kabel Cu sk.2 do 1 kV do 0,63 kg pod omítku stěn</t>
  </si>
  <si>
    <t>-532312117</t>
  </si>
  <si>
    <t>"D.1.1.26 - 1.NP"37</t>
  </si>
  <si>
    <t>"D.1.1.27 - 2.NP"34</t>
  </si>
  <si>
    <t>111</t>
  </si>
  <si>
    <t>341110980</t>
  </si>
  <si>
    <t>kabel silový s Cu jádrem CYKY 5x4 mm2</t>
  </si>
  <si>
    <t>-2099841502</t>
  </si>
  <si>
    <t>cyky5_4*1,05</t>
  </si>
  <si>
    <t>112</t>
  </si>
  <si>
    <t>R-P/17-4</t>
  </si>
  <si>
    <t>D+M stíněný kabel profesionální 2 žíly, Cu stínění lankem 64×0,12 mm2, bavlněné lanko pro zvětšení pevnosti, barevně označené Cu žíly 2×20×0,12 mm2, vnější průměr max. 6,5 mm, průměr žil max. 1,5 mm, průměr bavlněného lanka max.1,5 mm</t>
  </si>
  <si>
    <t>-1161043679</t>
  </si>
  <si>
    <t>teplotní odolnost do 80°C</t>
  </si>
  <si>
    <t>"P/17" 850</t>
  </si>
  <si>
    <t>113</t>
  </si>
  <si>
    <t>R-P/17-5</t>
  </si>
  <si>
    <t>D+M reentrantní reproduktor výkon 15 W rms / 100 V, min. vstupní impedance 667 ohm, ekv. citlivost 113 dB / 1W, 1m, frekvenční rozsah 300 – 10 000 Hz</t>
  </si>
  <si>
    <t>-2037306290</t>
  </si>
  <si>
    <t>ocelová konzola s nasměrováním, krytí IP 66. Regulátor hlasitosti včetně elektroniky regulátoru hlasitosti</t>
  </si>
  <si>
    <t>114</t>
  </si>
  <si>
    <t>R-P/17-6</t>
  </si>
  <si>
    <t>Kompaktní rozhlasová ústředna výkon 480 W rms / 100 V s možným rozšířením na 960 W rms pomocí dalšího ext. zesilovače</t>
  </si>
  <si>
    <t>-1965782517</t>
  </si>
  <si>
    <t>5 zón s vlastním nastavením hlasitosti, s možným rozšířením na 20 pomocí spec. expandéru, 2 vstupy Mic konektorem Jack 6,3 nesym.</t>
  </si>
  <si>
    <t>odděleně nastavitelná hlasitost, vstupní impedance 600 ohm, citlivost 10 mV, 1 vstup Aux stereo, konektory RCA Cinch, citlivost 0,775 V = 0 dBm</t>
  </si>
  <si>
    <t>vstupní impedance 10 k?, 1 vstup Emc stereo, konektory RCA Cinch, pro připojení emergenčního signálu (nejvyšší priorita)</t>
  </si>
  <si>
    <t>vestavěný digitální modul přehrávače Mp3 souborů z USB (Flash paměti), podpora 2 GB, vestavěný DVD přehrávač s podporou Mp3, CD, VCD</t>
  </si>
  <si>
    <t>DVD vestavěný tuner s rozsahy AM 522 – 1611 kHz, FM 87 – 108 MHz</t>
  </si>
  <si>
    <t>vestavěný plánovač pro 99 událostí s možností kopírování naplánovaných událostí</t>
  </si>
  <si>
    <t>Událost = den + čas + jaký zdroj vybrat + jak přehrát + co přehrát (co naladit) + do které zóny vysílat</t>
  </si>
  <si>
    <t>Odstup S/N &gt; 60 dB / MIC, rekvenční rozsah 60 – 18 000 Hz / ± 3 dB, napájení AC 230 V / 50 Hz</t>
  </si>
  <si>
    <t>Lokální mikrofon pro hlášení, volba z 8 zón, indikace stavu, zaneprázdnění a volby zón, elektretový mikrofon an husím krku, spojení s maticí přes UTP</t>
  </si>
  <si>
    <t>"P/17" 1</t>
  </si>
  <si>
    <t>115</t>
  </si>
  <si>
    <t>746413150</t>
  </si>
  <si>
    <t>Ukončení kabelů 3x1,5 až 4 mm2 smršťovací záklopkou nebo páskem bez letování</t>
  </si>
  <si>
    <t>-64445558</t>
  </si>
  <si>
    <t>"D.1.1.26+SD.1.1.27"110</t>
  </si>
  <si>
    <t>116</t>
  </si>
  <si>
    <t>746413560</t>
  </si>
  <si>
    <t>Ukončení kabelů 5x1,5 až 4 mm2 smršťovací záklopkou nebo páskem bez letování</t>
  </si>
  <si>
    <t>1758896449</t>
  </si>
  <si>
    <t>"D.1.1.26+SD.1.1.27"25</t>
  </si>
  <si>
    <t>117</t>
  </si>
  <si>
    <t>747112211</t>
  </si>
  <si>
    <t>Montáž ovladač (polo)zapuštěný šroubové připojení 0/1 -tlačítkový vypínací</t>
  </si>
  <si>
    <t>1746944276</t>
  </si>
  <si>
    <t>"D.1.1.26 - 1.NP"19</t>
  </si>
  <si>
    <t>"D.1.1.27 - 2.NP"9</t>
  </si>
  <si>
    <t>118</t>
  </si>
  <si>
    <t>345355150</t>
  </si>
  <si>
    <t>spínač jednopólový 10A</t>
  </si>
  <si>
    <t>548576412</t>
  </si>
  <si>
    <t>spínač jednopólový 10A Tango bílý, slonová kost</t>
  </si>
  <si>
    <t>119</t>
  </si>
  <si>
    <t>747112461</t>
  </si>
  <si>
    <t>Montáž přepínač (polo)zapuštěný šroubové připojení 6 -střídavý</t>
  </si>
  <si>
    <t>-2092908351</t>
  </si>
  <si>
    <t>"D.1.1.27 - 2.NP"15</t>
  </si>
  <si>
    <t>120</t>
  </si>
  <si>
    <t>345355550</t>
  </si>
  <si>
    <t>spínač řazení 6 10A</t>
  </si>
  <si>
    <t>-1638557232</t>
  </si>
  <si>
    <t>spínač řazení 6 10A Tango bílý, slonová kost</t>
  </si>
  <si>
    <t>121</t>
  </si>
  <si>
    <t>747161250</t>
  </si>
  <si>
    <t>Montáž zásuvka (polo)zapuštěná šroubové připojení 2x (2P + PE) dvojnásobná</t>
  </si>
  <si>
    <t>-1971787357</t>
  </si>
  <si>
    <t>"D.1.1.26 - 1.NP"29</t>
  </si>
  <si>
    <t>"D.1.1.27 - 2.NP"24</t>
  </si>
  <si>
    <t>122</t>
  </si>
  <si>
    <t>345551230</t>
  </si>
  <si>
    <t>zásuvka 2násobná 16A</t>
  </si>
  <si>
    <t>-1187876764</t>
  </si>
  <si>
    <t>zásuvka 2násobná 16A Tango bílá, slonová kost</t>
  </si>
  <si>
    <t>123</t>
  </si>
  <si>
    <t>747161350</t>
  </si>
  <si>
    <t>Montáž zásuvka nástěnná šroubové připojení 3P+N+PE se zapojením vodičů</t>
  </si>
  <si>
    <t>1372681569</t>
  </si>
  <si>
    <t>"D.1.1.26 - 1.NP"4</t>
  </si>
  <si>
    <t>"D.1.1.27 - 2.NP"1</t>
  </si>
  <si>
    <t>124</t>
  </si>
  <si>
    <t>345551030</t>
  </si>
  <si>
    <t>zásuvka 1násobná 16A</t>
  </si>
  <si>
    <t>1704529836</t>
  </si>
  <si>
    <t>zásuvka 1násobná 16A Tango bílý, slonová kost</t>
  </si>
  <si>
    <t>125</t>
  </si>
  <si>
    <t>R-747_1</t>
  </si>
  <si>
    <t xml:space="preserve">Demontáž stávajících svítidel </t>
  </si>
  <si>
    <t>-104793847</t>
  </si>
  <si>
    <t>Demontáž stávajících svítidel (1kpl=1byt)</t>
  </si>
  <si>
    <t>126</t>
  </si>
  <si>
    <t>R-747_3</t>
  </si>
  <si>
    <t>Stavební přípomoce k elektroinstalačním pracím</t>
  </si>
  <si>
    <t>2140252163</t>
  </si>
  <si>
    <t>127</t>
  </si>
  <si>
    <t>R-747_2</t>
  </si>
  <si>
    <t xml:space="preserve">Demontáž stávajících zásuvek a vypínaču </t>
  </si>
  <si>
    <t>-1729540642</t>
  </si>
  <si>
    <t>Demontáž stávajících zásuvek a vypínaču (1kpl=1byt)</t>
  </si>
  <si>
    <t>187</t>
  </si>
  <si>
    <t>128</t>
  </si>
  <si>
    <t>748111212</t>
  </si>
  <si>
    <t xml:space="preserve">Montáž svítidlo žárovkové bytové nástěnné </t>
  </si>
  <si>
    <t>1273374178</t>
  </si>
  <si>
    <t>"D.1.1.26 - 1.NP"46</t>
  </si>
  <si>
    <t>"D.1.1.27 - 2.NP"26</t>
  </si>
  <si>
    <t>129</t>
  </si>
  <si>
    <t>348144110</t>
  </si>
  <si>
    <t>svítidlo bytové 230 V</t>
  </si>
  <si>
    <t>-1625230828</t>
  </si>
  <si>
    <t>svítidla</t>
  </si>
  <si>
    <t>130</t>
  </si>
  <si>
    <t>748132300</t>
  </si>
  <si>
    <t xml:space="preserve">Montáž svítidlo výbojkové </t>
  </si>
  <si>
    <t>-1053045195</t>
  </si>
  <si>
    <t>Montáž svítidel výbojkových se zapojením vodičů průmyslových nebo venkovních na výložník</t>
  </si>
  <si>
    <t>indukční výbojka 300 W, včetně dopojení a kotvení na nosnou konstrukci</t>
  </si>
  <si>
    <t>"P/16" 2</t>
  </si>
  <si>
    <t>"P/19" 1</t>
  </si>
  <si>
    <t>131</t>
  </si>
  <si>
    <t>348444540</t>
  </si>
  <si>
    <t>svítidlo venkovní výbojkové - odolné proti nečistotám a prachu – krytí IP65 s hliníkovým reflektorem pro optimální rozptyl světla, hliníkové šasi s čočkou z tvrzeného skla. Indukční výbojka 300 W. Včetně dopojení a kotvení na nosnou konstrukci.</t>
  </si>
  <si>
    <t>1260482488</t>
  </si>
  <si>
    <t>svítidla venkovní výbojková výložníková řada 50 TEREZA s vysokotlakou sodíkovou výbojkou IP 54 - zdrojový prostor horní montáž typ 4431 BSG čirý kryt  1 x 70 W</t>
  </si>
  <si>
    <t>hliníkové šasi s čočkou z tvrzeného skla. Indukční výbojka 300 W</t>
  </si>
  <si>
    <t>132</t>
  </si>
  <si>
    <t>763121413</t>
  </si>
  <si>
    <t>SDK stěna předsazená tl 87,5 mm profil CW+UW 75 deska 1xA 12,5 bez TI EI 15</t>
  </si>
  <si>
    <t>-926523252</t>
  </si>
  <si>
    <t>133</t>
  </si>
  <si>
    <t>763135811</t>
  </si>
  <si>
    <t xml:space="preserve">Demontáž stávajícího podhledu </t>
  </si>
  <si>
    <t>181002866</t>
  </si>
  <si>
    <t>"D.1.1.7 - 1.NP" 48,2+7,5+20,3+11,3+2,2+14+14+16,3+11,3+4,6+14+14+7,5</t>
  </si>
  <si>
    <t>"D.1.1.8 - 2.NP" 23,5+5,1+16,9+16,1+16,2+11,3+4,5+16,5+67,2</t>
  </si>
  <si>
    <t>134</t>
  </si>
  <si>
    <t>763431031</t>
  </si>
  <si>
    <t>Montáž minerálního podhledu s vyjímatelnými panely na zavěšený rošt s viditelným rastrem</t>
  </si>
  <si>
    <t>1078445705</t>
  </si>
  <si>
    <t>135</t>
  </si>
  <si>
    <t>590305710</t>
  </si>
  <si>
    <t>podhled kazetový  600 x 600 mm, REI 30 s viditelným rastrem</t>
  </si>
  <si>
    <t>-581013810</t>
  </si>
  <si>
    <t>Podhled*1,1</t>
  </si>
  <si>
    <t>508,767*1,05 'Přepočtené koeficientem množství</t>
  </si>
  <si>
    <t>998763402</t>
  </si>
  <si>
    <t>Přesun hmot procentní pro sádrokartonové konstrukce v objektech v do 12 m</t>
  </si>
  <si>
    <t>674021485</t>
  </si>
  <si>
    <t>137</t>
  </si>
  <si>
    <t>764179327</t>
  </si>
  <si>
    <t>Montáž krytin s upraveným povrchem trapézový plech tl 1,0 mm do 30°</t>
  </si>
  <si>
    <t>1287550570</t>
  </si>
  <si>
    <t>"D.1.1.12"40,4*17,45</t>
  </si>
  <si>
    <t>138</t>
  </si>
  <si>
    <t>553502170</t>
  </si>
  <si>
    <t>trapézový plech tl. 1,0mm, výška vlny 60mm, šířka vlny 235mm</t>
  </si>
  <si>
    <t>1829036170</t>
  </si>
  <si>
    <t>TR_plech*1,1</t>
  </si>
  <si>
    <t>139</t>
  </si>
  <si>
    <t>764321860</t>
  </si>
  <si>
    <t>Demontáž oplechování stříšky nad vstupem rš 1000mm</t>
  </si>
  <si>
    <t>368970969</t>
  </si>
  <si>
    <t>"D.1.1.17 - Výpis PSV - K/11" 1,6</t>
  </si>
  <si>
    <t>140</t>
  </si>
  <si>
    <t>764351820</t>
  </si>
  <si>
    <t>Demontáž žlab podokapní hranatý 120/120mm</t>
  </si>
  <si>
    <t>1810571609</t>
  </si>
  <si>
    <t>"D.1.1.17 - Výpis PSV - K/7" 40,9</t>
  </si>
  <si>
    <t>141</t>
  </si>
  <si>
    <t>764410850</t>
  </si>
  <si>
    <t>Demontáž oplechování parapetu rš do 330 mm</t>
  </si>
  <si>
    <t>799535525</t>
  </si>
  <si>
    <t>"D.1.1.17 - Výpis PSV - K/1" 3,55*14</t>
  </si>
  <si>
    <t>"D.1.1.17 - Výpis PSV - K/3" 2,37*2</t>
  </si>
  <si>
    <t>142</t>
  </si>
  <si>
    <t>764410880</t>
  </si>
  <si>
    <t>Demontáž oplechování parapetu rš do 600 mm</t>
  </si>
  <si>
    <t>1500377492</t>
  </si>
  <si>
    <t>"D.1.1.17 - Výpis PSV - K/2" 2,0*1</t>
  </si>
  <si>
    <t>"D.1.1.17 - Výpis PSV - K/4" 1,16*2</t>
  </si>
  <si>
    <t>"D.1.1.17 - Výpis PSV - K/5" 3,55*9</t>
  </si>
  <si>
    <t>"D.1.1.17 - Výpis PSV - K/6" 1,2*2</t>
  </si>
  <si>
    <t>"D.1.1.17 - Výpis PSV - K/13" 2,4</t>
  </si>
  <si>
    <t>143</t>
  </si>
  <si>
    <t>764430840</t>
  </si>
  <si>
    <t>Demontáž oplechování atiky rš do 500 mm</t>
  </si>
  <si>
    <t>471503105</t>
  </si>
  <si>
    <t>"D.1.1.17 - Výpis PSV - K/9" 39,7</t>
  </si>
  <si>
    <t>"D.1.1.17 - Výpis PSV - K/10" 10,7*4</t>
  </si>
  <si>
    <t>144</t>
  </si>
  <si>
    <t>764454801</t>
  </si>
  <si>
    <t>Demontáž trouby kruhové průměr 100 mm včetně kolen, kotlíků ...</t>
  </si>
  <si>
    <t>-467629984</t>
  </si>
  <si>
    <t>"D.1.1.17 - Výpis PSV - K/8" 8,2*2</t>
  </si>
  <si>
    <t>145</t>
  </si>
  <si>
    <t>764711115</t>
  </si>
  <si>
    <t>Oplechování parapetu - aloxovaný hliník min. tl. 1,5mm,  rš 320 mm</t>
  </si>
  <si>
    <t>-335610680</t>
  </si>
  <si>
    <t>146</t>
  </si>
  <si>
    <t>764711117</t>
  </si>
  <si>
    <t>Oplechování parapetu - aloxovaný hliník min. tl. 1,5mm, rš 420 mm vč. bočních plastových lišt</t>
  </si>
  <si>
    <t>1590934066</t>
  </si>
  <si>
    <t>"D.1.1.17 - Výpis PSV - K/13" 2,4*1</t>
  </si>
  <si>
    <t>147</t>
  </si>
  <si>
    <t>764731115</t>
  </si>
  <si>
    <t>Oplechování atiky/zdí, aloxovaný hliník, tl. min. 1,5 mm,  rš 500 mm</t>
  </si>
  <si>
    <t>-1619710316</t>
  </si>
  <si>
    <t>148</t>
  </si>
  <si>
    <t>764731117</t>
  </si>
  <si>
    <t>Oplechování stříšky nad vstupem, aloxovaný hliník tl. min. 1,5 mm, rš 1000 mm včetně bočních plastových lišt</t>
  </si>
  <si>
    <t>-1660667544</t>
  </si>
  <si>
    <t>149</t>
  </si>
  <si>
    <t>764751112</t>
  </si>
  <si>
    <t>Svod DN 100, aloxovaný hliník, tl. min. 1,5 mm včetně kotvících a spojovacích prvků, kolen a kotlíků</t>
  </si>
  <si>
    <t>-1773302794</t>
  </si>
  <si>
    <t>150</t>
  </si>
  <si>
    <t>764761111</t>
  </si>
  <si>
    <t>Podokapní žlab hranatý 120/120 mm, aloxovaný hliník, tl. min. 1,5mm včetně háků a spojovacích prvků</t>
  </si>
  <si>
    <t>-250017250</t>
  </si>
  <si>
    <t>151</t>
  </si>
  <si>
    <t>998764202</t>
  </si>
  <si>
    <t>Přesun hmot procentní pro konstrukce klempířské v objektech v do 12 m</t>
  </si>
  <si>
    <t>361070644</t>
  </si>
  <si>
    <t>152</t>
  </si>
  <si>
    <t>766621211</t>
  </si>
  <si>
    <t>Montáž oken zdvojených otevíravých výšky do 1,5m s rámem do zdiva</t>
  </si>
  <si>
    <t>-1396188650</t>
  </si>
  <si>
    <t>153</t>
  </si>
  <si>
    <t>R-PL/1</t>
  </si>
  <si>
    <t>Plastové okno 3550x900, 3-křídlé, křídla výklopná + 1 s mikroventilací, izolační trojsklo Ug=0,7W/m2K, Uw=0,9W/m2K, pákový ovladač, barva bílá/dle investor, včetně interiérové a exteriérové tesnící pásky - viz výpis PSV PL/1</t>
  </si>
  <si>
    <t>99293799</t>
  </si>
  <si>
    <t>"D.1.1.7+D.1.1.19 -PL/1"9</t>
  </si>
  <si>
    <t>154</t>
  </si>
  <si>
    <t>R-PL/7</t>
  </si>
  <si>
    <t>Plastové okno 2400x1200, 2-křídlé se sloupkem, křídla otevíravá + 1 výklopné s mikroventilací, izolační trojsklo Ug=0,7W/m2K, Uw=0,9W/m2K, mříž, barva bílá/dle investor, včetně interiérové a exteriérové tesnící pásky - viz výpis PSV PL/7</t>
  </si>
  <si>
    <t>-1739125522</t>
  </si>
  <si>
    <t>"D.1.1.7+D.1.1.19 -PL/7"1</t>
  </si>
  <si>
    <t>155</t>
  </si>
  <si>
    <t>R-PL/10</t>
  </si>
  <si>
    <t>Plastové okno 1400x1500, 1-křídlé, fixní, izolační trojsklo Ug=0,7W/m2K, Uw=0,9W/m2K, barva bílá/dle investor, včetně interiérové a exteriérové tesnící pásky - viz výpis PSV PL/7</t>
  </si>
  <si>
    <t>751181149</t>
  </si>
  <si>
    <t>"D.1.1.8+D.1.1.19 -PL/10"2</t>
  </si>
  <si>
    <t>156</t>
  </si>
  <si>
    <t>766621212</t>
  </si>
  <si>
    <t>Montáž oken zdvojených otevíravých výšky přes 1,5 do 2,5m s rámem do zdiva</t>
  </si>
  <si>
    <t>-121125674</t>
  </si>
  <si>
    <t>"D.1.1.7+D.1.1.19 -PL/3"(1,55*2,5+2,0*1,9)*1</t>
  </si>
  <si>
    <t>157</t>
  </si>
  <si>
    <t>R-PL/3</t>
  </si>
  <si>
    <t>Sestava plastových oken s prosklenými dveřmi - provedení dle výpisu PSV, izolační trojsklo Ug=0,7W/m2K, Uw=0,9W/m2K,pákový ovladač, dveře panikové kování, barva bílá/dle investor, včetně interiérové a exteriérové tesnící pásky - viz výpis PSV PL/3</t>
  </si>
  <si>
    <t>-130246535</t>
  </si>
  <si>
    <t>"D.1.1.7+D.1.1.19 -PL/3"1</t>
  </si>
  <si>
    <t>158</t>
  </si>
  <si>
    <t>R-PL/2</t>
  </si>
  <si>
    <t>Plastové okno 3550x1800,3-křídlé se sloupky,, křídla otevíravá + 1 křídlo výklopné s mikroventilací, izolační trojsklo Ug=0,7W/m2K, Uw=0,9W/m2K,barva bílá/dle investor, včetně interiérové a exteriérové tesnící pásky - viz výpis PSV PL/2</t>
  </si>
  <si>
    <t>282434161</t>
  </si>
  <si>
    <t>"D.1.1.8+D.1.1.19 -PL/2"14</t>
  </si>
  <si>
    <t>159</t>
  </si>
  <si>
    <t>R-PL/4</t>
  </si>
  <si>
    <t>Plastové okno 2395x1800,2-křídlé se sloupkem,křídla otevíravá + 1 křídlo výklopné s mikroventilací, izolační trojsklo Ug=0,7W/m2K, Uw=0,9W/m2K,barva bílá/dle investor, včetně interiérové a exteriérové tesnící pásky - viz výpis PSV PL/4</t>
  </si>
  <si>
    <t>-1437818494</t>
  </si>
  <si>
    <t>"D.1.1.8+D.1.1.19 -PL/4"2</t>
  </si>
  <si>
    <t>160</t>
  </si>
  <si>
    <t>R-PL/11</t>
  </si>
  <si>
    <t>Plastové okno s fixním zasklením a dvěmi výklopnými okny 1700x550, izolační trojsklo Ug=0,7W/m2K, Uw=0,9W/m2K, pákový ovladač, barva bílá/dle investor, včetně interiérové a exteriérové tesnící pásky - viz výpis PSV PL/11</t>
  </si>
  <si>
    <t>1103798892</t>
  </si>
  <si>
    <t>"D.1.1.8+D.1.1.19 -PL/11"1</t>
  </si>
  <si>
    <t>161</t>
  </si>
  <si>
    <t>766621622</t>
  </si>
  <si>
    <t>Montáž oken plochy do 1 m2 zdvojených otevíravých, sklápěcích do zdiva</t>
  </si>
  <si>
    <t>-1580035295</t>
  </si>
  <si>
    <t>"D.1.1.7+D.1.1.19 -PL/6 (1,16*0,6)"2</t>
  </si>
  <si>
    <t>"D.1.1.7+D.1.1.19 -PL/13 (1,2*0,6)"2</t>
  </si>
  <si>
    <t>162</t>
  </si>
  <si>
    <t>R-PL/6</t>
  </si>
  <si>
    <t>Plastové okno 1160x600,1-křídlé, výklopné s mikroventilací, izolační trojsklo Ug=0,7W/m2K, Uw=0,9W/m2K,pákový ovladač, barva bílá/dle investor, včetně interiérové a exteriérové tesnící pásky - viz výpis PSV PL/4</t>
  </si>
  <si>
    <t>1468537864</t>
  </si>
  <si>
    <t>"D.1.1.7+D.1.1.19 -PL/6"2</t>
  </si>
  <si>
    <t>163</t>
  </si>
  <si>
    <t>R-PL/13</t>
  </si>
  <si>
    <t>Plastové okno 1200x600,1-křídlé, výklopné s mikroventilací, izolační trojsklo Ug=0,7W/m2K, Uw=0,9W/m2K, barva bílá/dle investor, včetně interiérové a exteriérové tesnící pásky - viz výpis PSV PL/13</t>
  </si>
  <si>
    <t>1286528523</t>
  </si>
  <si>
    <t>"D.1.1.7+D.1.1.19 -PL/13"2</t>
  </si>
  <si>
    <t>164</t>
  </si>
  <si>
    <t>766641131</t>
  </si>
  <si>
    <t>Montáž balkónových dveří zdvojených 1křídlových bez nadsvětlíku včetně rámu do zdiva</t>
  </si>
  <si>
    <t>-1138585420</t>
  </si>
  <si>
    <t>"D.1.1.8+D.1.1.19 -PL/5 (1,015*2,0)"2</t>
  </si>
  <si>
    <t>165</t>
  </si>
  <si>
    <t>R-PL/5</t>
  </si>
  <si>
    <t>Plastové dveře do otvoru 1015x2000,1-křídlé plné,Ud=1,2 W/m2K, samozavírač, stavěč, barva bílá/dle investor, včetně interiérové a exteriérové tesnící pásky - viz výpis PSV PL/5</t>
  </si>
  <si>
    <t>-1137463648</t>
  </si>
  <si>
    <t>"D.1.1.7+D.1.1.19 -PL/5"2</t>
  </si>
  <si>
    <t>166</t>
  </si>
  <si>
    <t>766641161</t>
  </si>
  <si>
    <t>Montáž balkónových dveří zdvojených 2křídlových bez nadsvětlíku včetně rámu do zdiva</t>
  </si>
  <si>
    <t>-2011321340</t>
  </si>
  <si>
    <t>"D.1.1.7+D.1.1.19 -PL/8 (1,35*2,0)"1</t>
  </si>
  <si>
    <t>"D.1.1.7+D.1.1.19 -PL/9 (1,4*2,0)"1</t>
  </si>
  <si>
    <t>"D.1.1.7+D.1.1.19 -PL/12 (1,35*2,0)"1</t>
  </si>
  <si>
    <t>167</t>
  </si>
  <si>
    <t>R-PL/8</t>
  </si>
  <si>
    <t>Plastové dveře do otvoru 1350x2000,2-křídlé ze 2/3 prosklené, bezpečnostní izol.dvojsklo Ug=1,1 W/m2K, Ud=1,2 W/m2K, samozavírač, stavěč,panikové kování, barva bílá/dle investor, včetně interiérové a exteriérové tesnící pásky - viz výpis PSV PL/8</t>
  </si>
  <si>
    <t>-1951211095</t>
  </si>
  <si>
    <t>"D.1.1.7+D.1.1.19 -PL/8"1</t>
  </si>
  <si>
    <t>168</t>
  </si>
  <si>
    <t>R-PL/9</t>
  </si>
  <si>
    <t>Plastové dveře do otvoru 1400x2000,2-křídlé ze 2/3 prosklené, bezpečnostní izol.dvojsklo Ug=1,1 W/m2K, Ud=1,2 W/m2K, samozavírač, stavěč,panikové kování, barva bílá/dle investor, včetně interiérové a exteriérové tesnící pásky - viz výpis PSV PL/9</t>
  </si>
  <si>
    <t>1033181886</t>
  </si>
  <si>
    <t>"D.1.1.7+D.1.1.19 -PL/9"1</t>
  </si>
  <si>
    <t>169</t>
  </si>
  <si>
    <t>R-PL/12</t>
  </si>
  <si>
    <t>Plastové dveře do otvoru 1350x2000,2-křídlé, plné, Ud=1,2 W/m2K, samozavírač, stavěč,panikové kování, barva bílá/dle investor, včetně interiérové a exteriérové tesnící pásky - viz výpis PSV PL/12</t>
  </si>
  <si>
    <t>2134619580</t>
  </si>
  <si>
    <t>"D.1.1.7+D.1.1.19 -PL/12"1</t>
  </si>
  <si>
    <t>170</t>
  </si>
  <si>
    <t>766660001</t>
  </si>
  <si>
    <t>Montáž dveřních křídel otvíravých 1křídlových š do 0,8 m do ocelové zárubně</t>
  </si>
  <si>
    <t>-1306780843</t>
  </si>
  <si>
    <t>"D.1.1.7+D.1.1.19 -D/1"9</t>
  </si>
  <si>
    <t>"D.1.1.7+D.1.1.19 -D/2"17</t>
  </si>
  <si>
    <t>"D.1.1.7+D.1.1.19 -D/3"4</t>
  </si>
  <si>
    <t>"D.1.1.8+D.1.1.19 -D/1"4</t>
  </si>
  <si>
    <t>"D.1.1.8+D.1.1.19 -D/2"8</t>
  </si>
  <si>
    <t>"D.1.1.8+D.1.1.19 -D/3"2</t>
  </si>
  <si>
    <t>171</t>
  </si>
  <si>
    <t>611617120</t>
  </si>
  <si>
    <t>dveře vnitřní hladké dýhované plné 1křídlové 60x197 cm - viz výpis PSV D/1</t>
  </si>
  <si>
    <t>-1934918174</t>
  </si>
  <si>
    <t>172</t>
  </si>
  <si>
    <t>611617200</t>
  </si>
  <si>
    <t>dveře vnitřní hladké dýhované plné 1křídlové 80x197 cm - viz výpis PSV D/3</t>
  </si>
  <si>
    <t>761443354</t>
  </si>
  <si>
    <t>173</t>
  </si>
  <si>
    <t>611617590</t>
  </si>
  <si>
    <t>dveře vnitřní hladké dýhované částečně prosklené 1křídlé 80x197 cm - viz výpis PSV D/2</t>
  </si>
  <si>
    <t>-961206807</t>
  </si>
  <si>
    <t>174</t>
  </si>
  <si>
    <t>766660002</t>
  </si>
  <si>
    <t>Montáž dveřních křídel otvíravých 1křídlových š přes 0,8 m do ocelové zárubně</t>
  </si>
  <si>
    <t>-295681196</t>
  </si>
  <si>
    <t>"D.1.1.7+D.1.1.19 -D/4"1</t>
  </si>
  <si>
    <t>"D.1.1.8+D.1.1.19 -D/4"1</t>
  </si>
  <si>
    <t>175</t>
  </si>
  <si>
    <t>611617630</t>
  </si>
  <si>
    <t>dveře vnitřní hladké dýhované částečně prosklené 1křídlé 90x197 cm - výpis PSV D/4</t>
  </si>
  <si>
    <t>354494468</t>
  </si>
  <si>
    <t>176</t>
  </si>
  <si>
    <t>766691914</t>
  </si>
  <si>
    <t>Vyvěšení nebo zavěšení dřevěných křídel dveří pl do 2 m2</t>
  </si>
  <si>
    <t>2028012908</t>
  </si>
  <si>
    <t>177</t>
  </si>
  <si>
    <t>998766202</t>
  </si>
  <si>
    <t>Přesun hmot procentní pro konstrukce truhlářské v objektech v do 12 m</t>
  </si>
  <si>
    <t>18984107</t>
  </si>
  <si>
    <t>178</t>
  </si>
  <si>
    <t>R-766-01</t>
  </si>
  <si>
    <t>D+M obložení stěn z kompaktních fasádních desek z duromerového vysokotlakého laminátu (HPL) podle EN 438 typ CGF včetně podkonstrukce</t>
  </si>
  <si>
    <t>-1723598536</t>
  </si>
  <si>
    <t>"D.1.1.10+D.1.1.24a - Západ"40,3*0,435</t>
  </si>
  <si>
    <t>"D.1.1.10+D.1.1.24a - Sever"(6,775*((1,34*0,603)/2))-(1,5*1,0)</t>
  </si>
  <si>
    <t>"D.1.1.11+D.1.1.24a - Východ"40,3*1,323</t>
  </si>
  <si>
    <t>"D.1.1.11+D.1.1.24a - Jih"(6,775*((1,34*0,603)/2))</t>
  </si>
  <si>
    <t>179</t>
  </si>
  <si>
    <t>R-766-02</t>
  </si>
  <si>
    <t xml:space="preserve">Dodávka a montáž plastového sedáku s dvojitou zadní stěnou: š = 420mm, h = 365mm, v = 325mm </t>
  </si>
  <si>
    <t>ks</t>
  </si>
  <si>
    <t>269773835</t>
  </si>
  <si>
    <t>180</t>
  </si>
  <si>
    <t>767220130</t>
  </si>
  <si>
    <t>Dodávka montáž zvýšení zábradlí schodiště včetně nátěru</t>
  </si>
  <si>
    <t>1143629647</t>
  </si>
  <si>
    <t>"Výpis PSV D1.1.19 madlo"5,273*8</t>
  </si>
  <si>
    <t>"Výpis PSV D1.1.19 sloupek"4,683*1,68</t>
  </si>
  <si>
    <t>181</t>
  </si>
  <si>
    <t>767392803</t>
  </si>
  <si>
    <t>Demontáž krytin střech z plechů přistřelovaných</t>
  </si>
  <si>
    <t>-1642021259</t>
  </si>
  <si>
    <t>"D.1.1.12 - Půdorys střechy - bourací práce" 40,9*17,45</t>
  </si>
  <si>
    <t>182</t>
  </si>
  <si>
    <t>767995114</t>
  </si>
  <si>
    <t>Dodávka a montáž profilu 100x40x4 (OK pro sedačky tribuny) včetně spojovacího materiálu a nátěru</t>
  </si>
  <si>
    <t>-453071273</t>
  </si>
  <si>
    <t>"D.1.1.16 -7,732kg/m"576,6*7,732</t>
  </si>
  <si>
    <t>183</t>
  </si>
  <si>
    <t>998767202</t>
  </si>
  <si>
    <t>Přesun hmot procentní pro zámečnické konstrukce v objektech v do 12 m</t>
  </si>
  <si>
    <t>1521161211</t>
  </si>
  <si>
    <t>184</t>
  </si>
  <si>
    <t>R-767-01</t>
  </si>
  <si>
    <t>Ocelová dvoukřídlá mříž Z/2 - úprava dle výpisu PSV</t>
  </si>
  <si>
    <t>21730075</t>
  </si>
  <si>
    <t>"Výpis PSV D1.1.19 Z/2"1</t>
  </si>
  <si>
    <t>185</t>
  </si>
  <si>
    <t>R-767-02</t>
  </si>
  <si>
    <t>Dodávka a montáž ocelové konstrukce tribuny - výměna poškozených částí v rozsahu 10% plochy tribuny</t>
  </si>
  <si>
    <t>-1121906544</t>
  </si>
  <si>
    <t>"D.1.1.15"(((15,9+19,754)*1,2+(15,9+18,5)*2*0,8+(17,7+19,754)*5*0,8+(17,7+19,754)*1,8)*1,15+((15,9*3+19,754+18,5*2+17,7*6+19,754*6)*0,4))*1,15*0,1</t>
  </si>
  <si>
    <t>186</t>
  </si>
  <si>
    <t>771471114</t>
  </si>
  <si>
    <t>Montáž soklíků z dlaždic keramických rovných do malty v do 150 mm</t>
  </si>
  <si>
    <t>-1200006809</t>
  </si>
  <si>
    <t>"D.1.1.7 - 1.NP m.č. 1.01" (39,3*2)-(0,9*18+1,545)</t>
  </si>
  <si>
    <t>"D.1.1.7 - 1.NP m.č. 1.13" 3,78+1,45+2,6+2,2+1,18+3,72-0,9</t>
  </si>
  <si>
    <t>"D.1.1.8 - 1.NP m.č. 1.14" (1,25*2+0,8*2)*2+(1,25*2+1,2*2)*2-(0,7*3+0,9)</t>
  </si>
  <si>
    <t>"D.1.1.8 - 2.NP m.č. 2,01" (27,53*2+1,65+1,35)-(0,9*11+1,0)</t>
  </si>
  <si>
    <t>597613100</t>
  </si>
  <si>
    <t xml:space="preserve">dlaždice-bordura 30 x 10 x 0,8 cm </t>
  </si>
  <si>
    <t>1025577967</t>
  </si>
  <si>
    <t>Sokl_dlažba*(1/0,3)*1,1</t>
  </si>
  <si>
    <t>188</t>
  </si>
  <si>
    <t>771473810</t>
  </si>
  <si>
    <t>Demontáž soklíků z dlaždic keramických lepených rovných</t>
  </si>
  <si>
    <t>1925987969</t>
  </si>
  <si>
    <t>"D.1.1.2 - 1.NP m.č. 1.01" (39,3*2)-(0,9*18+1,545)</t>
  </si>
  <si>
    <t>"D.1.1.2 - 1.NP m.č. 1.13" 3,78+1,45+2,6+2,2+1,18+3,72-0,9</t>
  </si>
  <si>
    <t>"D.1.1.2 - 1.NP m.č. 1.14" (1,25*2+0,8*2)*2+(1,25*2+1,2*2)*2-(0,7*3+0,9)</t>
  </si>
  <si>
    <t>"D.1.1.3 - 2.NP m.č. 2,01" (27,53*2+1,65+1,35)-(0,9*11+1,0)</t>
  </si>
  <si>
    <t>189</t>
  </si>
  <si>
    <t>771571113</t>
  </si>
  <si>
    <t>Montáž podlah z keramických dlaždic režných hladkých do malty do 12 ks/m2</t>
  </si>
  <si>
    <t>-920747486</t>
  </si>
  <si>
    <t>"D.1.1.7 - 1.NP" 48,2+11,3+4,6</t>
  </si>
  <si>
    <t>"D.1.1.8 - 2.NP" 23,5</t>
  </si>
  <si>
    <t>190</t>
  </si>
  <si>
    <t>597612900</t>
  </si>
  <si>
    <t xml:space="preserve">dlaždice keramické 30 x 30 x 0,8 cm </t>
  </si>
  <si>
    <t>-514933735</t>
  </si>
  <si>
    <t>Dlažba*1,1</t>
  </si>
  <si>
    <t>191</t>
  </si>
  <si>
    <t>771573810</t>
  </si>
  <si>
    <t>Demontáž podlah z dlaždic keramických lepených</t>
  </si>
  <si>
    <t>-242296517</t>
  </si>
  <si>
    <t>"D.1.1.2 - 1.NP" 48,2+11,3+4,6</t>
  </si>
  <si>
    <t>"D.1.1.3 - 2.NP" 23,5</t>
  </si>
  <si>
    <t>192</t>
  </si>
  <si>
    <t>771990112</t>
  </si>
  <si>
    <t>Vyrovnání podkladu samonivelační stěrkou tl 4 mm pevnosti 30 Mpa</t>
  </si>
  <si>
    <t>1002737876</t>
  </si>
  <si>
    <t>193</t>
  </si>
  <si>
    <t>998771202</t>
  </si>
  <si>
    <t>Přesun hmot procentní pro podlahy z dlaždic v objektech v do 12 m</t>
  </si>
  <si>
    <t>1764079109</t>
  </si>
  <si>
    <t>194</t>
  </si>
  <si>
    <t>781471115</t>
  </si>
  <si>
    <t>Montáž obkladů vnitřních keramických hladkých do 25 ks/m2 kladených do malty</t>
  </si>
  <si>
    <t>285690746</t>
  </si>
  <si>
    <t>"D.1.1.7 - 1.NP m.č. 1.13" (3,78+1,45+2,6+2,2+1,18+3,72)*2,0-(0,6*2,0+0,8*2,0)</t>
  </si>
  <si>
    <t>"D.1.1.7 - 1.NP m.č. 1.14" ((1,25*2+0,8*2)*2+(1,25*2+1,2*2)*2)*2,0-(0,6*2,0*3+0,8*2,0)</t>
  </si>
  <si>
    <t>195</t>
  </si>
  <si>
    <t>597611350</t>
  </si>
  <si>
    <t xml:space="preserve">dlaždice keramické 25 x 25 x 0,8 cm </t>
  </si>
  <si>
    <t>-995514737</t>
  </si>
  <si>
    <t>Obklad*1,1</t>
  </si>
  <si>
    <t>63,646*1,04 'Přepočtené koeficientem množství</t>
  </si>
  <si>
    <t>196</t>
  </si>
  <si>
    <t>781473810</t>
  </si>
  <si>
    <t>Demontáž obkladů z obkladaček keramických lepených</t>
  </si>
  <si>
    <t>805106976</t>
  </si>
  <si>
    <t>"D.1.1.2 - 1.NP m.č. 1.13" (3,78+1,45+2,6+2,2+1,18+3,72)*2,0-(0,6*2,0+0,8*2,0)</t>
  </si>
  <si>
    <t>"D.1.1.2 - 1.NP m.č. 1.14" ((1,25*2+0,8*2)*2+(1,25*2+1,2*2)*2)*2,0-(0,6*2,0*3+0,8*2,0)</t>
  </si>
  <si>
    <t>197</t>
  </si>
  <si>
    <t>998781202</t>
  </si>
  <si>
    <t>Přesun hmot procentní pro obklady keramické v objektech v do 12 m</t>
  </si>
  <si>
    <t>438543108</t>
  </si>
  <si>
    <t>198</t>
  </si>
  <si>
    <t>784161411</t>
  </si>
  <si>
    <t>Celoplošné vyrovnání podkladu sádrovou stěrkou v místnostech výšky do 3,80 m</t>
  </si>
  <si>
    <t>1168582727</t>
  </si>
  <si>
    <t>"D.1.1.7+D.1.1.9 - m.č. 1.05"(2,55+4,3*2)*2,5-0,8*2,0</t>
  </si>
  <si>
    <t>"D.1.1.7+D.1.1.9 - m.č. 1.04"(4,576+4,3*2)*2,5-0,8*2,0</t>
  </si>
  <si>
    <t>"D.1.1.7+D.1.1.9 - m.č. 1.03"(3,045+4,3*2)*2,5-0,8*2,0</t>
  </si>
  <si>
    <t>"D.1.1.7+D.1.1.9 - m.č. 1.02"(1,675+4,3*2)*2,5-0,8*2,0-1,2*0,6</t>
  </si>
  <si>
    <t>"D.1.1.7+D.1.1.9 - m.č. 1.22"(1,675+4,3*2)*2,5-0,8*2,0-1,2*0,6</t>
  </si>
  <si>
    <t>"D.1.1.7+D.1.1.9 - m.č. 1.21"(3,045+4,3*2)*2,5-0,8*2,0</t>
  </si>
  <si>
    <t>"D.1.1.7+D.1.1.9 - m.č. 1.20"(6,66+4,3*2)*2,5-0,8*2,0</t>
  </si>
  <si>
    <t>"D.1.1.7+D.1.1.9 - m.č. 1.19"(7,615+4,3*2)*2,5-0,8*2,0-2,4*1,2</t>
  </si>
  <si>
    <t>"D.1.1.7+D.1.1.9 - m.č. 1.09-1.18"((3,85*2+3,65*2)*3,0)*8-((0,8*2,0)*10)</t>
  </si>
  <si>
    <t>"D.1.1.7+D.1.1.9 - m.č. 1.01"((39,325*2)*(3,00-1,5))-((0,8*0,5)*8)</t>
  </si>
  <si>
    <t>"D.1.1.7+D.1.1.9 - m.č. 1.13" (3,78+1,45+2,6+2,2+1,18+3,72)*1,0</t>
  </si>
  <si>
    <t>"D.1.1.7+D.1.1.9 - m.č. 1.14" ((1,25*2+0,8*2)*2+(1,25*2+1,2*2)*2)*1,0</t>
  </si>
  <si>
    <t>"D.1.1.8+D.1.1.9 - m.č. 2.04,2.05,2.06,2.07,2.10" ((3,85*2+4,3*2)*2,9)*5-((6*0,8*2,0)+(5*3,55*1,8))</t>
  </si>
  <si>
    <t>"D.1.1.8+D.1.1.9 - m.č. 2.11" (11,745*2+5,8*2)*2,9-(0,8*2,0+3,55*1,8*4+2,37*1,8)</t>
  </si>
  <si>
    <t>"D.1.1.8+D.1.1.9 - m.č. 2.01" ((27,464*2+1,35*2)*(2,9-1,5))-(0,8*0,5*10)-(2,37*1,5*2)-(3,55*1,5*4)</t>
  </si>
  <si>
    <t>"D.1.1.8+D.1.1.9 - m.č. 2.08" (3,78+1,45+2,6+2,2+1,18+3,72)*1,0</t>
  </si>
  <si>
    <t>"D.1.1.8+D.1.1.9 - m.č. 2.09" ((1,25*2+0,8*2)*2+(1,25*2+1,2*2)*2)*1,0</t>
  </si>
  <si>
    <t>199</t>
  </si>
  <si>
    <t>784181101</t>
  </si>
  <si>
    <t>Základní akrylátová jednonásobná penetrace podkladu v místnostech výšky do 3,80m</t>
  </si>
  <si>
    <t>802433288</t>
  </si>
  <si>
    <t>200</t>
  </si>
  <si>
    <t>784221101</t>
  </si>
  <si>
    <t>Dvojnásobné bílé malby  ze směsí za sucha dobře otěruvzdorných v místnostech do 3,80 m</t>
  </si>
  <si>
    <t>383527285</t>
  </si>
  <si>
    <t>201</t>
  </si>
  <si>
    <t>784-R-01</t>
  </si>
  <si>
    <t>Oprava nátěru rustikální omítky - otěruvzdorný nátěr</t>
  </si>
  <si>
    <t>830074590</t>
  </si>
  <si>
    <t>"D.1.1.7+D.1.1.9 - m.č. 1.01"((39,325*2)*(1,5))-((0,8*1,5)*8)</t>
  </si>
  <si>
    <t>"D.1.1.8+D.1.1.9 - m.č. 2.01" ((27,464*2+1,35*2)*(1,5))-(0,8*1,5*10)-(2,37*0,3*2)-(3,55*0,3*4)</t>
  </si>
  <si>
    <t>202</t>
  </si>
  <si>
    <t>786626121</t>
  </si>
  <si>
    <t xml:space="preserve">Dodávka a montáž lamelové žaluzie vnitřní </t>
  </si>
  <si>
    <t>494171926</t>
  </si>
  <si>
    <t>Montáž lamelové žaluzie vnitřní</t>
  </si>
  <si>
    <t>"D.1.1.8+D.1.1.19 -PL/2"(1,195*1,8+1,16*1,8+1,195*1,8)*14</t>
  </si>
  <si>
    <t>203</t>
  </si>
  <si>
    <t>998786202</t>
  </si>
  <si>
    <t>Přesun hmot procentní pro čalounické úpravy v objektech v do 12 m</t>
  </si>
  <si>
    <t>286897066</t>
  </si>
  <si>
    <t>204</t>
  </si>
  <si>
    <t>789222131</t>
  </si>
  <si>
    <t>Otryskání ocelových konstrukcí třídy II povrch jemný a střední C na Sa 3</t>
  </si>
  <si>
    <t>124760875</t>
  </si>
  <si>
    <t>OK střechy</t>
  </si>
  <si>
    <t>"D.1.1.13 - S/1 vazník - 1,33m2/m"17,45*1,33*6*1,15</t>
  </si>
  <si>
    <t>"D.1.1.13+D.1.1.14 - S/2 krokev"(((0,07*2*2)*2*8)+(2*3,14*0,009*11,45)+(2*3,14*0,03*8*2))*45*1,15</t>
  </si>
  <si>
    <t>"D.1.1.13 - S/3 ztužidlo"(2*3,14*0,027)*2,1*12*1,15</t>
  </si>
  <si>
    <t>"D.1.1.13 - S/4 ztužidlo"(2*3,14*0,027)*2,6*12*1,15</t>
  </si>
  <si>
    <t>OK tribuna</t>
  </si>
  <si>
    <t>"D.1.1.15 - T/1 nosník"(4,743*2*1,25)*12*1,15</t>
  </si>
  <si>
    <t>"D.1.1.15 - T/2 trubka"(2*3,14*0,076*7,2)*6*1,15</t>
  </si>
  <si>
    <t>"D.1.1.15 - podlaha"((15,9+19,754)*1,2+(15,9+18,5)*2*0,8+(17,7+19,754)*5*0,8+(17,7+19,754)*1,8)*1,15+((15,9*3+19,754+18,5*2+17,7*6+19,754*6)*0,4)*1,15</t>
  </si>
  <si>
    <t>"D.1.1.15 - schodiště"((0,3*1,25+0,2*1,25)*26+(0,45*1,25+0,2*1,25)*22)*1,15</t>
  </si>
  <si>
    <t>OK zábradlí</t>
  </si>
  <si>
    <t>"D.1.1.17 - HRE 60x40x2,9 (0,19m2/m)"(1,55*7*0,19+((1,44*0,87+1,175+5,96+1,24)*2)*0,19)*4*1,15</t>
  </si>
  <si>
    <t>205</t>
  </si>
  <si>
    <t>789322212</t>
  </si>
  <si>
    <t>Zhotovení nátěru ocelových konstrukcí třídy II 2složkového základního a mezivrstvy tl do 120 µm včetně dodávky materiálu</t>
  </si>
  <si>
    <t>-1636240146</t>
  </si>
  <si>
    <t>206</t>
  </si>
  <si>
    <t>789322220</t>
  </si>
  <si>
    <t>Zhotovení nátěru ocelových konstrukcí třídy II 2složkového vrchního tl do 40 µm včetně dodávky materiálu</t>
  </si>
  <si>
    <t>789910941</t>
  </si>
  <si>
    <t>207</t>
  </si>
  <si>
    <t>210220101</t>
  </si>
  <si>
    <t>Montáž hromosvodného vedení svodových vodičů s podpěrami průměru do 10 mm</t>
  </si>
  <si>
    <t>-1278641981</t>
  </si>
  <si>
    <t>"P/12" 9,5</t>
  </si>
  <si>
    <t>208</t>
  </si>
  <si>
    <t>354410720</t>
  </si>
  <si>
    <t>drát průměr 8 mm FeZn</t>
  </si>
  <si>
    <t>694067945</t>
  </si>
  <si>
    <t>9,5*0,4*1,05</t>
  </si>
  <si>
    <t>209</t>
  </si>
  <si>
    <t>210220301</t>
  </si>
  <si>
    <t>Montáž svorek hromosvodných typu SS, SR 03 se 2 šrouby</t>
  </si>
  <si>
    <t>1891381553</t>
  </si>
  <si>
    <t>"P/12" 10</t>
  </si>
  <si>
    <t>210</t>
  </si>
  <si>
    <t>354418850</t>
  </si>
  <si>
    <t>svorka spojovací SS pro lano D8-10 mm</t>
  </si>
  <si>
    <t>-358517291</t>
  </si>
  <si>
    <t>211</t>
  </si>
  <si>
    <t>21X01</t>
  </si>
  <si>
    <t>Demontáž  hromosvodného vedení s částečným využitím demontovaného materiálu</t>
  </si>
  <si>
    <t>-887812779</t>
  </si>
  <si>
    <t>Demontáž a zpětná montáž hromosvodného vedení s využitím demontovaného materiálu</t>
  </si>
  <si>
    <t>212</t>
  </si>
  <si>
    <t>21X02HZS</t>
  </si>
  <si>
    <t>Revize hromosvodu</t>
  </si>
  <si>
    <t>hod</t>
  </si>
  <si>
    <t>-500811427</t>
  </si>
  <si>
    <t>473</t>
  </si>
  <si>
    <t>Odstranění_povrchu</t>
  </si>
  <si>
    <t>Odstranění povrchu</t>
  </si>
  <si>
    <t>1769,02</t>
  </si>
  <si>
    <t>PE_HD50</t>
  </si>
  <si>
    <t>304,4</t>
  </si>
  <si>
    <t>PE_HD63</t>
  </si>
  <si>
    <t>392,4</t>
  </si>
  <si>
    <t>Výkop_celkem</t>
  </si>
  <si>
    <t>Výkop celkem</t>
  </si>
  <si>
    <t>2291,638</t>
  </si>
  <si>
    <t>SO 02 - Fotbalové hřiště</t>
  </si>
  <si>
    <t>Výkop_drenáž</t>
  </si>
  <si>
    <t>Výkop drenáž</t>
  </si>
  <si>
    <t>375,426</t>
  </si>
  <si>
    <t>Výkop_patky</t>
  </si>
  <si>
    <t>Výkop patky</t>
  </si>
  <si>
    <t>0,864</t>
  </si>
  <si>
    <t>Výkop_zavlažování</t>
  </si>
  <si>
    <t>Výkop zavlažování</t>
  </si>
  <si>
    <t>146,328</t>
  </si>
  <si>
    <t xml:space="preserve">    2 - Zakládání</t>
  </si>
  <si>
    <t xml:space="preserve">    4 - Vodorovné konstrukce</t>
  </si>
  <si>
    <t xml:space="preserve">    8 - Trubní vedení</t>
  </si>
  <si>
    <t>122301103</t>
  </si>
  <si>
    <t>Odkopávky a prokopávky nezapažené v hornině tř. 4 objem do 5000 m3</t>
  </si>
  <si>
    <t>-1753034925</t>
  </si>
  <si>
    <t>"D.1.1.28- Půdorys hřiště - plochy a výměry"10406*0,170</t>
  </si>
  <si>
    <t>131201101</t>
  </si>
  <si>
    <t>Hloubení jam nezapažených v hornině tř. 3 objemu do 100 m3</t>
  </si>
  <si>
    <t>-1107366139</t>
  </si>
  <si>
    <t xml:space="preserve">Výkop pro patky ocel.sloupků </t>
  </si>
  <si>
    <t>"D.1.1.28 + D.1.1.34" (0,6*0,5*0,36)*8</t>
  </si>
  <si>
    <t>131201109</t>
  </si>
  <si>
    <t>Příplatek za lepivost u hloubení jam nezapažených v hornině tř. 3</t>
  </si>
  <si>
    <t>-1649631940</t>
  </si>
  <si>
    <t>132201102</t>
  </si>
  <si>
    <t>Hloubení rýh š do 600 mm v hornině tř. 3 objemu přes 100 m3</t>
  </si>
  <si>
    <t>1862270049</t>
  </si>
  <si>
    <t>"D.1.1.30 - podélná drenáž"(109*14)*0,6*0,3</t>
  </si>
  <si>
    <t>"D.1.1.30 - svodný drén"(75+2*3,5)*0,9*0,3</t>
  </si>
  <si>
    <t>"D.1.1.30 - atletická dráha"(47,95+48,2+58,125+48,05+43,4351+52,7+29+55,69+53,55)*0,6*0,3</t>
  </si>
  <si>
    <t>"D.1.1.29 - zavlažování"(20,8*8+23*4+20,8*5+30+20,8*8+69*2)*0,7*0,3</t>
  </si>
  <si>
    <t>132201109</t>
  </si>
  <si>
    <t>Příplatek za lepivost k hloubení rýh š do 600 mm v hornině tř. 3</t>
  </si>
  <si>
    <t>505256532</t>
  </si>
  <si>
    <t>2022388829</t>
  </si>
  <si>
    <t>930649251</t>
  </si>
  <si>
    <t>Výkop_celkem*5</t>
  </si>
  <si>
    <t>167101102</t>
  </si>
  <si>
    <t>Nakládání výkopku z hornin tř. 1 až 4 přes 100 m3</t>
  </si>
  <si>
    <t>1662832990</t>
  </si>
  <si>
    <t>1302768274</t>
  </si>
  <si>
    <t>-1627133853</t>
  </si>
  <si>
    <t>Výkop_celkem*1,7</t>
  </si>
  <si>
    <t>175101101</t>
  </si>
  <si>
    <t>Obsypání potrubí bez prohození sypaniny z hornin tř. 1 až 4 uloženým do 3 m od kraje výkopu</t>
  </si>
  <si>
    <t>-422457312</t>
  </si>
  <si>
    <t>"D.1.1.30 - podélná drenáž"(109*14)*0,43*0,3</t>
  </si>
  <si>
    <t>"D.1.1.30 - svodný drén"(75+2*3,5)*0,73*0,3</t>
  </si>
  <si>
    <t>"D.1.1.30 - atletická dráha"(47,95+48,2+58,125+48,05+43,4351+52,7+29+55,69+53,55)*0,45*0,3</t>
  </si>
  <si>
    <t>Obsyp_drenáž</t>
  </si>
  <si>
    <t>"D.1.1.29 - zavlažování"(20,8*8+23*4+20,8*5+30+20,8*8+69*2)*0,55*0,3</t>
  </si>
  <si>
    <t>Obsyp_zavlažování</t>
  </si>
  <si>
    <t>583441700</t>
  </si>
  <si>
    <t xml:space="preserve">štěrkodrť frakce 0-32 </t>
  </si>
  <si>
    <t>-820407014</t>
  </si>
  <si>
    <t>699,730682985088*2 'Přepočtené koeficientem množství</t>
  </si>
  <si>
    <t>180404111</t>
  </si>
  <si>
    <t>Založení hřišťového trávníku výsevem na vrstvě ornice a písku</t>
  </si>
  <si>
    <t>258064057</t>
  </si>
  <si>
    <t>"D.1.1.28- Půdorys hřiště - plochy a výměry"10406</t>
  </si>
  <si>
    <t>005724400</t>
  </si>
  <si>
    <t>osivo směs travní hřištní</t>
  </si>
  <si>
    <t>1877009491</t>
  </si>
  <si>
    <t>10406*0,03 'Přepočtené koeficientem množství</t>
  </si>
  <si>
    <t>181301112</t>
  </si>
  <si>
    <t>Rozprostření ornice (vegetační vrstvy) tl vrstvy do 150 mm pl přes 500 m2 v rovině nebo ve svahu do 1:5</t>
  </si>
  <si>
    <t>-2072262906</t>
  </si>
  <si>
    <t>Vegetační_vrtsva</t>
  </si>
  <si>
    <t>R-1-01</t>
  </si>
  <si>
    <t xml:space="preserve">Dodávka zeminy včetně dopravy </t>
  </si>
  <si>
    <t>-1741325482</t>
  </si>
  <si>
    <t>30% z celkového množství vegetační vrstvy</t>
  </si>
  <si>
    <t>"D.1.1.28- Půdorys hřiště - plochy a výměry"(10406*0,12)*1,7*0,3</t>
  </si>
  <si>
    <t>Zemina</t>
  </si>
  <si>
    <t>R-1-02</t>
  </si>
  <si>
    <t xml:space="preserve">Dodávka písku včetně dopravy </t>
  </si>
  <si>
    <t>1903591566</t>
  </si>
  <si>
    <t>70% z celkového množství vegetační vrstvy</t>
  </si>
  <si>
    <t>"D.1.1.28- Půdorys hřiště - plochy a výměry"(10406*0,12)*1,65*0,7</t>
  </si>
  <si>
    <t>212755114</t>
  </si>
  <si>
    <t>Trativody z drenážních trubek pálených vnitřního průměru 100 mm bez lože</t>
  </si>
  <si>
    <t>-528543073</t>
  </si>
  <si>
    <t>"D.1.1.30 - podélná drenáž"(109*14)</t>
  </si>
  <si>
    <t>"D.1.1.30 - svodný drén"(75+2*3,5)</t>
  </si>
  <si>
    <t>"D.1.1.30 - atletická dráha"(47,95+48,2+58,125+48,05+43,4351+52,7+29+55,69+53,55)</t>
  </si>
  <si>
    <t>Drenáž</t>
  </si>
  <si>
    <t>451573111</t>
  </si>
  <si>
    <t>Lože pod potrubí otevřený výkop ze štěrkopísku</t>
  </si>
  <si>
    <t>752970876</t>
  </si>
  <si>
    <t>"D.1.1.29 - zavlažování"(96+74+122)*0,15*0,3</t>
  </si>
  <si>
    <t>564241111</t>
  </si>
  <si>
    <t>Podklad nebo podsyp z praného písku tl 120 mm</t>
  </si>
  <si>
    <t>1421402007</t>
  </si>
  <si>
    <t>564721111</t>
  </si>
  <si>
    <t>Podklad z kameniva drceného vel. 4-32 mm tl 40-70 mm</t>
  </si>
  <si>
    <t>1159206717</t>
  </si>
  <si>
    <t>88698709</t>
  </si>
  <si>
    <t>Zděná část časomíry - 10% z celkové plochy</t>
  </si>
  <si>
    <t>"D.1.1.35"((2*0,4+2*0,8)*5,25+(2*0,4+2*0,4)*2,4)*0,1</t>
  </si>
  <si>
    <t>-1857987121</t>
  </si>
  <si>
    <t>Zděná část časomíry</t>
  </si>
  <si>
    <t>"D.1.1.35"(2*0,4+2*0,8)*5,25+(2*0,4+2*0,4)*2,4</t>
  </si>
  <si>
    <t>1588142110</t>
  </si>
  <si>
    <t>871181121</t>
  </si>
  <si>
    <t>Montáž potrubí z trubek z tlakového polyetylénu otevřený výkop svařovaných vnější průměr 50 mm</t>
  </si>
  <si>
    <t>-1858534109</t>
  </si>
  <si>
    <t>Montáž potrubí z plastických hmot v otevřeném výkopu, z tlakových trubek polyetylenových PE svařených vnějšího průměru 50 mm</t>
  </si>
  <si>
    <t>"D.1.1.29 - zavlažování"</t>
  </si>
  <si>
    <t>"průměr 50x3,0" 20,8*8+69,0*2</t>
  </si>
  <si>
    <t>286131120</t>
  </si>
  <si>
    <t>potrubí vodovodní PE100 PN16 SDR11 6 m, 100 m, 50 x 4,6 mm</t>
  </si>
  <si>
    <t>752981459</t>
  </si>
  <si>
    <t>trubky z polyetylénu vodovodní potrubí PE100  SDR 11 PN16 tyče 6 m,  12 m, návin 100 m 50 x 4,6 mm, tyče + návin</t>
  </si>
  <si>
    <t>PE_HD50*1,1</t>
  </si>
  <si>
    <t>871211121</t>
  </si>
  <si>
    <t>Montáž potrubí z trubek z tlakového polyetylénu otevřený výkop svařovaných vnější průměr 63 mm</t>
  </si>
  <si>
    <t>-1558176004</t>
  </si>
  <si>
    <t>"průměr 63x3,8" 20,8*8+23,0*4+20,8*5+30</t>
  </si>
  <si>
    <t>286138230</t>
  </si>
  <si>
    <t>potrubí vodovodní PE HD (IPE) 63 x 5,8 mm</t>
  </si>
  <si>
    <t>472654078</t>
  </si>
  <si>
    <t>PE_HD63*1,1</t>
  </si>
  <si>
    <t>871315221</t>
  </si>
  <si>
    <t>Kanalizační potrubí z PVC včetně tvarovek</t>
  </si>
  <si>
    <t>966955132</t>
  </si>
  <si>
    <t>Přípojka dešťové kanalizace</t>
  </si>
  <si>
    <t>"C.2 - koordinační situace"3,24+24,65+33,645+76,082</t>
  </si>
  <si>
    <t>R-8-01</t>
  </si>
  <si>
    <t>Kompletní dodávka a montáž zavlažovacího systému (výsečový postřikovač - průtok 12,38m3/hod - 24ks) včetně řídící jednotky</t>
  </si>
  <si>
    <t>1662445869</t>
  </si>
  <si>
    <t>R-8-011</t>
  </si>
  <si>
    <t>Napojení na plánovaný zdroj vody pro zavlažovací systém</t>
  </si>
  <si>
    <t>-535975480</t>
  </si>
  <si>
    <t>R-8-02</t>
  </si>
  <si>
    <t>Dodávka a montáž vsakovací nádrže s přepadem</t>
  </si>
  <si>
    <t>-1180088487</t>
  </si>
  <si>
    <t>"C.2"1</t>
  </si>
  <si>
    <t>R-8-03</t>
  </si>
  <si>
    <t>Zaústění kanalizačního potrubí do potoka "Švarcara"</t>
  </si>
  <si>
    <t>1041354360</t>
  </si>
  <si>
    <t>R-8-04</t>
  </si>
  <si>
    <t>Ventilové šachtice s elektromagnetickým ventilem</t>
  </si>
  <si>
    <t>711744391</t>
  </si>
  <si>
    <t>R-8-05</t>
  </si>
  <si>
    <t>Elektroventil 2x150PGA</t>
  </si>
  <si>
    <t>-2009497522</t>
  </si>
  <si>
    <t>R-8-06</t>
  </si>
  <si>
    <t>Elektroventil 1xVB 1220</t>
  </si>
  <si>
    <t>-347222077</t>
  </si>
  <si>
    <t>148661308</t>
  </si>
  <si>
    <t>"D.1.1.28- Půdorys hřiště - plochy a výměry"473</t>
  </si>
  <si>
    <t>1730636171</t>
  </si>
  <si>
    <t>935931223</t>
  </si>
  <si>
    <t>Dodávka a montáž PE žlabu s nerozbitnou plastovou krytkou</t>
  </si>
  <si>
    <t>-1284009067</t>
  </si>
  <si>
    <t>"D.1.1.28- Půdorys hřiště - plochy a výměry"397</t>
  </si>
  <si>
    <t>R-9-01</t>
  </si>
  <si>
    <t>Zhotovení betonové patky 500x500x500mm včetně plastového pouzdra pro osazení sloupku ochranné sítě</t>
  </si>
  <si>
    <t>1433053796</t>
  </si>
  <si>
    <t>"D.1.1.28- Půdorys hřiště - plochy a výměry"8</t>
  </si>
  <si>
    <t>R-9-02</t>
  </si>
  <si>
    <t>Dodávka a montáž ochranné sítě</t>
  </si>
  <si>
    <t>1720581096</t>
  </si>
  <si>
    <t>"D.1.1.28- Půdorys hřiště - plochy a výměry"(5*22,5)*2</t>
  </si>
  <si>
    <t>R-9-03</t>
  </si>
  <si>
    <t xml:space="preserve">Dodávka a montáž nové časomíry dle požadavku investora včetně elektrického napojení a demontáže stávající </t>
  </si>
  <si>
    <t>-1131997121</t>
  </si>
  <si>
    <t>"D.1.1.35"1</t>
  </si>
  <si>
    <t>998222012</t>
  </si>
  <si>
    <t>Přesun hmot pro sportovní plochy</t>
  </si>
  <si>
    <t>-1389823492</t>
  </si>
  <si>
    <t>1631461514</t>
  </si>
  <si>
    <t>52+118+52+20+26+118+26+20+68+20+20</t>
  </si>
  <si>
    <t>1911093965</t>
  </si>
  <si>
    <t>540*1,05</t>
  </si>
  <si>
    <t>767995115</t>
  </si>
  <si>
    <t>Montáž atypických zámečnických konstrukcí hmotnosti do 100 kg</t>
  </si>
  <si>
    <t>1405209643</t>
  </si>
  <si>
    <t>"D.1.1.28 - trubka průměr 140mm, tl.5mm (16,7kg/m)"5*8*16,7</t>
  </si>
  <si>
    <t>Ocelová tyč průměr 140 mm, tl. 5 mm</t>
  </si>
  <si>
    <t>402887155</t>
  </si>
  <si>
    <t>"D.1.1.28 - tyč průměr 140mm, tl.5mm"8</t>
  </si>
  <si>
    <t xml:space="preserve">Přesun hmot procentní pro zámečnické konstrukce </t>
  </si>
  <si>
    <t>485065057</t>
  </si>
  <si>
    <t>Otrýskání a nátěr ocelové konstrukce časomíry</t>
  </si>
  <si>
    <t>-137370964</t>
  </si>
  <si>
    <t>dráha</t>
  </si>
  <si>
    <t>2010</t>
  </si>
  <si>
    <t>363,8</t>
  </si>
  <si>
    <t>Výběhová_dráha</t>
  </si>
  <si>
    <t>Výběhová dráha</t>
  </si>
  <si>
    <t>SO 03 - Atletická dráha</t>
  </si>
  <si>
    <t>-1063311624</t>
  </si>
  <si>
    <t>"D.1.1.28- Půdorys hřiště - plochy a výměry"2140*0,170</t>
  </si>
  <si>
    <t>1212864118</t>
  </si>
  <si>
    <t>1335426959</t>
  </si>
  <si>
    <t>-1640442979</t>
  </si>
  <si>
    <t>-580522367</t>
  </si>
  <si>
    <t>518248007</t>
  </si>
  <si>
    <t>564211112</t>
  </si>
  <si>
    <t>Podklad nebo podsyp ze štěrkopísku ŠP tl 60 mm</t>
  </si>
  <si>
    <t>1025885183</t>
  </si>
  <si>
    <t>"D.1.1.28- Půdorys hřiště - plochy a výměry"130</t>
  </si>
  <si>
    <t>564751111</t>
  </si>
  <si>
    <t>Podklad z kameniva hrubého drceného vel. 32-63 mm tl 150 mm</t>
  </si>
  <si>
    <t>448039836</t>
  </si>
  <si>
    <t>564801112</t>
  </si>
  <si>
    <t>Podklad ze štěrkodrtě ŠD 8-32 tl 40 mm</t>
  </si>
  <si>
    <t>-1633637406</t>
  </si>
  <si>
    <t>"D.1.1.28- Půdorys hřiště - plochy a výměry - dráha"2140-výběhová_dráha</t>
  </si>
  <si>
    <t>573111112</t>
  </si>
  <si>
    <t>Penetrace</t>
  </si>
  <si>
    <t>441720811</t>
  </si>
  <si>
    <t>Dráha</t>
  </si>
  <si>
    <t>577134141</t>
  </si>
  <si>
    <t>Asfaltový beton vrstva obrusná ACO 11 (ABS) tř. I tl 40 mm š přes 3 m z modifikovaného asfaltu</t>
  </si>
  <si>
    <t>-1054576401</t>
  </si>
  <si>
    <t>577145142</t>
  </si>
  <si>
    <t>Asfaltový beton vrstva ložní ACL 16 (ABH) tl 50 mm š přes 3 m z modifikovaného asfaltu</t>
  </si>
  <si>
    <t>-1455647111</t>
  </si>
  <si>
    <t>R-5-01</t>
  </si>
  <si>
    <t>Sportovní povrch - TARTAN - tl. 13 mm</t>
  </si>
  <si>
    <t>766533408</t>
  </si>
  <si>
    <t>R-5-02</t>
  </si>
  <si>
    <t>Lajnování atletické dráhy</t>
  </si>
  <si>
    <t>76997354</t>
  </si>
  <si>
    <t>"D.1.1.28- Půdorys hřiště"397+435+473</t>
  </si>
  <si>
    <t>-623954584</t>
  </si>
  <si>
    <t>SO 04 - Ostatní a vedlejší náklady</t>
  </si>
  <si>
    <t>VRN - Vedlejší rozpočtové náklady</t>
  </si>
  <si>
    <t xml:space="preserve">    0 - Vedlejší rozpočtové náklady</t>
  </si>
  <si>
    <t>013254000</t>
  </si>
  <si>
    <t>Dokumentace skutečného provedení stavby</t>
  </si>
  <si>
    <t>Kč</t>
  </si>
  <si>
    <t>8192</t>
  </si>
  <si>
    <t>-88776027</t>
  </si>
  <si>
    <t>031203000</t>
  </si>
  <si>
    <t>Vybudování zařízení staveniště</t>
  </si>
  <si>
    <t>131072</t>
  </si>
  <si>
    <t>-558593896</t>
  </si>
  <si>
    <t>032903000</t>
  </si>
  <si>
    <t xml:space="preserve">Provoz zařízení staveniště </t>
  </si>
  <si>
    <t>1534419457</t>
  </si>
  <si>
    <t>Provoz zařízení staveniště</t>
  </si>
  <si>
    <t>039103000</t>
  </si>
  <si>
    <t>Odstranění zařízení staveniště</t>
  </si>
  <si>
    <t>-869066233</t>
  </si>
  <si>
    <t>052103000</t>
  </si>
  <si>
    <t>Rezerva - 3% z nákladů SO 01</t>
  </si>
  <si>
    <t>524288</t>
  </si>
  <si>
    <t>1154907151</t>
  </si>
  <si>
    <t>091703000</t>
  </si>
  <si>
    <t>Náklady na údržbu - čištění komunikace</t>
  </si>
  <si>
    <t>262144</t>
  </si>
  <si>
    <t>2017546855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</si>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</sst>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2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4" xfId="0" applyFont="1" applyBorder="1" applyAlignment="1" applyProtection="1">
      <alignment horizontal="center" vertical="center"/>
      <protection/>
    </xf>
    <xf numFmtId="49" fontId="30" fillId="0" borderId="34" xfId="0" applyNumberFormat="1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168" fontId="30" fillId="0" borderId="34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73" fillId="33" borderId="0" xfId="36" applyFont="1" applyFill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34" xfId="0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left" vertical="center"/>
      <protection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C8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DB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3F1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97F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98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C8A1.tmp" descr="C:\KROSplusData\System\Temp\rad5C8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DB57.tmp" descr="C:\KROSplusData\System\Temp\rad9DB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3F12.tmp" descr="C:\KROSplusData\System\Temp\rad43F1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97F6.tmp" descr="C:\KROSplusData\System\Temp\radA97F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2986.tmp" descr="C:\KROSplusData\System\Temp\rad529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14" sqref="AN1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9" t="s">
        <v>0</v>
      </c>
      <c r="B1" s="170"/>
      <c r="C1" s="170"/>
      <c r="D1" s="171" t="s">
        <v>1</v>
      </c>
      <c r="E1" s="170"/>
      <c r="F1" s="170"/>
      <c r="G1" s="170"/>
      <c r="H1" s="170"/>
      <c r="I1" s="170"/>
      <c r="J1" s="170"/>
      <c r="K1" s="172" t="s">
        <v>1709</v>
      </c>
      <c r="L1" s="172"/>
      <c r="M1" s="172"/>
      <c r="N1" s="172"/>
      <c r="O1" s="172"/>
      <c r="P1" s="172"/>
      <c r="Q1" s="172"/>
      <c r="R1" s="172"/>
      <c r="S1" s="172"/>
      <c r="T1" s="170"/>
      <c r="U1" s="170"/>
      <c r="V1" s="170"/>
      <c r="W1" s="172" t="s">
        <v>1710</v>
      </c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6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7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62" t="s">
        <v>9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6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277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264" t="s">
        <v>15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11"/>
      <c r="AQ6" s="12"/>
      <c r="BE6" s="248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48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248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48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248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248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48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/>
      <c r="AO13" s="11"/>
      <c r="AP13" s="11"/>
      <c r="AQ13" s="12"/>
      <c r="BE13" s="248"/>
      <c r="BS13" s="6" t="s">
        <v>16</v>
      </c>
    </row>
    <row r="14" spans="2:71" s="2" customFormat="1" ht="15.75" customHeight="1">
      <c r="B14" s="10"/>
      <c r="C14" s="11"/>
      <c r="D14" s="11"/>
      <c r="E14" s="279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16" t="s">
        <v>27</v>
      </c>
      <c r="AL14" s="11"/>
      <c r="AM14" s="11"/>
      <c r="AN14" s="19"/>
      <c r="AO14" s="11"/>
      <c r="AP14" s="11"/>
      <c r="AQ14" s="12"/>
      <c r="BE14" s="248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48"/>
      <c r="BS15" s="6" t="s">
        <v>3</v>
      </c>
    </row>
    <row r="16" spans="2:71" s="2" customFormat="1" ht="15" customHeight="1">
      <c r="B16" s="10"/>
      <c r="C16" s="11"/>
      <c r="D16" s="16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248"/>
      <c r="BS16" s="6" t="s">
        <v>3</v>
      </c>
    </row>
    <row r="17" spans="2:71" s="2" customFormat="1" ht="19.5" customHeight="1">
      <c r="B17" s="10"/>
      <c r="C17" s="11"/>
      <c r="D17" s="11"/>
      <c r="E17" s="17" t="s">
        <v>30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248"/>
      <c r="BS17" s="6" t="s">
        <v>31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48"/>
      <c r="BS18" s="6" t="s">
        <v>6</v>
      </c>
    </row>
    <row r="19" spans="2:71" s="2" customFormat="1" ht="15" customHeight="1">
      <c r="B19" s="10"/>
      <c r="C19" s="11"/>
      <c r="D19" s="16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48"/>
      <c r="BS19" s="6" t="s">
        <v>16</v>
      </c>
    </row>
    <row r="20" spans="2:71" s="2" customFormat="1" ht="15.75" customHeight="1">
      <c r="B20" s="10"/>
      <c r="C20" s="11"/>
      <c r="D20" s="11"/>
      <c r="E20" s="28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11"/>
      <c r="AP20" s="11"/>
      <c r="AQ20" s="12"/>
      <c r="BE20" s="248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48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48"/>
    </row>
    <row r="23" spans="2:57" s="6" customFormat="1" ht="27" customHeight="1">
      <c r="B23" s="21"/>
      <c r="C23" s="22"/>
      <c r="D23" s="23" t="s">
        <v>33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81">
        <f>ROUNDUP($AG$49,2)</f>
        <v>0</v>
      </c>
      <c r="AL23" s="282"/>
      <c r="AM23" s="282"/>
      <c r="AN23" s="282"/>
      <c r="AO23" s="282"/>
      <c r="AP23" s="22"/>
      <c r="AQ23" s="25"/>
      <c r="BE23" s="269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69"/>
    </row>
    <row r="25" spans="2:57" s="6" customFormat="1" ht="15" customHeight="1">
      <c r="B25" s="26"/>
      <c r="C25" s="27"/>
      <c r="D25" s="27" t="s">
        <v>34</v>
      </c>
      <c r="E25" s="27"/>
      <c r="F25" s="27" t="s">
        <v>35</v>
      </c>
      <c r="G25" s="27"/>
      <c r="H25" s="27"/>
      <c r="I25" s="27"/>
      <c r="J25" s="27"/>
      <c r="K25" s="27"/>
      <c r="L25" s="271">
        <v>0.21</v>
      </c>
      <c r="M25" s="272"/>
      <c r="N25" s="272"/>
      <c r="O25" s="272"/>
      <c r="P25" s="27"/>
      <c r="Q25" s="27"/>
      <c r="R25" s="27"/>
      <c r="S25" s="27"/>
      <c r="T25" s="29" t="s">
        <v>36</v>
      </c>
      <c r="U25" s="27"/>
      <c r="V25" s="27"/>
      <c r="W25" s="273">
        <f>ROUNDUP($AZ$49,2)</f>
        <v>0</v>
      </c>
      <c r="X25" s="272"/>
      <c r="Y25" s="272"/>
      <c r="Z25" s="272"/>
      <c r="AA25" s="272"/>
      <c r="AB25" s="272"/>
      <c r="AC25" s="272"/>
      <c r="AD25" s="272"/>
      <c r="AE25" s="272"/>
      <c r="AF25" s="27"/>
      <c r="AG25" s="27"/>
      <c r="AH25" s="27"/>
      <c r="AI25" s="27"/>
      <c r="AJ25" s="27"/>
      <c r="AK25" s="273">
        <f>ROUNDUP($AV$49,1)</f>
        <v>0</v>
      </c>
      <c r="AL25" s="272"/>
      <c r="AM25" s="272"/>
      <c r="AN25" s="272"/>
      <c r="AO25" s="272"/>
      <c r="AP25" s="27"/>
      <c r="AQ25" s="30"/>
      <c r="BE25" s="278"/>
    </row>
    <row r="26" spans="2:57" s="6" customFormat="1" ht="15" customHeight="1">
      <c r="B26" s="26"/>
      <c r="C26" s="27"/>
      <c r="D26" s="27"/>
      <c r="E26" s="27"/>
      <c r="F26" s="27" t="s">
        <v>37</v>
      </c>
      <c r="G26" s="27"/>
      <c r="H26" s="27"/>
      <c r="I26" s="27"/>
      <c r="J26" s="27"/>
      <c r="K26" s="27"/>
      <c r="L26" s="271">
        <v>0.15</v>
      </c>
      <c r="M26" s="272"/>
      <c r="N26" s="272"/>
      <c r="O26" s="272"/>
      <c r="P26" s="27"/>
      <c r="Q26" s="27"/>
      <c r="R26" s="27"/>
      <c r="S26" s="27"/>
      <c r="T26" s="29" t="s">
        <v>36</v>
      </c>
      <c r="U26" s="27"/>
      <c r="V26" s="27"/>
      <c r="W26" s="273">
        <f>ROUNDUP($BA$49,2)</f>
        <v>0</v>
      </c>
      <c r="X26" s="272"/>
      <c r="Y26" s="272"/>
      <c r="Z26" s="272"/>
      <c r="AA26" s="272"/>
      <c r="AB26" s="272"/>
      <c r="AC26" s="272"/>
      <c r="AD26" s="272"/>
      <c r="AE26" s="272"/>
      <c r="AF26" s="27"/>
      <c r="AG26" s="27"/>
      <c r="AH26" s="27"/>
      <c r="AI26" s="27"/>
      <c r="AJ26" s="27"/>
      <c r="AK26" s="273">
        <f>ROUNDUP($AW$49,1)</f>
        <v>0</v>
      </c>
      <c r="AL26" s="272"/>
      <c r="AM26" s="272"/>
      <c r="AN26" s="272"/>
      <c r="AO26" s="272"/>
      <c r="AP26" s="27"/>
      <c r="AQ26" s="30"/>
      <c r="BE26" s="278"/>
    </row>
    <row r="27" spans="2:57" s="6" customFormat="1" ht="15" customHeight="1">
      <c r="B27" s="26"/>
      <c r="C27" s="27"/>
      <c r="D27" s="27"/>
      <c r="E27" s="27"/>
      <c r="F27" s="27" t="s">
        <v>38</v>
      </c>
      <c r="G27" s="27"/>
      <c r="H27" s="27"/>
      <c r="I27" s="27"/>
      <c r="J27" s="27"/>
      <c r="K27" s="27"/>
      <c r="L27" s="271">
        <v>0.21</v>
      </c>
      <c r="M27" s="272"/>
      <c r="N27" s="272"/>
      <c r="O27" s="272"/>
      <c r="P27" s="27"/>
      <c r="Q27" s="27"/>
      <c r="R27" s="27"/>
      <c r="S27" s="27"/>
      <c r="T27" s="29" t="s">
        <v>36</v>
      </c>
      <c r="U27" s="27"/>
      <c r="V27" s="27"/>
      <c r="W27" s="273">
        <f>ROUNDUP($BB$49,2)</f>
        <v>0</v>
      </c>
      <c r="X27" s="272"/>
      <c r="Y27" s="272"/>
      <c r="Z27" s="272"/>
      <c r="AA27" s="272"/>
      <c r="AB27" s="272"/>
      <c r="AC27" s="272"/>
      <c r="AD27" s="272"/>
      <c r="AE27" s="272"/>
      <c r="AF27" s="27"/>
      <c r="AG27" s="27"/>
      <c r="AH27" s="27"/>
      <c r="AI27" s="27"/>
      <c r="AJ27" s="27"/>
      <c r="AK27" s="273">
        <v>0</v>
      </c>
      <c r="AL27" s="272"/>
      <c r="AM27" s="272"/>
      <c r="AN27" s="272"/>
      <c r="AO27" s="272"/>
      <c r="AP27" s="27"/>
      <c r="AQ27" s="30"/>
      <c r="BE27" s="278"/>
    </row>
    <row r="28" spans="2:57" s="6" customFormat="1" ht="15" customHeight="1">
      <c r="B28" s="26"/>
      <c r="C28" s="27"/>
      <c r="D28" s="27"/>
      <c r="E28" s="27"/>
      <c r="F28" s="27" t="s">
        <v>39</v>
      </c>
      <c r="G28" s="27"/>
      <c r="H28" s="27"/>
      <c r="I28" s="27"/>
      <c r="J28" s="27"/>
      <c r="K28" s="27"/>
      <c r="L28" s="271">
        <v>0.15</v>
      </c>
      <c r="M28" s="272"/>
      <c r="N28" s="272"/>
      <c r="O28" s="272"/>
      <c r="P28" s="27"/>
      <c r="Q28" s="27"/>
      <c r="R28" s="27"/>
      <c r="S28" s="27"/>
      <c r="T28" s="29" t="s">
        <v>36</v>
      </c>
      <c r="U28" s="27"/>
      <c r="V28" s="27"/>
      <c r="W28" s="273">
        <f>ROUNDUP($BC$49,2)</f>
        <v>0</v>
      </c>
      <c r="X28" s="272"/>
      <c r="Y28" s="272"/>
      <c r="Z28" s="272"/>
      <c r="AA28" s="272"/>
      <c r="AB28" s="272"/>
      <c r="AC28" s="272"/>
      <c r="AD28" s="272"/>
      <c r="AE28" s="272"/>
      <c r="AF28" s="27"/>
      <c r="AG28" s="27"/>
      <c r="AH28" s="27"/>
      <c r="AI28" s="27"/>
      <c r="AJ28" s="27"/>
      <c r="AK28" s="273">
        <v>0</v>
      </c>
      <c r="AL28" s="272"/>
      <c r="AM28" s="272"/>
      <c r="AN28" s="272"/>
      <c r="AO28" s="272"/>
      <c r="AP28" s="27"/>
      <c r="AQ28" s="30"/>
      <c r="BE28" s="278"/>
    </row>
    <row r="29" spans="2:57" s="6" customFormat="1" ht="15" customHeight="1" hidden="1">
      <c r="B29" s="26"/>
      <c r="C29" s="27"/>
      <c r="D29" s="27"/>
      <c r="E29" s="27"/>
      <c r="F29" s="27" t="s">
        <v>40</v>
      </c>
      <c r="G29" s="27"/>
      <c r="H29" s="27"/>
      <c r="I29" s="27"/>
      <c r="J29" s="27"/>
      <c r="K29" s="27"/>
      <c r="L29" s="271">
        <v>0</v>
      </c>
      <c r="M29" s="272"/>
      <c r="N29" s="272"/>
      <c r="O29" s="272"/>
      <c r="P29" s="27"/>
      <c r="Q29" s="27"/>
      <c r="R29" s="27"/>
      <c r="S29" s="27"/>
      <c r="T29" s="29" t="s">
        <v>36</v>
      </c>
      <c r="U29" s="27"/>
      <c r="V29" s="27"/>
      <c r="W29" s="273">
        <f>ROUNDUP($BD$49,2)</f>
        <v>0</v>
      </c>
      <c r="X29" s="272"/>
      <c r="Y29" s="272"/>
      <c r="Z29" s="272"/>
      <c r="AA29" s="272"/>
      <c r="AB29" s="272"/>
      <c r="AC29" s="272"/>
      <c r="AD29" s="272"/>
      <c r="AE29" s="272"/>
      <c r="AF29" s="27"/>
      <c r="AG29" s="27"/>
      <c r="AH29" s="27"/>
      <c r="AI29" s="27"/>
      <c r="AJ29" s="27"/>
      <c r="AK29" s="273">
        <v>0</v>
      </c>
      <c r="AL29" s="272"/>
      <c r="AM29" s="272"/>
      <c r="AN29" s="272"/>
      <c r="AO29" s="272"/>
      <c r="AP29" s="27"/>
      <c r="AQ29" s="30"/>
      <c r="BE29" s="278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269"/>
    </row>
    <row r="31" spans="2:57" s="6" customFormat="1" ht="27" customHeight="1">
      <c r="B31" s="21"/>
      <c r="C31" s="31"/>
      <c r="D31" s="32" t="s">
        <v>41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42</v>
      </c>
      <c r="U31" s="33"/>
      <c r="V31" s="33"/>
      <c r="W31" s="33"/>
      <c r="X31" s="259" t="s">
        <v>43</v>
      </c>
      <c r="Y31" s="256"/>
      <c r="Z31" s="256"/>
      <c r="AA31" s="256"/>
      <c r="AB31" s="256"/>
      <c r="AC31" s="33"/>
      <c r="AD31" s="33"/>
      <c r="AE31" s="33"/>
      <c r="AF31" s="33"/>
      <c r="AG31" s="33"/>
      <c r="AH31" s="33"/>
      <c r="AI31" s="33"/>
      <c r="AJ31" s="33"/>
      <c r="AK31" s="260">
        <f>ROUNDUP(SUM($AK$23:$AK$29),2)</f>
        <v>0</v>
      </c>
      <c r="AL31" s="256"/>
      <c r="AM31" s="256"/>
      <c r="AN31" s="256"/>
      <c r="AO31" s="261"/>
      <c r="AP31" s="31"/>
      <c r="AQ31" s="35"/>
      <c r="BE31" s="269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269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62" t="s">
        <v>44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264" t="str">
        <f>$K$6</f>
        <v>2014/07_VZ - Rekonstrukce sportoviště včetně zázemí</v>
      </c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p.č. 311/5, 317/2 a ST.1788, k.ú. Přelouč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19.03.2015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Město Přelouč, Čs. armády 1655, 535 33 Přelouč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29</v>
      </c>
      <c r="AJ44" s="22"/>
      <c r="AK44" s="22"/>
      <c r="AL44" s="22"/>
      <c r="AM44" s="265" t="str">
        <f>IF($E$17="","",$E$17)</f>
        <v>Projecticon s.r.o., A.Kopeckého,549 22 Nový Hrádek</v>
      </c>
      <c r="AN44" s="263"/>
      <c r="AO44" s="263"/>
      <c r="AP44" s="263"/>
      <c r="AQ44" s="22"/>
      <c r="AR44" s="41"/>
      <c r="AS44" s="266" t="s">
        <v>45</v>
      </c>
      <c r="AT44" s="267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268"/>
      <c r="AT45" s="269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270"/>
      <c r="AT46" s="263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55" t="s">
        <v>46</v>
      </c>
      <c r="D47" s="256"/>
      <c r="E47" s="256"/>
      <c r="F47" s="256"/>
      <c r="G47" s="256"/>
      <c r="H47" s="33"/>
      <c r="I47" s="257" t="s">
        <v>47</v>
      </c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8" t="s">
        <v>48</v>
      </c>
      <c r="AH47" s="256"/>
      <c r="AI47" s="256"/>
      <c r="AJ47" s="256"/>
      <c r="AK47" s="256"/>
      <c r="AL47" s="256"/>
      <c r="AM47" s="256"/>
      <c r="AN47" s="257" t="s">
        <v>49</v>
      </c>
      <c r="AO47" s="256"/>
      <c r="AP47" s="256"/>
      <c r="AQ47" s="52" t="s">
        <v>50</v>
      </c>
      <c r="AR47" s="41"/>
      <c r="AS47" s="53" t="s">
        <v>51</v>
      </c>
      <c r="AT47" s="54" t="s">
        <v>52</v>
      </c>
      <c r="AU47" s="54" t="s">
        <v>53</v>
      </c>
      <c r="AV47" s="54" t="s">
        <v>54</v>
      </c>
      <c r="AW47" s="54" t="s">
        <v>55</v>
      </c>
      <c r="AX47" s="54" t="s">
        <v>56</v>
      </c>
      <c r="AY47" s="54" t="s">
        <v>57</v>
      </c>
      <c r="AZ47" s="54" t="s">
        <v>58</v>
      </c>
      <c r="BA47" s="54" t="s">
        <v>59</v>
      </c>
      <c r="BB47" s="54" t="s">
        <v>60</v>
      </c>
      <c r="BC47" s="54" t="s">
        <v>61</v>
      </c>
      <c r="BD47" s="55" t="s">
        <v>62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90" s="42" customFormat="1" ht="33" customHeight="1">
      <c r="B49" s="43"/>
      <c r="C49" s="60" t="s">
        <v>63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53">
        <f>ROUNDUP(SUM($AG$50:$AG$53),2)</f>
        <v>0</v>
      </c>
      <c r="AH49" s="254"/>
      <c r="AI49" s="254"/>
      <c r="AJ49" s="254"/>
      <c r="AK49" s="254"/>
      <c r="AL49" s="254"/>
      <c r="AM49" s="254"/>
      <c r="AN49" s="253">
        <f>ROUNDUP(SUM($AG$49,$AT$49),2)</f>
        <v>0</v>
      </c>
      <c r="AO49" s="254"/>
      <c r="AP49" s="254"/>
      <c r="AQ49" s="61"/>
      <c r="AR49" s="44"/>
      <c r="AS49" s="62">
        <f>ROUNDUP(SUM($AS$50:$AS$53),2)</f>
        <v>0</v>
      </c>
      <c r="AT49" s="63">
        <f>ROUNDUP(SUM($AV$49:$AW$49),1)</f>
        <v>0</v>
      </c>
      <c r="AU49" s="64">
        <f>ROUNDUP(SUM($AU$50:$AU$53),5)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ROUNDUP(SUM($AZ$50:$AZ$53),2)</f>
        <v>0</v>
      </c>
      <c r="BA49" s="63">
        <f>ROUNDUP(SUM($BA$50:$BA$53),2)</f>
        <v>0</v>
      </c>
      <c r="BB49" s="63">
        <f>ROUNDUP(SUM($BB$50:$BB$53),2)</f>
        <v>0</v>
      </c>
      <c r="BC49" s="63">
        <f>ROUNDUP(SUM($BC$50:$BC$53),2)</f>
        <v>0</v>
      </c>
      <c r="BD49" s="65">
        <f>ROUNDUP(SUM($BD$50:$BD$53),2)</f>
        <v>0</v>
      </c>
      <c r="BS49" s="42" t="s">
        <v>64</v>
      </c>
      <c r="BT49" s="42" t="s">
        <v>65</v>
      </c>
      <c r="BU49" s="66" t="s">
        <v>66</v>
      </c>
      <c r="BV49" s="42" t="s">
        <v>67</v>
      </c>
      <c r="BW49" s="42" t="s">
        <v>4</v>
      </c>
      <c r="BX49" s="42" t="s">
        <v>68</v>
      </c>
      <c r="CL49" s="42" t="s">
        <v>69</v>
      </c>
    </row>
    <row r="50" spans="1:91" s="67" customFormat="1" ht="28.5" customHeight="1">
      <c r="A50" s="168" t="s">
        <v>1711</v>
      </c>
      <c r="B50" s="68"/>
      <c r="C50" s="69"/>
      <c r="D50" s="251" t="s">
        <v>70</v>
      </c>
      <c r="E50" s="252"/>
      <c r="F50" s="252"/>
      <c r="G50" s="252"/>
      <c r="H50" s="252"/>
      <c r="I50" s="69"/>
      <c r="J50" s="251" t="s">
        <v>71</v>
      </c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49">
        <f>'SO 01 - Zázemí sportoviště'!$M$25</f>
        <v>0</v>
      </c>
      <c r="AH50" s="250"/>
      <c r="AI50" s="250"/>
      <c r="AJ50" s="250"/>
      <c r="AK50" s="250"/>
      <c r="AL50" s="250"/>
      <c r="AM50" s="250"/>
      <c r="AN50" s="249">
        <f>ROUNDUP(SUM($AG$50,$AT$50),2)</f>
        <v>0</v>
      </c>
      <c r="AO50" s="250"/>
      <c r="AP50" s="250"/>
      <c r="AQ50" s="70" t="s">
        <v>72</v>
      </c>
      <c r="AR50" s="71"/>
      <c r="AS50" s="72">
        <v>0</v>
      </c>
      <c r="AT50" s="73">
        <f>ROUNDUP(SUM($AV$50:$AW$50),1)</f>
        <v>0</v>
      </c>
      <c r="AU50" s="74">
        <f>'SO 01 - Zázemí sportoviště'!$W$96</f>
        <v>0</v>
      </c>
      <c r="AV50" s="73">
        <f>'SO 01 - Zázemí sportoviště'!$M$27</f>
        <v>0</v>
      </c>
      <c r="AW50" s="73">
        <f>'SO 01 - Zázemí sportoviště'!$M$28</f>
        <v>0</v>
      </c>
      <c r="AX50" s="73">
        <f>'SO 01 - Zázemí sportoviště'!$M$29</f>
        <v>0</v>
      </c>
      <c r="AY50" s="73">
        <f>'SO 01 - Zázemí sportoviště'!$M$30</f>
        <v>0</v>
      </c>
      <c r="AZ50" s="73">
        <f>'SO 01 - Zázemí sportoviště'!$H$27</f>
        <v>0</v>
      </c>
      <c r="BA50" s="73">
        <f>'SO 01 - Zázemí sportoviště'!$H$28</f>
        <v>0</v>
      </c>
      <c r="BB50" s="73">
        <f>'SO 01 - Zázemí sportoviště'!$H$29</f>
        <v>0</v>
      </c>
      <c r="BC50" s="73">
        <f>'SO 01 - Zázemí sportoviště'!$H$30</f>
        <v>0</v>
      </c>
      <c r="BD50" s="75">
        <f>'SO 01 - Zázemí sportoviště'!$H$31</f>
        <v>0</v>
      </c>
      <c r="BT50" s="67" t="s">
        <v>17</v>
      </c>
      <c r="BV50" s="67" t="s">
        <v>67</v>
      </c>
      <c r="BW50" s="67" t="s">
        <v>73</v>
      </c>
      <c r="BX50" s="67" t="s">
        <v>4</v>
      </c>
      <c r="CL50" s="67" t="s">
        <v>69</v>
      </c>
      <c r="CM50" s="67" t="s">
        <v>74</v>
      </c>
    </row>
    <row r="51" spans="1:91" s="67" customFormat="1" ht="28.5" customHeight="1">
      <c r="A51" s="168" t="s">
        <v>1711</v>
      </c>
      <c r="B51" s="68"/>
      <c r="C51" s="69"/>
      <c r="D51" s="251" t="s">
        <v>75</v>
      </c>
      <c r="E51" s="252"/>
      <c r="F51" s="252"/>
      <c r="G51" s="252"/>
      <c r="H51" s="252"/>
      <c r="I51" s="69"/>
      <c r="J51" s="251" t="s">
        <v>76</v>
      </c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49">
        <f>'SO 02 - Fotbalové hřiště'!$M$25</f>
        <v>0</v>
      </c>
      <c r="AH51" s="250"/>
      <c r="AI51" s="250"/>
      <c r="AJ51" s="250"/>
      <c r="AK51" s="250"/>
      <c r="AL51" s="250"/>
      <c r="AM51" s="250"/>
      <c r="AN51" s="249">
        <f>ROUNDUP(SUM($AG$51,$AT$51),2)</f>
        <v>0</v>
      </c>
      <c r="AO51" s="250"/>
      <c r="AP51" s="250"/>
      <c r="AQ51" s="70" t="s">
        <v>72</v>
      </c>
      <c r="AR51" s="71"/>
      <c r="AS51" s="72">
        <v>0</v>
      </c>
      <c r="AT51" s="73">
        <f>ROUNDUP(SUM($AV$51:$AW$51),1)</f>
        <v>0</v>
      </c>
      <c r="AU51" s="74">
        <f>'SO 02 - Fotbalové hřiště'!$W$81</f>
        <v>0</v>
      </c>
      <c r="AV51" s="73">
        <f>'SO 02 - Fotbalové hřiště'!$M$27</f>
        <v>0</v>
      </c>
      <c r="AW51" s="73">
        <f>'SO 02 - Fotbalové hřiště'!$M$28</f>
        <v>0</v>
      </c>
      <c r="AX51" s="73">
        <f>'SO 02 - Fotbalové hřiště'!$M$29</f>
        <v>0</v>
      </c>
      <c r="AY51" s="73">
        <f>'SO 02 - Fotbalové hřiště'!$M$30</f>
        <v>0</v>
      </c>
      <c r="AZ51" s="73">
        <f>'SO 02 - Fotbalové hřiště'!$H$27</f>
        <v>0</v>
      </c>
      <c r="BA51" s="73">
        <f>'SO 02 - Fotbalové hřiště'!$H$28</f>
        <v>0</v>
      </c>
      <c r="BB51" s="73">
        <f>'SO 02 - Fotbalové hřiště'!$H$29</f>
        <v>0</v>
      </c>
      <c r="BC51" s="73">
        <f>'SO 02 - Fotbalové hřiště'!$H$30</f>
        <v>0</v>
      </c>
      <c r="BD51" s="75">
        <f>'SO 02 - Fotbalové hřiště'!$H$31</f>
        <v>0</v>
      </c>
      <c r="BT51" s="67" t="s">
        <v>17</v>
      </c>
      <c r="BV51" s="67" t="s">
        <v>67</v>
      </c>
      <c r="BW51" s="67" t="s">
        <v>77</v>
      </c>
      <c r="BX51" s="67" t="s">
        <v>4</v>
      </c>
      <c r="CL51" s="67" t="s">
        <v>69</v>
      </c>
      <c r="CM51" s="67" t="s">
        <v>74</v>
      </c>
    </row>
    <row r="52" spans="1:91" s="67" customFormat="1" ht="28.5" customHeight="1">
      <c r="A52" s="168" t="s">
        <v>1711</v>
      </c>
      <c r="B52" s="68"/>
      <c r="C52" s="69"/>
      <c r="D52" s="251" t="s">
        <v>78</v>
      </c>
      <c r="E52" s="252"/>
      <c r="F52" s="252"/>
      <c r="G52" s="252"/>
      <c r="H52" s="252"/>
      <c r="I52" s="69"/>
      <c r="J52" s="251" t="s">
        <v>79</v>
      </c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49">
        <f>'SO 03 - Atletická dráha'!$M$25</f>
        <v>0</v>
      </c>
      <c r="AH52" s="250"/>
      <c r="AI52" s="250"/>
      <c r="AJ52" s="250"/>
      <c r="AK52" s="250"/>
      <c r="AL52" s="250"/>
      <c r="AM52" s="250"/>
      <c r="AN52" s="249">
        <f>ROUNDUP(SUM($AG$52,$AT$52),2)</f>
        <v>0</v>
      </c>
      <c r="AO52" s="250"/>
      <c r="AP52" s="250"/>
      <c r="AQ52" s="70" t="s">
        <v>72</v>
      </c>
      <c r="AR52" s="71"/>
      <c r="AS52" s="72">
        <v>0</v>
      </c>
      <c r="AT52" s="73">
        <f>ROUNDUP(SUM($AV$52:$AW$52),1)</f>
        <v>0</v>
      </c>
      <c r="AU52" s="74">
        <f>'SO 03 - Atletická dráha'!$W$74</f>
        <v>0</v>
      </c>
      <c r="AV52" s="73">
        <f>'SO 03 - Atletická dráha'!$M$27</f>
        <v>0</v>
      </c>
      <c r="AW52" s="73">
        <f>'SO 03 - Atletická dráha'!$M$28</f>
        <v>0</v>
      </c>
      <c r="AX52" s="73">
        <f>'SO 03 - Atletická dráha'!$M$29</f>
        <v>0</v>
      </c>
      <c r="AY52" s="73">
        <f>'SO 03 - Atletická dráha'!$M$30</f>
        <v>0</v>
      </c>
      <c r="AZ52" s="73">
        <f>'SO 03 - Atletická dráha'!$H$27</f>
        <v>0</v>
      </c>
      <c r="BA52" s="73">
        <f>'SO 03 - Atletická dráha'!$H$28</f>
        <v>0</v>
      </c>
      <c r="BB52" s="73">
        <f>'SO 03 - Atletická dráha'!$H$29</f>
        <v>0</v>
      </c>
      <c r="BC52" s="73">
        <f>'SO 03 - Atletická dráha'!$H$30</f>
        <v>0</v>
      </c>
      <c r="BD52" s="75">
        <f>'SO 03 - Atletická dráha'!$H$31</f>
        <v>0</v>
      </c>
      <c r="BT52" s="67" t="s">
        <v>17</v>
      </c>
      <c r="BV52" s="67" t="s">
        <v>67</v>
      </c>
      <c r="BW52" s="67" t="s">
        <v>80</v>
      </c>
      <c r="BX52" s="67" t="s">
        <v>4</v>
      </c>
      <c r="CL52" s="67" t="s">
        <v>69</v>
      </c>
      <c r="CM52" s="67" t="s">
        <v>74</v>
      </c>
    </row>
    <row r="53" spans="1:91" s="67" customFormat="1" ht="28.5" customHeight="1">
      <c r="A53" s="168" t="s">
        <v>1711</v>
      </c>
      <c r="B53" s="68"/>
      <c r="C53" s="69"/>
      <c r="D53" s="251" t="s">
        <v>81</v>
      </c>
      <c r="E53" s="252"/>
      <c r="F53" s="252"/>
      <c r="G53" s="252"/>
      <c r="H53" s="252"/>
      <c r="I53" s="69"/>
      <c r="J53" s="251" t="s">
        <v>82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49">
        <f>'SO 04 - Ostatní a vedlejš...'!$M$25</f>
        <v>0</v>
      </c>
      <c r="AH53" s="250"/>
      <c r="AI53" s="250"/>
      <c r="AJ53" s="250"/>
      <c r="AK53" s="250"/>
      <c r="AL53" s="250"/>
      <c r="AM53" s="250"/>
      <c r="AN53" s="249">
        <f>ROUNDUP(SUM($AG$53,$AT$53),2)</f>
        <v>0</v>
      </c>
      <c r="AO53" s="250"/>
      <c r="AP53" s="250"/>
      <c r="AQ53" s="70" t="s">
        <v>72</v>
      </c>
      <c r="AR53" s="71"/>
      <c r="AS53" s="76">
        <v>0</v>
      </c>
      <c r="AT53" s="77">
        <f>ROUNDUP(SUM($AV$53:$AW$53),1)</f>
        <v>0</v>
      </c>
      <c r="AU53" s="78">
        <f>'SO 04 - Ostatní a vedlejš...'!$W$71</f>
        <v>0</v>
      </c>
      <c r="AV53" s="77">
        <f>'SO 04 - Ostatní a vedlejš...'!$M$27</f>
        <v>0</v>
      </c>
      <c r="AW53" s="77">
        <f>'SO 04 - Ostatní a vedlejš...'!$M$28</f>
        <v>0</v>
      </c>
      <c r="AX53" s="77">
        <f>'SO 04 - Ostatní a vedlejš...'!$M$29</f>
        <v>0</v>
      </c>
      <c r="AY53" s="77">
        <f>'SO 04 - Ostatní a vedlejš...'!$M$30</f>
        <v>0</v>
      </c>
      <c r="AZ53" s="77">
        <f>'SO 04 - Ostatní a vedlejš...'!$H$27</f>
        <v>0</v>
      </c>
      <c r="BA53" s="77">
        <f>'SO 04 - Ostatní a vedlejš...'!$H$28</f>
        <v>0</v>
      </c>
      <c r="BB53" s="77">
        <f>'SO 04 - Ostatní a vedlejš...'!$H$29</f>
        <v>0</v>
      </c>
      <c r="BC53" s="77">
        <f>'SO 04 - Ostatní a vedlejš...'!$H$30</f>
        <v>0</v>
      </c>
      <c r="BD53" s="79">
        <f>'SO 04 - Ostatní a vedlejš...'!$H$31</f>
        <v>0</v>
      </c>
      <c r="BT53" s="67" t="s">
        <v>17</v>
      </c>
      <c r="BV53" s="67" t="s">
        <v>67</v>
      </c>
      <c r="BW53" s="67" t="s">
        <v>83</v>
      </c>
      <c r="BX53" s="67" t="s">
        <v>4</v>
      </c>
      <c r="CL53" s="67" t="s">
        <v>69</v>
      </c>
      <c r="CM53" s="67" t="s">
        <v>74</v>
      </c>
    </row>
    <row r="54" spans="2:44" s="6" customFormat="1" ht="30.75" customHeight="1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41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41"/>
    </row>
  </sheetData>
  <sheetProtection password="CC35" sheet="1" objects="1" scenarios="1" formatColumns="0" formatRows="0" sort="0" autoFilter="0"/>
  <mergeCells count="51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J51:AF51"/>
    <mergeCell ref="AN52:AP52"/>
    <mergeCell ref="AG52:AM52"/>
    <mergeCell ref="D52:H52"/>
    <mergeCell ref="J52:AF52"/>
    <mergeCell ref="C47:G47"/>
    <mergeCell ref="I47:AF47"/>
    <mergeCell ref="AG47:AM47"/>
    <mergeCell ref="AN47:AP47"/>
    <mergeCell ref="AN50:AP50"/>
    <mergeCell ref="AR2:BE2"/>
    <mergeCell ref="AN53:AP53"/>
    <mergeCell ref="AG53:AM53"/>
    <mergeCell ref="D53:H53"/>
    <mergeCell ref="J53:AF53"/>
    <mergeCell ref="AG49:AM49"/>
    <mergeCell ref="AN49:AP49"/>
    <mergeCell ref="AN51:AP51"/>
    <mergeCell ref="AG51:AM51"/>
    <mergeCell ref="D51:H51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SO 01 - Zázemí sportoviště'!C2" tooltip="SO 01 - Zázemí sportoviště" display="/"/>
    <hyperlink ref="A51" location="'SO 02 - Fotbalové hřiště'!C2" tooltip="SO 02 - Fotbalové hřiště" display="/"/>
    <hyperlink ref="A52" location="'SO 03 - Atletická dráha'!C2" tooltip="SO 03 - Atletická dráha" display="/"/>
    <hyperlink ref="A53" location="'SO 04 - Ostatní a vedlejš...'!C2" tooltip="SO 04 - Ostatní a vedlej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84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73</v>
      </c>
      <c r="AZ2" s="6" t="s">
        <v>85</v>
      </c>
      <c r="BA2" s="6" t="s">
        <v>85</v>
      </c>
      <c r="BB2" s="6" t="s">
        <v>86</v>
      </c>
      <c r="BC2" s="6" t="s">
        <v>87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88</v>
      </c>
      <c r="BA3" s="6" t="s">
        <v>89</v>
      </c>
      <c r="BB3" s="6" t="s">
        <v>86</v>
      </c>
      <c r="BC3" s="6" t="s">
        <v>90</v>
      </c>
      <c r="BD3" s="6" t="s">
        <v>74</v>
      </c>
    </row>
    <row r="4" spans="2:56" s="2" customFormat="1" ht="37.5" customHeight="1">
      <c r="B4" s="10"/>
      <c r="C4" s="262" t="s">
        <v>91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  <c r="AZ4" s="6" t="s">
        <v>92</v>
      </c>
      <c r="BA4" s="6" t="s">
        <v>93</v>
      </c>
      <c r="BB4" s="6" t="s">
        <v>86</v>
      </c>
      <c r="BC4" s="6" t="s">
        <v>94</v>
      </c>
      <c r="BD4" s="6" t="s">
        <v>74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95</v>
      </c>
      <c r="BA5" s="6" t="s">
        <v>96</v>
      </c>
      <c r="BB5" s="6" t="s">
        <v>86</v>
      </c>
      <c r="BC5" s="6" t="s">
        <v>97</v>
      </c>
      <c r="BD5" s="6" t="s">
        <v>74</v>
      </c>
    </row>
    <row r="6" spans="2:56" s="2" customFormat="1" ht="15.75" customHeight="1">
      <c r="B6" s="10"/>
      <c r="C6" s="11"/>
      <c r="D6" s="16" t="s">
        <v>14</v>
      </c>
      <c r="E6" s="11"/>
      <c r="F6" s="312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  <c r="AZ6" s="6" t="s">
        <v>98</v>
      </c>
      <c r="BA6" s="6" t="s">
        <v>99</v>
      </c>
      <c r="BB6" s="6" t="s">
        <v>86</v>
      </c>
      <c r="BC6" s="6" t="s">
        <v>100</v>
      </c>
      <c r="BD6" s="6" t="s">
        <v>74</v>
      </c>
    </row>
    <row r="7" spans="2:56" s="6" customFormat="1" ht="18.75" customHeight="1">
      <c r="B7" s="21"/>
      <c r="C7" s="22"/>
      <c r="D7" s="15" t="s">
        <v>101</v>
      </c>
      <c r="E7" s="22"/>
      <c r="F7" s="264" t="s">
        <v>102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  <c r="AZ7" s="6" t="s">
        <v>103</v>
      </c>
      <c r="BA7" s="6" t="s">
        <v>104</v>
      </c>
      <c r="BB7" s="6" t="s">
        <v>86</v>
      </c>
      <c r="BC7" s="6" t="s">
        <v>105</v>
      </c>
      <c r="BD7" s="6" t="s">
        <v>74</v>
      </c>
    </row>
    <row r="8" spans="2:56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  <c r="AZ8" s="6" t="s">
        <v>106</v>
      </c>
      <c r="BA8" s="6" t="s">
        <v>106</v>
      </c>
      <c r="BB8" s="6" t="s">
        <v>86</v>
      </c>
      <c r="BC8" s="6" t="s">
        <v>107</v>
      </c>
      <c r="BD8" s="6" t="s">
        <v>74</v>
      </c>
    </row>
    <row r="9" spans="2:56" s="6" customFormat="1" ht="15" customHeight="1">
      <c r="B9" s="21"/>
      <c r="C9" s="22"/>
      <c r="D9" s="16" t="s">
        <v>108</v>
      </c>
      <c r="E9" s="22"/>
      <c r="F9" s="17" t="s">
        <v>69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  <c r="AZ9" s="6" t="s">
        <v>109</v>
      </c>
      <c r="BA9" s="6" t="s">
        <v>110</v>
      </c>
      <c r="BB9" s="6" t="s">
        <v>86</v>
      </c>
      <c r="BC9" s="6" t="s">
        <v>111</v>
      </c>
      <c r="BD9" s="6" t="s">
        <v>74</v>
      </c>
    </row>
    <row r="10" spans="2:56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5" t="str">
        <f>'Rekapitulace stavby'!$AN$8</f>
        <v>19.03.2015</v>
      </c>
      <c r="P10" s="263"/>
      <c r="Q10" s="22"/>
      <c r="R10" s="25"/>
      <c r="AZ10" s="6" t="s">
        <v>112</v>
      </c>
      <c r="BA10" s="6" t="s">
        <v>112</v>
      </c>
      <c r="BB10" s="6" t="s">
        <v>86</v>
      </c>
      <c r="BC10" s="6" t="s">
        <v>113</v>
      </c>
      <c r="BD10" s="6" t="s">
        <v>74</v>
      </c>
    </row>
    <row r="11" spans="2:56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  <c r="AZ11" s="6" t="s">
        <v>114</v>
      </c>
      <c r="BA11" s="6" t="s">
        <v>114</v>
      </c>
      <c r="BB11" s="6" t="s">
        <v>86</v>
      </c>
      <c r="BC11" s="6" t="s">
        <v>115</v>
      </c>
      <c r="BD11" s="6" t="s">
        <v>74</v>
      </c>
    </row>
    <row r="12" spans="2:56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  <c r="AZ12" s="6" t="s">
        <v>116</v>
      </c>
      <c r="BA12" s="6" t="s">
        <v>116</v>
      </c>
      <c r="BB12" s="6" t="s">
        <v>86</v>
      </c>
      <c r="BC12" s="6" t="s">
        <v>117</v>
      </c>
      <c r="BD12" s="6" t="s">
        <v>74</v>
      </c>
    </row>
    <row r="13" spans="2:56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  <c r="AZ13" s="6" t="s">
        <v>118</v>
      </c>
      <c r="BA13" s="6" t="s">
        <v>119</v>
      </c>
      <c r="BB13" s="6" t="s">
        <v>86</v>
      </c>
      <c r="BC13" s="6" t="s">
        <v>120</v>
      </c>
      <c r="BD13" s="6" t="s">
        <v>74</v>
      </c>
    </row>
    <row r="14" spans="2:56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  <c r="AZ14" s="6" t="s">
        <v>121</v>
      </c>
      <c r="BA14" s="6" t="s">
        <v>122</v>
      </c>
      <c r="BB14" s="6" t="s">
        <v>86</v>
      </c>
      <c r="BC14" s="6" t="s">
        <v>123</v>
      </c>
      <c r="BD14" s="6" t="s">
        <v>74</v>
      </c>
    </row>
    <row r="15" spans="2:56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>
        <f>IF('Rekapitulace stavby'!$AN$13="","",'Rekapitulace stavby'!$AN$13)</f>
      </c>
      <c r="P15" s="263"/>
      <c r="Q15" s="22"/>
      <c r="R15" s="25"/>
      <c r="AZ15" s="6" t="s">
        <v>124</v>
      </c>
      <c r="BA15" s="6" t="s">
        <v>125</v>
      </c>
      <c r="BB15" s="6" t="s">
        <v>86</v>
      </c>
      <c r="BC15" s="6" t="s">
        <v>126</v>
      </c>
      <c r="BD15" s="6" t="s">
        <v>74</v>
      </c>
    </row>
    <row r="16" spans="2:56" s="6" customFormat="1" ht="18.75" customHeight="1">
      <c r="B16" s="21"/>
      <c r="C16" s="22"/>
      <c r="D16" s="22"/>
      <c r="E16" s="17">
        <f>IF('Rekapitulace stavby'!$E$14="","",'Rekapitulace stavby'!$E$14)</f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>
        <f>IF('Rekapitulace stavby'!$AN$14="","",'Rekapitulace stavby'!$AN$14)</f>
      </c>
      <c r="P16" s="263"/>
      <c r="Q16" s="22"/>
      <c r="R16" s="25"/>
      <c r="AZ16" s="6" t="s">
        <v>127</v>
      </c>
      <c r="BA16" s="6" t="s">
        <v>127</v>
      </c>
      <c r="BB16" s="6" t="s">
        <v>86</v>
      </c>
      <c r="BC16" s="6" t="s">
        <v>128</v>
      </c>
      <c r="BD16" s="6" t="s">
        <v>74</v>
      </c>
    </row>
    <row r="17" spans="2:56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  <c r="AZ17" s="6" t="s">
        <v>129</v>
      </c>
      <c r="BA17" s="6" t="s">
        <v>129</v>
      </c>
      <c r="BB17" s="6" t="s">
        <v>86</v>
      </c>
      <c r="BC17" s="6" t="s">
        <v>130</v>
      </c>
      <c r="BD17" s="6" t="s">
        <v>74</v>
      </c>
    </row>
    <row r="18" spans="2:56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  <c r="AZ18" s="6" t="s">
        <v>131</v>
      </c>
      <c r="BA18" s="6" t="s">
        <v>131</v>
      </c>
      <c r="BB18" s="6" t="s">
        <v>86</v>
      </c>
      <c r="BC18" s="6" t="s">
        <v>132</v>
      </c>
      <c r="BD18" s="6" t="s">
        <v>74</v>
      </c>
    </row>
    <row r="19" spans="2:56" s="6" customFormat="1" ht="18.75" customHeight="1">
      <c r="B19" s="21"/>
      <c r="C19" s="22"/>
      <c r="D19" s="22"/>
      <c r="E19" s="17" t="s">
        <v>30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  <c r="AZ19" s="6" t="s">
        <v>133</v>
      </c>
      <c r="BA19" s="6" t="s">
        <v>133</v>
      </c>
      <c r="BB19" s="6" t="s">
        <v>86</v>
      </c>
      <c r="BC19" s="6" t="s">
        <v>134</v>
      </c>
      <c r="BD19" s="6" t="s">
        <v>74</v>
      </c>
    </row>
    <row r="20" spans="2:56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  <c r="AZ20" s="6" t="s">
        <v>135</v>
      </c>
      <c r="BA20" s="6" t="s">
        <v>136</v>
      </c>
      <c r="BB20" s="6" t="s">
        <v>86</v>
      </c>
      <c r="BC20" s="6" t="s">
        <v>137</v>
      </c>
      <c r="BD20" s="6" t="s">
        <v>74</v>
      </c>
    </row>
    <row r="21" spans="2:56" s="6" customFormat="1" ht="15" customHeight="1">
      <c r="B21" s="21"/>
      <c r="C21" s="22"/>
      <c r="D21" s="16" t="s">
        <v>32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  <c r="AZ21" s="6" t="s">
        <v>138</v>
      </c>
      <c r="BA21" s="6" t="s">
        <v>138</v>
      </c>
      <c r="BB21" s="6" t="s">
        <v>86</v>
      </c>
      <c r="BC21" s="6" t="s">
        <v>139</v>
      </c>
      <c r="BD21" s="6" t="s">
        <v>74</v>
      </c>
    </row>
    <row r="22" spans="2:56" s="80" customFormat="1" ht="15.75" customHeight="1">
      <c r="B22" s="81"/>
      <c r="C22" s="82"/>
      <c r="D22" s="82"/>
      <c r="E22" s="280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82"/>
      <c r="R22" s="83"/>
      <c r="AZ22" s="6" t="s">
        <v>140</v>
      </c>
      <c r="BA22" s="6" t="s">
        <v>140</v>
      </c>
      <c r="BB22" s="6" t="s">
        <v>86</v>
      </c>
      <c r="BC22" s="6" t="s">
        <v>141</v>
      </c>
      <c r="BD22" s="6" t="s">
        <v>74</v>
      </c>
    </row>
    <row r="23" spans="2:56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  <c r="AZ23" s="6" t="s">
        <v>142</v>
      </c>
      <c r="BA23" s="6" t="s">
        <v>143</v>
      </c>
      <c r="BB23" s="6" t="s">
        <v>86</v>
      </c>
      <c r="BC23" s="6" t="s">
        <v>144</v>
      </c>
      <c r="BD23" s="6" t="s">
        <v>74</v>
      </c>
    </row>
    <row r="24" spans="2:56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  <c r="AZ24" s="6" t="s">
        <v>145</v>
      </c>
      <c r="BA24" s="6" t="s">
        <v>146</v>
      </c>
      <c r="BB24" s="6" t="s">
        <v>86</v>
      </c>
      <c r="BC24" s="6" t="s">
        <v>147</v>
      </c>
      <c r="BD24" s="6" t="s">
        <v>74</v>
      </c>
    </row>
    <row r="25" spans="2:56" s="6" customFormat="1" ht="26.25" customHeight="1">
      <c r="B25" s="21"/>
      <c r="C25" s="22"/>
      <c r="D25" s="84" t="s">
        <v>33</v>
      </c>
      <c r="E25" s="22"/>
      <c r="F25" s="22"/>
      <c r="G25" s="22"/>
      <c r="H25" s="22"/>
      <c r="I25" s="22"/>
      <c r="J25" s="22"/>
      <c r="K25" s="22"/>
      <c r="L25" s="22"/>
      <c r="M25" s="253">
        <f>ROUNDUP($N$96,2)</f>
        <v>0</v>
      </c>
      <c r="N25" s="263"/>
      <c r="O25" s="263"/>
      <c r="P25" s="263"/>
      <c r="Q25" s="22"/>
      <c r="R25" s="25"/>
      <c r="AZ25" s="6" t="s">
        <v>148</v>
      </c>
      <c r="BA25" s="6" t="s">
        <v>148</v>
      </c>
      <c r="BB25" s="6" t="s">
        <v>86</v>
      </c>
      <c r="BC25" s="6" t="s">
        <v>149</v>
      </c>
      <c r="BD25" s="6" t="s">
        <v>74</v>
      </c>
    </row>
    <row r="26" spans="2:56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  <c r="AZ26" s="6" t="s">
        <v>150</v>
      </c>
      <c r="BA26" s="6" t="s">
        <v>151</v>
      </c>
      <c r="BB26" s="6" t="s">
        <v>86</v>
      </c>
      <c r="BC26" s="6" t="s">
        <v>152</v>
      </c>
      <c r="BD26" s="6" t="s">
        <v>74</v>
      </c>
    </row>
    <row r="27" spans="2:56" s="6" customFormat="1" ht="15" customHeight="1">
      <c r="B27" s="21"/>
      <c r="C27" s="22"/>
      <c r="D27" s="27" t="s">
        <v>34</v>
      </c>
      <c r="E27" s="27" t="s">
        <v>35</v>
      </c>
      <c r="F27" s="28">
        <v>0.21</v>
      </c>
      <c r="G27" s="85" t="s">
        <v>36</v>
      </c>
      <c r="H27" s="315">
        <f>SUM($BE$96:$BE$1062)</f>
        <v>0</v>
      </c>
      <c r="I27" s="263"/>
      <c r="J27" s="263"/>
      <c r="K27" s="22"/>
      <c r="L27" s="22"/>
      <c r="M27" s="315">
        <f>SUM($BE$96:$BE$1062)*$F$27</f>
        <v>0</v>
      </c>
      <c r="N27" s="263"/>
      <c r="O27" s="263"/>
      <c r="P27" s="263"/>
      <c r="Q27" s="22"/>
      <c r="R27" s="25"/>
      <c r="AZ27" s="6" t="s">
        <v>153</v>
      </c>
      <c r="BA27" s="6" t="s">
        <v>154</v>
      </c>
      <c r="BB27" s="6" t="s">
        <v>86</v>
      </c>
      <c r="BC27" s="6" t="s">
        <v>155</v>
      </c>
      <c r="BD27" s="6" t="s">
        <v>74</v>
      </c>
    </row>
    <row r="28" spans="2:56" s="6" customFormat="1" ht="15" customHeight="1">
      <c r="B28" s="21"/>
      <c r="C28" s="22"/>
      <c r="D28" s="22"/>
      <c r="E28" s="27" t="s">
        <v>37</v>
      </c>
      <c r="F28" s="28">
        <v>0.15</v>
      </c>
      <c r="G28" s="85" t="s">
        <v>36</v>
      </c>
      <c r="H28" s="315">
        <f>SUM($BF$96:$BF$1062)</f>
        <v>0</v>
      </c>
      <c r="I28" s="263"/>
      <c r="J28" s="263"/>
      <c r="K28" s="22"/>
      <c r="L28" s="22"/>
      <c r="M28" s="315">
        <f>SUM($BF$96:$BF$1062)*$F$28</f>
        <v>0</v>
      </c>
      <c r="N28" s="263"/>
      <c r="O28" s="263"/>
      <c r="P28" s="263"/>
      <c r="Q28" s="22"/>
      <c r="R28" s="25"/>
      <c r="AZ28" s="6" t="s">
        <v>156</v>
      </c>
      <c r="BA28" s="6" t="s">
        <v>157</v>
      </c>
      <c r="BB28" s="6" t="s">
        <v>86</v>
      </c>
      <c r="BC28" s="6" t="s">
        <v>158</v>
      </c>
      <c r="BD28" s="6" t="s">
        <v>74</v>
      </c>
    </row>
    <row r="29" spans="2:56" s="6" customFormat="1" ht="15" customHeight="1">
      <c r="B29" s="21"/>
      <c r="C29" s="22"/>
      <c r="D29" s="22"/>
      <c r="E29" s="27" t="s">
        <v>38</v>
      </c>
      <c r="F29" s="28">
        <v>0.21</v>
      </c>
      <c r="G29" s="85" t="s">
        <v>36</v>
      </c>
      <c r="H29" s="315">
        <f>SUM($BG$96:$BG$1062)</f>
        <v>0</v>
      </c>
      <c r="I29" s="263"/>
      <c r="J29" s="263"/>
      <c r="K29" s="22"/>
      <c r="L29" s="22"/>
      <c r="M29" s="315">
        <v>0</v>
      </c>
      <c r="N29" s="263"/>
      <c r="O29" s="263"/>
      <c r="P29" s="263"/>
      <c r="Q29" s="22"/>
      <c r="R29" s="25"/>
      <c r="AZ29" s="6" t="s">
        <v>159</v>
      </c>
      <c r="BA29" s="6" t="s">
        <v>159</v>
      </c>
      <c r="BB29" s="6" t="s">
        <v>86</v>
      </c>
      <c r="BC29" s="6" t="s">
        <v>160</v>
      </c>
      <c r="BD29" s="6" t="s">
        <v>74</v>
      </c>
    </row>
    <row r="30" spans="2:56" s="6" customFormat="1" ht="15" customHeight="1">
      <c r="B30" s="21"/>
      <c r="C30" s="22"/>
      <c r="D30" s="22"/>
      <c r="E30" s="27" t="s">
        <v>39</v>
      </c>
      <c r="F30" s="28">
        <v>0.15</v>
      </c>
      <c r="G30" s="85" t="s">
        <v>36</v>
      </c>
      <c r="H30" s="315">
        <f>SUM($BH$96:$BH$1062)</f>
        <v>0</v>
      </c>
      <c r="I30" s="263"/>
      <c r="J30" s="263"/>
      <c r="K30" s="22"/>
      <c r="L30" s="22"/>
      <c r="M30" s="315">
        <v>0</v>
      </c>
      <c r="N30" s="263"/>
      <c r="O30" s="263"/>
      <c r="P30" s="263"/>
      <c r="Q30" s="22"/>
      <c r="R30" s="25"/>
      <c r="AZ30" s="6" t="s">
        <v>161</v>
      </c>
      <c r="BA30" s="6" t="s">
        <v>162</v>
      </c>
      <c r="BB30" s="6" t="s">
        <v>86</v>
      </c>
      <c r="BC30" s="6" t="s">
        <v>163</v>
      </c>
      <c r="BD30" s="6" t="s">
        <v>74</v>
      </c>
    </row>
    <row r="31" spans="2:56" s="6" customFormat="1" ht="15" customHeight="1" hidden="1">
      <c r="B31" s="21"/>
      <c r="C31" s="22"/>
      <c r="D31" s="22"/>
      <c r="E31" s="27" t="s">
        <v>40</v>
      </c>
      <c r="F31" s="28">
        <v>0</v>
      </c>
      <c r="G31" s="85" t="s">
        <v>36</v>
      </c>
      <c r="H31" s="315">
        <f>SUM($BI$96:$BI$1062)</f>
        <v>0</v>
      </c>
      <c r="I31" s="263"/>
      <c r="J31" s="263"/>
      <c r="K31" s="22"/>
      <c r="L31" s="22"/>
      <c r="M31" s="315">
        <v>0</v>
      </c>
      <c r="N31" s="263"/>
      <c r="O31" s="263"/>
      <c r="P31" s="263"/>
      <c r="Q31" s="22"/>
      <c r="R31" s="25"/>
      <c r="AZ31" s="6" t="s">
        <v>164</v>
      </c>
      <c r="BA31" s="6" t="s">
        <v>164</v>
      </c>
      <c r="BB31" s="6" t="s">
        <v>86</v>
      </c>
      <c r="BC31" s="6" t="s">
        <v>165</v>
      </c>
      <c r="BD31" s="6" t="s">
        <v>74</v>
      </c>
    </row>
    <row r="32" spans="2:56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  <c r="AZ32" s="6" t="s">
        <v>166</v>
      </c>
      <c r="BA32" s="6" t="s">
        <v>167</v>
      </c>
      <c r="BB32" s="6" t="s">
        <v>86</v>
      </c>
      <c r="BC32" s="6" t="s">
        <v>168</v>
      </c>
      <c r="BD32" s="6" t="s">
        <v>74</v>
      </c>
    </row>
    <row r="33" spans="2:56" s="6" customFormat="1" ht="26.25" customHeight="1">
      <c r="B33" s="21"/>
      <c r="C33" s="31"/>
      <c r="D33" s="32" t="s">
        <v>41</v>
      </c>
      <c r="E33" s="33"/>
      <c r="F33" s="33"/>
      <c r="G33" s="86" t="s">
        <v>42</v>
      </c>
      <c r="H33" s="34" t="s">
        <v>43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  <c r="AZ33" s="6" t="s">
        <v>169</v>
      </c>
      <c r="BA33" s="6" t="s">
        <v>170</v>
      </c>
      <c r="BB33" s="6" t="s">
        <v>86</v>
      </c>
      <c r="BC33" s="6" t="s">
        <v>171</v>
      </c>
      <c r="BD33" s="6" t="s">
        <v>74</v>
      </c>
    </row>
    <row r="34" spans="2:56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AZ34" s="6" t="s">
        <v>172</v>
      </c>
      <c r="BA34" s="6" t="s">
        <v>172</v>
      </c>
      <c r="BB34" s="6" t="s">
        <v>86</v>
      </c>
      <c r="BC34" s="6" t="s">
        <v>173</v>
      </c>
      <c r="BD34" s="6" t="s">
        <v>74</v>
      </c>
    </row>
    <row r="35" spans="52:56" s="2" customFormat="1" ht="14.25" customHeight="1">
      <c r="AZ35" s="6" t="s">
        <v>174</v>
      </c>
      <c r="BA35" s="6" t="s">
        <v>174</v>
      </c>
      <c r="BB35" s="6" t="s">
        <v>86</v>
      </c>
      <c r="BC35" s="6" t="s">
        <v>175</v>
      </c>
      <c r="BD35" s="6" t="s">
        <v>74</v>
      </c>
    </row>
    <row r="36" spans="52:56" s="2" customFormat="1" ht="14.25" customHeight="1">
      <c r="AZ36" s="6" t="s">
        <v>176</v>
      </c>
      <c r="BA36" s="6" t="s">
        <v>177</v>
      </c>
      <c r="BB36" s="6" t="s">
        <v>86</v>
      </c>
      <c r="BC36" s="6" t="s">
        <v>178</v>
      </c>
      <c r="BD36" s="6" t="s">
        <v>74</v>
      </c>
    </row>
    <row r="37" spans="52:56" s="2" customFormat="1" ht="14.25" customHeight="1">
      <c r="AZ37" s="6" t="s">
        <v>179</v>
      </c>
      <c r="BA37" s="6" t="s">
        <v>179</v>
      </c>
      <c r="BB37" s="6" t="s">
        <v>86</v>
      </c>
      <c r="BC37" s="6" t="s">
        <v>180</v>
      </c>
      <c r="BD37" s="6" t="s">
        <v>74</v>
      </c>
    </row>
    <row r="38" spans="2:56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AZ38" s="6" t="s">
        <v>181</v>
      </c>
      <c r="BA38" s="6" t="s">
        <v>182</v>
      </c>
      <c r="BB38" s="6" t="s">
        <v>86</v>
      </c>
      <c r="BC38" s="6" t="s">
        <v>183</v>
      </c>
      <c r="BD38" s="6" t="s">
        <v>74</v>
      </c>
    </row>
    <row r="39" spans="2:21" s="6" customFormat="1" ht="37.5" customHeight="1">
      <c r="B39" s="21"/>
      <c r="C39" s="262" t="s">
        <v>184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6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2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101</v>
      </c>
      <c r="D42" s="22"/>
      <c r="E42" s="22"/>
      <c r="F42" s="264" t="str">
        <f>$F$7</f>
        <v>SO 01 - Zázemí sportoviště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5" t="str">
        <f>IF($O$10="","",$O$10)</f>
        <v>19.03.2015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29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>
        <f>IF($E$16="","",$E$16)</f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3" t="s">
        <v>185</v>
      </c>
      <c r="D49" s="314"/>
      <c r="E49" s="314"/>
      <c r="F49" s="314"/>
      <c r="G49" s="314"/>
      <c r="H49" s="31"/>
      <c r="I49" s="31"/>
      <c r="J49" s="31"/>
      <c r="K49" s="31"/>
      <c r="L49" s="31"/>
      <c r="M49" s="31"/>
      <c r="N49" s="313" t="s">
        <v>186</v>
      </c>
      <c r="O49" s="314"/>
      <c r="P49" s="314"/>
      <c r="Q49" s="314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ROUNDUP($N$96,2)</f>
        <v>0</v>
      </c>
      <c r="O51" s="263"/>
      <c r="P51" s="263"/>
      <c r="Q51" s="263"/>
      <c r="R51" s="25"/>
      <c r="T51" s="22"/>
      <c r="U51" s="22"/>
      <c r="AU51" s="6" t="s">
        <v>188</v>
      </c>
    </row>
    <row r="52" spans="2:21" s="66" customFormat="1" ht="25.5" customHeight="1">
      <c r="B52" s="90"/>
      <c r="C52" s="91"/>
      <c r="D52" s="91" t="s">
        <v>189</v>
      </c>
      <c r="E52" s="91"/>
      <c r="F52" s="91"/>
      <c r="G52" s="91"/>
      <c r="H52" s="91"/>
      <c r="I52" s="91"/>
      <c r="J52" s="91"/>
      <c r="K52" s="91"/>
      <c r="L52" s="91"/>
      <c r="M52" s="91"/>
      <c r="N52" s="310">
        <f>ROUNDUP($N$97,2)</f>
        <v>0</v>
      </c>
      <c r="O52" s="311"/>
      <c r="P52" s="311"/>
      <c r="Q52" s="311"/>
      <c r="R52" s="92"/>
      <c r="T52" s="91"/>
      <c r="U52" s="91"/>
    </row>
    <row r="53" spans="2:21" s="93" customFormat="1" ht="21" customHeight="1">
      <c r="B53" s="94"/>
      <c r="C53" s="95"/>
      <c r="D53" s="95" t="s">
        <v>190</v>
      </c>
      <c r="E53" s="95"/>
      <c r="F53" s="95"/>
      <c r="G53" s="95"/>
      <c r="H53" s="95"/>
      <c r="I53" s="95"/>
      <c r="J53" s="95"/>
      <c r="K53" s="95"/>
      <c r="L53" s="95"/>
      <c r="M53" s="95"/>
      <c r="N53" s="308">
        <f>ROUNDUP($N$98,2)</f>
        <v>0</v>
      </c>
      <c r="O53" s="309"/>
      <c r="P53" s="309"/>
      <c r="Q53" s="309"/>
      <c r="R53" s="96"/>
      <c r="T53" s="95"/>
      <c r="U53" s="95"/>
    </row>
    <row r="54" spans="2:21" s="93" customFormat="1" ht="21" customHeight="1">
      <c r="B54" s="94"/>
      <c r="C54" s="95"/>
      <c r="D54" s="95" t="s">
        <v>191</v>
      </c>
      <c r="E54" s="95"/>
      <c r="F54" s="95"/>
      <c r="G54" s="95"/>
      <c r="H54" s="95"/>
      <c r="I54" s="95"/>
      <c r="J54" s="95"/>
      <c r="K54" s="95"/>
      <c r="L54" s="95"/>
      <c r="M54" s="95"/>
      <c r="N54" s="308">
        <f>ROUNDUP($N$129,2)</f>
        <v>0</v>
      </c>
      <c r="O54" s="309"/>
      <c r="P54" s="309"/>
      <c r="Q54" s="309"/>
      <c r="R54" s="96"/>
      <c r="T54" s="95"/>
      <c r="U54" s="95"/>
    </row>
    <row r="55" spans="2:21" s="93" customFormat="1" ht="21" customHeight="1">
      <c r="B55" s="94"/>
      <c r="C55" s="95"/>
      <c r="D55" s="95" t="s">
        <v>192</v>
      </c>
      <c r="E55" s="95"/>
      <c r="F55" s="95"/>
      <c r="G55" s="95"/>
      <c r="H55" s="95"/>
      <c r="I55" s="95"/>
      <c r="J55" s="95"/>
      <c r="K55" s="95"/>
      <c r="L55" s="95"/>
      <c r="M55" s="95"/>
      <c r="N55" s="308">
        <f>ROUNDUP($N$148,2)</f>
        <v>0</v>
      </c>
      <c r="O55" s="309"/>
      <c r="P55" s="309"/>
      <c r="Q55" s="309"/>
      <c r="R55" s="96"/>
      <c r="T55" s="95"/>
      <c r="U55" s="95"/>
    </row>
    <row r="56" spans="2:21" s="93" customFormat="1" ht="21" customHeight="1">
      <c r="B56" s="94"/>
      <c r="C56" s="95"/>
      <c r="D56" s="95" t="s">
        <v>193</v>
      </c>
      <c r="E56" s="95"/>
      <c r="F56" s="95"/>
      <c r="G56" s="95"/>
      <c r="H56" s="95"/>
      <c r="I56" s="95"/>
      <c r="J56" s="95"/>
      <c r="K56" s="95"/>
      <c r="L56" s="95"/>
      <c r="M56" s="95"/>
      <c r="N56" s="308">
        <f>ROUNDUP($N$166,2)</f>
        <v>0</v>
      </c>
      <c r="O56" s="309"/>
      <c r="P56" s="309"/>
      <c r="Q56" s="309"/>
      <c r="R56" s="96"/>
      <c r="T56" s="95"/>
      <c r="U56" s="95"/>
    </row>
    <row r="57" spans="2:21" s="93" customFormat="1" ht="21" customHeight="1">
      <c r="B57" s="94"/>
      <c r="C57" s="95"/>
      <c r="D57" s="95" t="s">
        <v>194</v>
      </c>
      <c r="E57" s="95"/>
      <c r="F57" s="95"/>
      <c r="G57" s="95"/>
      <c r="H57" s="95"/>
      <c r="I57" s="95"/>
      <c r="J57" s="95"/>
      <c r="K57" s="95"/>
      <c r="L57" s="95"/>
      <c r="M57" s="95"/>
      <c r="N57" s="308">
        <f>ROUNDUP($N$413,2)</f>
        <v>0</v>
      </c>
      <c r="O57" s="309"/>
      <c r="P57" s="309"/>
      <c r="Q57" s="309"/>
      <c r="R57" s="96"/>
      <c r="T57" s="95"/>
      <c r="U57" s="95"/>
    </row>
    <row r="58" spans="2:21" s="93" customFormat="1" ht="15.75" customHeight="1">
      <c r="B58" s="94"/>
      <c r="C58" s="95"/>
      <c r="D58" s="95" t="s">
        <v>195</v>
      </c>
      <c r="E58" s="95"/>
      <c r="F58" s="95"/>
      <c r="G58" s="95"/>
      <c r="H58" s="95"/>
      <c r="I58" s="95"/>
      <c r="J58" s="95"/>
      <c r="K58" s="95"/>
      <c r="L58" s="95"/>
      <c r="M58" s="95"/>
      <c r="N58" s="308">
        <f>ROUNDUP($N$495,2)</f>
        <v>0</v>
      </c>
      <c r="O58" s="309"/>
      <c r="P58" s="309"/>
      <c r="Q58" s="309"/>
      <c r="R58" s="96"/>
      <c r="T58" s="95"/>
      <c r="U58" s="95"/>
    </row>
    <row r="59" spans="2:21" s="66" customFormat="1" ht="25.5" customHeight="1">
      <c r="B59" s="90"/>
      <c r="C59" s="91"/>
      <c r="D59" s="91" t="s">
        <v>196</v>
      </c>
      <c r="E59" s="91"/>
      <c r="F59" s="91"/>
      <c r="G59" s="91"/>
      <c r="H59" s="91"/>
      <c r="I59" s="91"/>
      <c r="J59" s="91"/>
      <c r="K59" s="91"/>
      <c r="L59" s="91"/>
      <c r="M59" s="91"/>
      <c r="N59" s="310">
        <f>ROUNDUP($N$500,2)</f>
        <v>0</v>
      </c>
      <c r="O59" s="311"/>
      <c r="P59" s="311"/>
      <c r="Q59" s="311"/>
      <c r="R59" s="92"/>
      <c r="T59" s="91"/>
      <c r="U59" s="91"/>
    </row>
    <row r="60" spans="2:21" s="93" customFormat="1" ht="21" customHeight="1">
      <c r="B60" s="94"/>
      <c r="C60" s="95"/>
      <c r="D60" s="95" t="s">
        <v>197</v>
      </c>
      <c r="E60" s="95"/>
      <c r="F60" s="95"/>
      <c r="G60" s="95"/>
      <c r="H60" s="95"/>
      <c r="I60" s="95"/>
      <c r="J60" s="95"/>
      <c r="K60" s="95"/>
      <c r="L60" s="95"/>
      <c r="M60" s="95"/>
      <c r="N60" s="308">
        <f>ROUNDUP($N$501,2)</f>
        <v>0</v>
      </c>
      <c r="O60" s="309"/>
      <c r="P60" s="309"/>
      <c r="Q60" s="309"/>
      <c r="R60" s="96"/>
      <c r="T60" s="95"/>
      <c r="U60" s="95"/>
    </row>
    <row r="61" spans="2:21" s="93" customFormat="1" ht="21" customHeight="1">
      <c r="B61" s="94"/>
      <c r="C61" s="95"/>
      <c r="D61" s="95" t="s">
        <v>198</v>
      </c>
      <c r="E61" s="95"/>
      <c r="F61" s="95"/>
      <c r="G61" s="95"/>
      <c r="H61" s="95"/>
      <c r="I61" s="95"/>
      <c r="J61" s="95"/>
      <c r="K61" s="95"/>
      <c r="L61" s="95"/>
      <c r="M61" s="95"/>
      <c r="N61" s="308">
        <f>ROUNDUP($N$516,2)</f>
        <v>0</v>
      </c>
      <c r="O61" s="309"/>
      <c r="P61" s="309"/>
      <c r="Q61" s="309"/>
      <c r="R61" s="96"/>
      <c r="T61" s="95"/>
      <c r="U61" s="95"/>
    </row>
    <row r="62" spans="2:21" s="93" customFormat="1" ht="21" customHeight="1">
      <c r="B62" s="94"/>
      <c r="C62" s="95"/>
      <c r="D62" s="95" t="s">
        <v>199</v>
      </c>
      <c r="E62" s="95"/>
      <c r="F62" s="95"/>
      <c r="G62" s="95"/>
      <c r="H62" s="95"/>
      <c r="I62" s="95"/>
      <c r="J62" s="95"/>
      <c r="K62" s="95"/>
      <c r="L62" s="95"/>
      <c r="M62" s="95"/>
      <c r="N62" s="308">
        <f>ROUNDUP($N$543,2)</f>
        <v>0</v>
      </c>
      <c r="O62" s="309"/>
      <c r="P62" s="309"/>
      <c r="Q62" s="309"/>
      <c r="R62" s="96"/>
      <c r="T62" s="95"/>
      <c r="U62" s="95"/>
    </row>
    <row r="63" spans="2:21" s="93" customFormat="1" ht="21" customHeight="1">
      <c r="B63" s="94"/>
      <c r="C63" s="95"/>
      <c r="D63" s="95" t="s">
        <v>200</v>
      </c>
      <c r="E63" s="95"/>
      <c r="F63" s="95"/>
      <c r="G63" s="95"/>
      <c r="H63" s="95"/>
      <c r="I63" s="95"/>
      <c r="J63" s="95"/>
      <c r="K63" s="95"/>
      <c r="L63" s="95"/>
      <c r="M63" s="95"/>
      <c r="N63" s="308">
        <f>ROUNDUP($N$549,2)</f>
        <v>0</v>
      </c>
      <c r="O63" s="309"/>
      <c r="P63" s="309"/>
      <c r="Q63" s="309"/>
      <c r="R63" s="96"/>
      <c r="T63" s="95"/>
      <c r="U63" s="95"/>
    </row>
    <row r="64" spans="2:21" s="93" customFormat="1" ht="21" customHeight="1">
      <c r="B64" s="94"/>
      <c r="C64" s="95"/>
      <c r="D64" s="95" t="s">
        <v>201</v>
      </c>
      <c r="E64" s="95"/>
      <c r="F64" s="95"/>
      <c r="G64" s="95"/>
      <c r="H64" s="95"/>
      <c r="I64" s="95"/>
      <c r="J64" s="95"/>
      <c r="K64" s="95"/>
      <c r="L64" s="95"/>
      <c r="M64" s="95"/>
      <c r="N64" s="308">
        <f>ROUNDUP($N$560,2)</f>
        <v>0</v>
      </c>
      <c r="O64" s="309"/>
      <c r="P64" s="309"/>
      <c r="Q64" s="309"/>
      <c r="R64" s="96"/>
      <c r="T64" s="95"/>
      <c r="U64" s="95"/>
    </row>
    <row r="65" spans="2:21" s="93" customFormat="1" ht="21" customHeight="1">
      <c r="B65" s="94"/>
      <c r="C65" s="95"/>
      <c r="D65" s="95" t="s">
        <v>202</v>
      </c>
      <c r="E65" s="95"/>
      <c r="F65" s="95"/>
      <c r="G65" s="95"/>
      <c r="H65" s="95"/>
      <c r="I65" s="95"/>
      <c r="J65" s="95"/>
      <c r="K65" s="95"/>
      <c r="L65" s="95"/>
      <c r="M65" s="95"/>
      <c r="N65" s="308">
        <f>ROUNDUP($N$630,2)</f>
        <v>0</v>
      </c>
      <c r="O65" s="309"/>
      <c r="P65" s="309"/>
      <c r="Q65" s="309"/>
      <c r="R65" s="96"/>
      <c r="T65" s="95"/>
      <c r="U65" s="95"/>
    </row>
    <row r="66" spans="2:21" s="93" customFormat="1" ht="21" customHeight="1">
      <c r="B66" s="94"/>
      <c r="C66" s="95"/>
      <c r="D66" s="95" t="s">
        <v>203</v>
      </c>
      <c r="E66" s="95"/>
      <c r="F66" s="95"/>
      <c r="G66" s="95"/>
      <c r="H66" s="95"/>
      <c r="I66" s="95"/>
      <c r="J66" s="95"/>
      <c r="K66" s="95"/>
      <c r="L66" s="95"/>
      <c r="M66" s="95"/>
      <c r="N66" s="308">
        <f>ROUNDUP($N$639,2)</f>
        <v>0</v>
      </c>
      <c r="O66" s="309"/>
      <c r="P66" s="309"/>
      <c r="Q66" s="309"/>
      <c r="R66" s="96"/>
      <c r="T66" s="95"/>
      <c r="U66" s="95"/>
    </row>
    <row r="67" spans="2:21" s="93" customFormat="1" ht="21" customHeight="1">
      <c r="B67" s="94"/>
      <c r="C67" s="95"/>
      <c r="D67" s="95" t="s">
        <v>204</v>
      </c>
      <c r="E67" s="95"/>
      <c r="F67" s="95"/>
      <c r="G67" s="95"/>
      <c r="H67" s="95"/>
      <c r="I67" s="95"/>
      <c r="J67" s="95"/>
      <c r="K67" s="95"/>
      <c r="L67" s="95"/>
      <c r="M67" s="95"/>
      <c r="N67" s="308">
        <f>ROUNDUP($N$676,2)</f>
        <v>0</v>
      </c>
      <c r="O67" s="309"/>
      <c r="P67" s="309"/>
      <c r="Q67" s="309"/>
      <c r="R67" s="96"/>
      <c r="T67" s="95"/>
      <c r="U67" s="95"/>
    </row>
    <row r="68" spans="2:21" s="93" customFormat="1" ht="21" customHeight="1">
      <c r="B68" s="94"/>
      <c r="C68" s="95"/>
      <c r="D68" s="95" t="s">
        <v>205</v>
      </c>
      <c r="E68" s="95"/>
      <c r="F68" s="95"/>
      <c r="G68" s="95"/>
      <c r="H68" s="95"/>
      <c r="I68" s="95"/>
      <c r="J68" s="95"/>
      <c r="K68" s="95"/>
      <c r="L68" s="95"/>
      <c r="M68" s="95"/>
      <c r="N68" s="308">
        <f>ROUNDUP($N$696,2)</f>
        <v>0</v>
      </c>
      <c r="O68" s="309"/>
      <c r="P68" s="309"/>
      <c r="Q68" s="309"/>
      <c r="R68" s="96"/>
      <c r="T68" s="95"/>
      <c r="U68" s="95"/>
    </row>
    <row r="69" spans="2:21" s="93" customFormat="1" ht="21" customHeight="1">
      <c r="B69" s="94"/>
      <c r="C69" s="95"/>
      <c r="D69" s="95" t="s">
        <v>206</v>
      </c>
      <c r="E69" s="95"/>
      <c r="F69" s="95"/>
      <c r="G69" s="95"/>
      <c r="H69" s="95"/>
      <c r="I69" s="95"/>
      <c r="J69" s="95"/>
      <c r="K69" s="95"/>
      <c r="L69" s="95"/>
      <c r="M69" s="95"/>
      <c r="N69" s="308">
        <f>ROUNDUP($N$715,2)</f>
        <v>0</v>
      </c>
      <c r="O69" s="309"/>
      <c r="P69" s="309"/>
      <c r="Q69" s="309"/>
      <c r="R69" s="96"/>
      <c r="T69" s="95"/>
      <c r="U69" s="95"/>
    </row>
    <row r="70" spans="2:21" s="93" customFormat="1" ht="21" customHeight="1">
      <c r="B70" s="94"/>
      <c r="C70" s="95"/>
      <c r="D70" s="95" t="s">
        <v>207</v>
      </c>
      <c r="E70" s="95"/>
      <c r="F70" s="95"/>
      <c r="G70" s="95"/>
      <c r="H70" s="95"/>
      <c r="I70" s="95"/>
      <c r="J70" s="95"/>
      <c r="K70" s="95"/>
      <c r="L70" s="95"/>
      <c r="M70" s="95"/>
      <c r="N70" s="308">
        <f>ROUNDUP($N$771,2)</f>
        <v>0</v>
      </c>
      <c r="O70" s="309"/>
      <c r="P70" s="309"/>
      <c r="Q70" s="309"/>
      <c r="R70" s="96"/>
      <c r="T70" s="95"/>
      <c r="U70" s="95"/>
    </row>
    <row r="71" spans="2:21" s="93" customFormat="1" ht="21" customHeight="1">
      <c r="B71" s="94"/>
      <c r="C71" s="95"/>
      <c r="D71" s="95" t="s">
        <v>208</v>
      </c>
      <c r="E71" s="95"/>
      <c r="F71" s="95"/>
      <c r="G71" s="95"/>
      <c r="H71" s="95"/>
      <c r="I71" s="95"/>
      <c r="J71" s="95"/>
      <c r="K71" s="95"/>
      <c r="L71" s="95"/>
      <c r="M71" s="95"/>
      <c r="N71" s="308">
        <f>ROUNDUP($N$914,2)</f>
        <v>0</v>
      </c>
      <c r="O71" s="309"/>
      <c r="P71" s="309"/>
      <c r="Q71" s="309"/>
      <c r="R71" s="96"/>
      <c r="T71" s="95"/>
      <c r="U71" s="95"/>
    </row>
    <row r="72" spans="2:21" s="93" customFormat="1" ht="21" customHeight="1">
      <c r="B72" s="94"/>
      <c r="C72" s="95"/>
      <c r="D72" s="95" t="s">
        <v>209</v>
      </c>
      <c r="E72" s="95"/>
      <c r="F72" s="95"/>
      <c r="G72" s="95"/>
      <c r="H72" s="95"/>
      <c r="I72" s="95"/>
      <c r="J72" s="95"/>
      <c r="K72" s="95"/>
      <c r="L72" s="95"/>
      <c r="M72" s="95"/>
      <c r="N72" s="308">
        <f>ROUNDUP($N$932,2)</f>
        <v>0</v>
      </c>
      <c r="O72" s="309"/>
      <c r="P72" s="309"/>
      <c r="Q72" s="309"/>
      <c r="R72" s="96"/>
      <c r="T72" s="95"/>
      <c r="U72" s="95"/>
    </row>
    <row r="73" spans="2:21" s="93" customFormat="1" ht="21" customHeight="1">
      <c r="B73" s="94"/>
      <c r="C73" s="95"/>
      <c r="D73" s="95" t="s">
        <v>210</v>
      </c>
      <c r="E73" s="95"/>
      <c r="F73" s="95"/>
      <c r="G73" s="95"/>
      <c r="H73" s="95"/>
      <c r="I73" s="95"/>
      <c r="J73" s="95"/>
      <c r="K73" s="95"/>
      <c r="L73" s="95"/>
      <c r="M73" s="95"/>
      <c r="N73" s="308">
        <f>ROUNDUP($N$964,2)</f>
        <v>0</v>
      </c>
      <c r="O73" s="309"/>
      <c r="P73" s="309"/>
      <c r="Q73" s="309"/>
      <c r="R73" s="96"/>
      <c r="T73" s="95"/>
      <c r="U73" s="95"/>
    </row>
    <row r="74" spans="2:21" s="93" customFormat="1" ht="21" customHeight="1">
      <c r="B74" s="94"/>
      <c r="C74" s="95"/>
      <c r="D74" s="95" t="s">
        <v>211</v>
      </c>
      <c r="E74" s="95"/>
      <c r="F74" s="95"/>
      <c r="G74" s="95"/>
      <c r="H74" s="95"/>
      <c r="I74" s="95"/>
      <c r="J74" s="95"/>
      <c r="K74" s="95"/>
      <c r="L74" s="95"/>
      <c r="M74" s="95"/>
      <c r="N74" s="308">
        <f>ROUNDUP($N$978,2)</f>
        <v>0</v>
      </c>
      <c r="O74" s="309"/>
      <c r="P74" s="309"/>
      <c r="Q74" s="309"/>
      <c r="R74" s="96"/>
      <c r="T74" s="95"/>
      <c r="U74" s="95"/>
    </row>
    <row r="75" spans="2:21" s="93" customFormat="1" ht="21" customHeight="1">
      <c r="B75" s="94"/>
      <c r="C75" s="95"/>
      <c r="D75" s="95" t="s">
        <v>212</v>
      </c>
      <c r="E75" s="95"/>
      <c r="F75" s="95"/>
      <c r="G75" s="95"/>
      <c r="H75" s="95"/>
      <c r="I75" s="95"/>
      <c r="J75" s="95"/>
      <c r="K75" s="95"/>
      <c r="L75" s="95"/>
      <c r="M75" s="95"/>
      <c r="N75" s="308">
        <f>ROUNDUP($N$1012,2)</f>
        <v>0</v>
      </c>
      <c r="O75" s="309"/>
      <c r="P75" s="309"/>
      <c r="Q75" s="309"/>
      <c r="R75" s="96"/>
      <c r="T75" s="95"/>
      <c r="U75" s="95"/>
    </row>
    <row r="76" spans="2:21" s="93" customFormat="1" ht="21" customHeight="1">
      <c r="B76" s="94"/>
      <c r="C76" s="95"/>
      <c r="D76" s="95" t="s">
        <v>213</v>
      </c>
      <c r="E76" s="95"/>
      <c r="F76" s="95"/>
      <c r="G76" s="95"/>
      <c r="H76" s="95"/>
      <c r="I76" s="95"/>
      <c r="J76" s="95"/>
      <c r="K76" s="95"/>
      <c r="L76" s="95"/>
      <c r="M76" s="95"/>
      <c r="N76" s="308">
        <f>ROUNDUP($N$1020,2)</f>
        <v>0</v>
      </c>
      <c r="O76" s="309"/>
      <c r="P76" s="309"/>
      <c r="Q76" s="309"/>
      <c r="R76" s="96"/>
      <c r="T76" s="95"/>
      <c r="U76" s="95"/>
    </row>
    <row r="77" spans="2:21" s="66" customFormat="1" ht="25.5" customHeight="1">
      <c r="B77" s="90"/>
      <c r="C77" s="91"/>
      <c r="D77" s="91" t="s">
        <v>214</v>
      </c>
      <c r="E77" s="91"/>
      <c r="F77" s="91"/>
      <c r="G77" s="91"/>
      <c r="H77" s="91"/>
      <c r="I77" s="91"/>
      <c r="J77" s="91"/>
      <c r="K77" s="91"/>
      <c r="L77" s="91"/>
      <c r="M77" s="91"/>
      <c r="N77" s="310">
        <f>ROUNDUP($N$1044,2)</f>
        <v>0</v>
      </c>
      <c r="O77" s="311"/>
      <c r="P77" s="311"/>
      <c r="Q77" s="311"/>
      <c r="R77" s="92"/>
      <c r="T77" s="91"/>
      <c r="U77" s="91"/>
    </row>
    <row r="78" spans="2:21" s="93" customFormat="1" ht="21" customHeight="1">
      <c r="B78" s="94"/>
      <c r="C78" s="95"/>
      <c r="D78" s="95" t="s">
        <v>215</v>
      </c>
      <c r="E78" s="95"/>
      <c r="F78" s="95"/>
      <c r="G78" s="95"/>
      <c r="H78" s="95"/>
      <c r="I78" s="95"/>
      <c r="J78" s="95"/>
      <c r="K78" s="95"/>
      <c r="L78" s="95"/>
      <c r="M78" s="95"/>
      <c r="N78" s="308">
        <f>ROUNDUP($N$1045,2)</f>
        <v>0</v>
      </c>
      <c r="O78" s="309"/>
      <c r="P78" s="309"/>
      <c r="Q78" s="309"/>
      <c r="R78" s="96"/>
      <c r="T78" s="95"/>
      <c r="U78" s="95"/>
    </row>
    <row r="79" spans="2:21" s="6" customFormat="1" ht="22.5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5"/>
      <c r="T79" s="22"/>
      <c r="U79" s="22"/>
    </row>
    <row r="80" spans="2:21" s="6" customFormat="1" ht="7.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22"/>
      <c r="U80" s="22"/>
    </row>
    <row r="84" spans="2:19" s="6" customFormat="1" ht="7.5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</row>
    <row r="85" spans="2:19" s="6" customFormat="1" ht="37.5" customHeight="1">
      <c r="B85" s="21"/>
      <c r="C85" s="262" t="s">
        <v>216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41"/>
    </row>
    <row r="86" spans="2:19" s="6" customFormat="1" ht="7.5" customHeight="1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41"/>
    </row>
    <row r="87" spans="2:19" s="6" customFormat="1" ht="15" customHeight="1">
      <c r="B87" s="21"/>
      <c r="C87" s="16" t="s">
        <v>14</v>
      </c>
      <c r="D87" s="22"/>
      <c r="E87" s="22"/>
      <c r="F87" s="312" t="str">
        <f>$F$6</f>
        <v>2014/07_VZ - Rekonstrukce sportoviště včetně zázemí</v>
      </c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2"/>
      <c r="S87" s="41"/>
    </row>
    <row r="88" spans="2:19" s="6" customFormat="1" ht="15" customHeight="1">
      <c r="B88" s="21"/>
      <c r="C88" s="15" t="s">
        <v>101</v>
      </c>
      <c r="D88" s="22"/>
      <c r="E88" s="22"/>
      <c r="F88" s="264" t="str">
        <f>$F$7</f>
        <v>SO 01 - Zázemí sportoviště</v>
      </c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2"/>
      <c r="S88" s="41"/>
    </row>
    <row r="89" spans="2:19" s="6" customFormat="1" ht="7.5" customHeight="1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41"/>
    </row>
    <row r="90" spans="2:19" s="6" customFormat="1" ht="18.75" customHeight="1">
      <c r="B90" s="21"/>
      <c r="C90" s="16" t="s">
        <v>18</v>
      </c>
      <c r="D90" s="22"/>
      <c r="E90" s="22"/>
      <c r="F90" s="17" t="str">
        <f>$F$10</f>
        <v>p.č. 311/5, 317/2 a ST.1788, k.ú. Přelouč</v>
      </c>
      <c r="G90" s="22"/>
      <c r="H90" s="22"/>
      <c r="I90" s="22"/>
      <c r="J90" s="22"/>
      <c r="K90" s="16" t="s">
        <v>20</v>
      </c>
      <c r="L90" s="22"/>
      <c r="M90" s="305" t="str">
        <f>IF($O$10="","",$O$10)</f>
        <v>19.03.2015</v>
      </c>
      <c r="N90" s="263"/>
      <c r="O90" s="263"/>
      <c r="P90" s="263"/>
      <c r="Q90" s="22"/>
      <c r="R90" s="22"/>
      <c r="S90" s="41"/>
    </row>
    <row r="91" spans="2:19" s="6" customFormat="1" ht="7.5" customHeight="1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41"/>
    </row>
    <row r="92" spans="2:19" s="6" customFormat="1" ht="15.75" customHeight="1">
      <c r="B92" s="21"/>
      <c r="C92" s="16" t="s">
        <v>24</v>
      </c>
      <c r="D92" s="22"/>
      <c r="E92" s="22"/>
      <c r="F92" s="17" t="str">
        <f>$E$13</f>
        <v>Město Přelouč, Čs. armády 1655, 535 33 Přelouč</v>
      </c>
      <c r="G92" s="22"/>
      <c r="H92" s="22"/>
      <c r="I92" s="22"/>
      <c r="J92" s="22"/>
      <c r="K92" s="16" t="s">
        <v>29</v>
      </c>
      <c r="L92" s="22"/>
      <c r="M92" s="265" t="str">
        <f>$E$19</f>
        <v>Projecticon s.r.o., A.Kopeckého,549 22 Nový Hrádek</v>
      </c>
      <c r="N92" s="263"/>
      <c r="O92" s="263"/>
      <c r="P92" s="263"/>
      <c r="Q92" s="263"/>
      <c r="R92" s="22"/>
      <c r="S92" s="41"/>
    </row>
    <row r="93" spans="2:19" s="6" customFormat="1" ht="15" customHeight="1">
      <c r="B93" s="21"/>
      <c r="C93" s="16" t="s">
        <v>28</v>
      </c>
      <c r="D93" s="22"/>
      <c r="E93" s="22"/>
      <c r="F93" s="17">
        <f>IF($E$16="","",$E$16)</f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41"/>
    </row>
    <row r="94" spans="2:19" s="6" customFormat="1" ht="11.25" customHeight="1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41"/>
    </row>
    <row r="95" spans="2:27" s="97" customFormat="1" ht="30" customHeight="1">
      <c r="B95" s="98"/>
      <c r="C95" s="99" t="s">
        <v>217</v>
      </c>
      <c r="D95" s="100" t="s">
        <v>50</v>
      </c>
      <c r="E95" s="100" t="s">
        <v>46</v>
      </c>
      <c r="F95" s="306" t="s">
        <v>218</v>
      </c>
      <c r="G95" s="307"/>
      <c r="H95" s="307"/>
      <c r="I95" s="307"/>
      <c r="J95" s="100" t="s">
        <v>219</v>
      </c>
      <c r="K95" s="100" t="s">
        <v>220</v>
      </c>
      <c r="L95" s="306" t="s">
        <v>221</v>
      </c>
      <c r="M95" s="307"/>
      <c r="N95" s="306" t="s">
        <v>222</v>
      </c>
      <c r="O95" s="307"/>
      <c r="P95" s="307"/>
      <c r="Q95" s="307"/>
      <c r="R95" s="101" t="s">
        <v>223</v>
      </c>
      <c r="S95" s="102"/>
      <c r="T95" s="53" t="s">
        <v>224</v>
      </c>
      <c r="U95" s="54" t="s">
        <v>34</v>
      </c>
      <c r="V95" s="54" t="s">
        <v>225</v>
      </c>
      <c r="W95" s="54" t="s">
        <v>226</v>
      </c>
      <c r="X95" s="54" t="s">
        <v>227</v>
      </c>
      <c r="Y95" s="54" t="s">
        <v>228</v>
      </c>
      <c r="Z95" s="54" t="s">
        <v>229</v>
      </c>
      <c r="AA95" s="55" t="s">
        <v>230</v>
      </c>
    </row>
    <row r="96" spans="2:63" s="6" customFormat="1" ht="30" customHeight="1">
      <c r="B96" s="21"/>
      <c r="C96" s="60" t="s">
        <v>187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88">
        <f>$BK$96</f>
        <v>0</v>
      </c>
      <c r="O96" s="263"/>
      <c r="P96" s="263"/>
      <c r="Q96" s="263"/>
      <c r="R96" s="22"/>
      <c r="S96" s="41"/>
      <c r="T96" s="57"/>
      <c r="U96" s="58"/>
      <c r="V96" s="58"/>
      <c r="W96" s="103">
        <f>$W$97+$W$500+$W$1044</f>
        <v>0</v>
      </c>
      <c r="X96" s="58"/>
      <c r="Y96" s="103">
        <f>$Y$97+$Y$500+$Y$1044</f>
        <v>161.28555592</v>
      </c>
      <c r="Z96" s="58"/>
      <c r="AA96" s="104">
        <f>$AA$97+$AA$500+$AA$1044</f>
        <v>356.67627715000003</v>
      </c>
      <c r="AT96" s="6" t="s">
        <v>64</v>
      </c>
      <c r="AU96" s="6" t="s">
        <v>188</v>
      </c>
      <c r="BK96" s="105">
        <f>$BK$97+$BK$500+$BK$1044</f>
        <v>0</v>
      </c>
    </row>
    <row r="97" spans="2:63" s="106" customFormat="1" ht="37.5" customHeight="1">
      <c r="B97" s="107"/>
      <c r="C97" s="108"/>
      <c r="D97" s="109" t="s">
        <v>189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83">
        <f>$BK$97</f>
        <v>0</v>
      </c>
      <c r="O97" s="284"/>
      <c r="P97" s="284"/>
      <c r="Q97" s="284"/>
      <c r="R97" s="108"/>
      <c r="S97" s="110"/>
      <c r="T97" s="111"/>
      <c r="U97" s="108"/>
      <c r="V97" s="108"/>
      <c r="W97" s="112">
        <f>$W$98+$W$129+$W$148+$W$166+$W$413</f>
        <v>0</v>
      </c>
      <c r="X97" s="108"/>
      <c r="Y97" s="112">
        <f>$Y$98+$Y$129+$Y$148+$Y$166+$Y$413</f>
        <v>121.03693651</v>
      </c>
      <c r="Z97" s="108"/>
      <c r="AA97" s="113">
        <f>$AA$98+$AA$129+$AA$148+$AA$166+$AA$413</f>
        <v>341.72167800000005</v>
      </c>
      <c r="AR97" s="114" t="s">
        <v>17</v>
      </c>
      <c r="AT97" s="114" t="s">
        <v>64</v>
      </c>
      <c r="AU97" s="114" t="s">
        <v>65</v>
      </c>
      <c r="AY97" s="114" t="s">
        <v>231</v>
      </c>
      <c r="BK97" s="115">
        <f>$BK$98+$BK$129+$BK$148+$BK$166+$BK$413</f>
        <v>0</v>
      </c>
    </row>
    <row r="98" spans="2:63" s="106" customFormat="1" ht="21" customHeight="1">
      <c r="B98" s="107"/>
      <c r="C98" s="108"/>
      <c r="D98" s="116" t="s">
        <v>190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85">
        <f>$BK$98</f>
        <v>0</v>
      </c>
      <c r="O98" s="284"/>
      <c r="P98" s="284"/>
      <c r="Q98" s="284"/>
      <c r="R98" s="108"/>
      <c r="S98" s="110"/>
      <c r="T98" s="111"/>
      <c r="U98" s="108"/>
      <c r="V98" s="108"/>
      <c r="W98" s="112">
        <f>SUM($W$99:$W$128)</f>
        <v>0</v>
      </c>
      <c r="X98" s="108"/>
      <c r="Y98" s="112">
        <f>SUM($Y$99:$Y$128)</f>
        <v>0</v>
      </c>
      <c r="Z98" s="108"/>
      <c r="AA98" s="113">
        <f>SUM($AA$99:$AA$128)</f>
        <v>324.92094000000003</v>
      </c>
      <c r="AR98" s="114" t="s">
        <v>17</v>
      </c>
      <c r="AT98" s="114" t="s">
        <v>64</v>
      </c>
      <c r="AU98" s="114" t="s">
        <v>17</v>
      </c>
      <c r="AY98" s="114" t="s">
        <v>231</v>
      </c>
      <c r="BK98" s="115">
        <f>SUM($BK$99:$BK$128)</f>
        <v>0</v>
      </c>
    </row>
    <row r="99" spans="2:65" s="6" customFormat="1" ht="27" customHeight="1">
      <c r="B99" s="21"/>
      <c r="C99" s="117" t="s">
        <v>17</v>
      </c>
      <c r="D99" s="117" t="s">
        <v>232</v>
      </c>
      <c r="E99" s="118" t="s">
        <v>233</v>
      </c>
      <c r="F99" s="289" t="s">
        <v>234</v>
      </c>
      <c r="G99" s="290"/>
      <c r="H99" s="290"/>
      <c r="I99" s="290"/>
      <c r="J99" s="120" t="s">
        <v>235</v>
      </c>
      <c r="K99" s="121">
        <v>398.676</v>
      </c>
      <c r="L99" s="291"/>
      <c r="M99" s="290"/>
      <c r="N99" s="292">
        <f>ROUND($L$99*$K$99,2)</f>
        <v>0</v>
      </c>
      <c r="O99" s="290"/>
      <c r="P99" s="290"/>
      <c r="Q99" s="290"/>
      <c r="R99" s="119" t="s">
        <v>236</v>
      </c>
      <c r="S99" s="41"/>
      <c r="T99" s="122"/>
      <c r="U99" s="123" t="s">
        <v>38</v>
      </c>
      <c r="V99" s="22"/>
      <c r="W99" s="22"/>
      <c r="X99" s="124">
        <v>0</v>
      </c>
      <c r="Y99" s="124">
        <f>$X$99*$K$99</f>
        <v>0</v>
      </c>
      <c r="Z99" s="124">
        <v>0.255</v>
      </c>
      <c r="AA99" s="125">
        <f>$Z$99*$K$99</f>
        <v>101.66238</v>
      </c>
      <c r="AR99" s="80" t="s">
        <v>237</v>
      </c>
      <c r="AT99" s="80" t="s">
        <v>232</v>
      </c>
      <c r="AU99" s="80" t="s">
        <v>74</v>
      </c>
      <c r="AY99" s="6" t="s">
        <v>231</v>
      </c>
      <c r="BE99" s="126">
        <f>IF($U$99="základní",$N$99,0)</f>
        <v>0</v>
      </c>
      <c r="BF99" s="126">
        <f>IF($U$99="snížená",$N$99,0)</f>
        <v>0</v>
      </c>
      <c r="BG99" s="126">
        <f>IF($U$99="zákl. přenesená",$N$99,0)</f>
        <v>0</v>
      </c>
      <c r="BH99" s="126">
        <f>IF($U$99="sníž. přenesená",$N$99,0)</f>
        <v>0</v>
      </c>
      <c r="BI99" s="126">
        <f>IF($U$99="nulová",$N$99,0)</f>
        <v>0</v>
      </c>
      <c r="BJ99" s="80" t="s">
        <v>237</v>
      </c>
      <c r="BK99" s="126">
        <f>ROUND($L$99*$K$99,2)</f>
        <v>0</v>
      </c>
      <c r="BL99" s="80" t="s">
        <v>237</v>
      </c>
      <c r="BM99" s="80" t="s">
        <v>238</v>
      </c>
    </row>
    <row r="100" spans="2:51" s="6" customFormat="1" ht="27" customHeight="1">
      <c r="B100" s="127"/>
      <c r="C100" s="128"/>
      <c r="D100" s="128"/>
      <c r="E100" s="129"/>
      <c r="F100" s="293" t="s">
        <v>239</v>
      </c>
      <c r="G100" s="294"/>
      <c r="H100" s="294"/>
      <c r="I100" s="294"/>
      <c r="J100" s="128"/>
      <c r="K100" s="130">
        <v>398.676</v>
      </c>
      <c r="L100" s="128"/>
      <c r="M100" s="128"/>
      <c r="N100" s="128"/>
      <c r="O100" s="128"/>
      <c r="P100" s="128"/>
      <c r="Q100" s="128"/>
      <c r="R100" s="128"/>
      <c r="S100" s="131"/>
      <c r="T100" s="132"/>
      <c r="U100" s="128"/>
      <c r="V100" s="128"/>
      <c r="W100" s="128"/>
      <c r="X100" s="128"/>
      <c r="Y100" s="128"/>
      <c r="Z100" s="128"/>
      <c r="AA100" s="133"/>
      <c r="AT100" s="134" t="s">
        <v>240</v>
      </c>
      <c r="AU100" s="134" t="s">
        <v>74</v>
      </c>
      <c r="AV100" s="134" t="s">
        <v>74</v>
      </c>
      <c r="AW100" s="134" t="s">
        <v>188</v>
      </c>
      <c r="AX100" s="134" t="s">
        <v>65</v>
      </c>
      <c r="AY100" s="134" t="s">
        <v>231</v>
      </c>
    </row>
    <row r="101" spans="2:51" s="6" customFormat="1" ht="15.75" customHeight="1">
      <c r="B101" s="135"/>
      <c r="C101" s="136"/>
      <c r="D101" s="136"/>
      <c r="E101" s="136" t="s">
        <v>156</v>
      </c>
      <c r="F101" s="299" t="s">
        <v>241</v>
      </c>
      <c r="G101" s="300"/>
      <c r="H101" s="300"/>
      <c r="I101" s="300"/>
      <c r="J101" s="136"/>
      <c r="K101" s="137">
        <v>398.676</v>
      </c>
      <c r="L101" s="136"/>
      <c r="M101" s="136"/>
      <c r="N101" s="136"/>
      <c r="O101" s="136"/>
      <c r="P101" s="136"/>
      <c r="Q101" s="136"/>
      <c r="R101" s="136"/>
      <c r="S101" s="138"/>
      <c r="T101" s="139"/>
      <c r="U101" s="136"/>
      <c r="V101" s="136"/>
      <c r="W101" s="136"/>
      <c r="X101" s="136"/>
      <c r="Y101" s="136"/>
      <c r="Z101" s="136"/>
      <c r="AA101" s="140"/>
      <c r="AT101" s="141" t="s">
        <v>240</v>
      </c>
      <c r="AU101" s="141" t="s">
        <v>74</v>
      </c>
      <c r="AV101" s="141" t="s">
        <v>237</v>
      </c>
      <c r="AW101" s="141" t="s">
        <v>188</v>
      </c>
      <c r="AX101" s="141" t="s">
        <v>17</v>
      </c>
      <c r="AY101" s="141" t="s">
        <v>231</v>
      </c>
    </row>
    <row r="102" spans="2:65" s="6" customFormat="1" ht="27" customHeight="1">
      <c r="B102" s="21"/>
      <c r="C102" s="117" t="s">
        <v>74</v>
      </c>
      <c r="D102" s="117" t="s">
        <v>232</v>
      </c>
      <c r="E102" s="118" t="s">
        <v>242</v>
      </c>
      <c r="F102" s="289" t="s">
        <v>243</v>
      </c>
      <c r="G102" s="290"/>
      <c r="H102" s="290"/>
      <c r="I102" s="290"/>
      <c r="J102" s="120" t="s">
        <v>235</v>
      </c>
      <c r="K102" s="121">
        <v>398.676</v>
      </c>
      <c r="L102" s="291"/>
      <c r="M102" s="290"/>
      <c r="N102" s="292">
        <f>ROUND($L$102*$K$102,2)</f>
        <v>0</v>
      </c>
      <c r="O102" s="290"/>
      <c r="P102" s="290"/>
      <c r="Q102" s="290"/>
      <c r="R102" s="119" t="s">
        <v>236</v>
      </c>
      <c r="S102" s="41"/>
      <c r="T102" s="122"/>
      <c r="U102" s="123" t="s">
        <v>38</v>
      </c>
      <c r="V102" s="22"/>
      <c r="W102" s="22"/>
      <c r="X102" s="124">
        <v>0</v>
      </c>
      <c r="Y102" s="124">
        <f>$X$102*$K$102</f>
        <v>0</v>
      </c>
      <c r="Z102" s="124">
        <v>0.56</v>
      </c>
      <c r="AA102" s="125">
        <f>$Z$102*$K$102</f>
        <v>223.25856000000002</v>
      </c>
      <c r="AR102" s="80" t="s">
        <v>237</v>
      </c>
      <c r="AT102" s="80" t="s">
        <v>232</v>
      </c>
      <c r="AU102" s="80" t="s">
        <v>74</v>
      </c>
      <c r="AY102" s="6" t="s">
        <v>231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237</v>
      </c>
      <c r="BK102" s="126">
        <f>ROUND($L$102*$K$102,2)</f>
        <v>0</v>
      </c>
      <c r="BL102" s="80" t="s">
        <v>237</v>
      </c>
      <c r="BM102" s="80" t="s">
        <v>244</v>
      </c>
    </row>
    <row r="103" spans="2:51" s="6" customFormat="1" ht="27" customHeight="1">
      <c r="B103" s="127"/>
      <c r="C103" s="128"/>
      <c r="D103" s="128"/>
      <c r="E103" s="129"/>
      <c r="F103" s="293" t="s">
        <v>239</v>
      </c>
      <c r="G103" s="294"/>
      <c r="H103" s="294"/>
      <c r="I103" s="294"/>
      <c r="J103" s="128"/>
      <c r="K103" s="130">
        <v>398.676</v>
      </c>
      <c r="L103" s="128"/>
      <c r="M103" s="128"/>
      <c r="N103" s="128"/>
      <c r="O103" s="128"/>
      <c r="P103" s="128"/>
      <c r="Q103" s="128"/>
      <c r="R103" s="128"/>
      <c r="S103" s="131"/>
      <c r="T103" s="132"/>
      <c r="U103" s="128"/>
      <c r="V103" s="128"/>
      <c r="W103" s="128"/>
      <c r="X103" s="128"/>
      <c r="Y103" s="128"/>
      <c r="Z103" s="128"/>
      <c r="AA103" s="133"/>
      <c r="AT103" s="134" t="s">
        <v>240</v>
      </c>
      <c r="AU103" s="134" t="s">
        <v>74</v>
      </c>
      <c r="AV103" s="134" t="s">
        <v>74</v>
      </c>
      <c r="AW103" s="134" t="s">
        <v>188</v>
      </c>
      <c r="AX103" s="134" t="s">
        <v>65</v>
      </c>
      <c r="AY103" s="134" t="s">
        <v>231</v>
      </c>
    </row>
    <row r="104" spans="2:51" s="6" customFormat="1" ht="15.75" customHeight="1">
      <c r="B104" s="135"/>
      <c r="C104" s="136"/>
      <c r="D104" s="136"/>
      <c r="E104" s="136"/>
      <c r="F104" s="299" t="s">
        <v>241</v>
      </c>
      <c r="G104" s="300"/>
      <c r="H104" s="300"/>
      <c r="I104" s="300"/>
      <c r="J104" s="136"/>
      <c r="K104" s="137">
        <v>398.676</v>
      </c>
      <c r="L104" s="136"/>
      <c r="M104" s="136"/>
      <c r="N104" s="136"/>
      <c r="O104" s="136"/>
      <c r="P104" s="136"/>
      <c r="Q104" s="136"/>
      <c r="R104" s="136"/>
      <c r="S104" s="138"/>
      <c r="T104" s="139"/>
      <c r="U104" s="136"/>
      <c r="V104" s="136"/>
      <c r="W104" s="136"/>
      <c r="X104" s="136"/>
      <c r="Y104" s="136"/>
      <c r="Z104" s="136"/>
      <c r="AA104" s="140"/>
      <c r="AT104" s="141" t="s">
        <v>240</v>
      </c>
      <c r="AU104" s="141" t="s">
        <v>74</v>
      </c>
      <c r="AV104" s="141" t="s">
        <v>237</v>
      </c>
      <c r="AW104" s="141" t="s">
        <v>188</v>
      </c>
      <c r="AX104" s="141" t="s">
        <v>17</v>
      </c>
      <c r="AY104" s="141" t="s">
        <v>231</v>
      </c>
    </row>
    <row r="105" spans="2:65" s="6" customFormat="1" ht="27" customHeight="1">
      <c r="B105" s="21"/>
      <c r="C105" s="117" t="s">
        <v>245</v>
      </c>
      <c r="D105" s="117" t="s">
        <v>232</v>
      </c>
      <c r="E105" s="118" t="s">
        <v>246</v>
      </c>
      <c r="F105" s="289" t="s">
        <v>247</v>
      </c>
      <c r="G105" s="290"/>
      <c r="H105" s="290"/>
      <c r="I105" s="290"/>
      <c r="J105" s="120" t="s">
        <v>248</v>
      </c>
      <c r="K105" s="121">
        <v>18.295</v>
      </c>
      <c r="L105" s="291"/>
      <c r="M105" s="290"/>
      <c r="N105" s="292">
        <f>ROUND($L$105*$K$105,2)</f>
        <v>0</v>
      </c>
      <c r="O105" s="290"/>
      <c r="P105" s="290"/>
      <c r="Q105" s="290"/>
      <c r="R105" s="119" t="s">
        <v>236</v>
      </c>
      <c r="S105" s="41"/>
      <c r="T105" s="122"/>
      <c r="U105" s="123" t="s">
        <v>38</v>
      </c>
      <c r="V105" s="22"/>
      <c r="W105" s="22"/>
      <c r="X105" s="124">
        <v>0</v>
      </c>
      <c r="Y105" s="124">
        <f>$X$105*$K$105</f>
        <v>0</v>
      </c>
      <c r="Z105" s="124">
        <v>0</v>
      </c>
      <c r="AA105" s="125">
        <f>$Z$105*$K$105</f>
        <v>0</v>
      </c>
      <c r="AR105" s="80" t="s">
        <v>237</v>
      </c>
      <c r="AT105" s="80" t="s">
        <v>232</v>
      </c>
      <c r="AU105" s="80" t="s">
        <v>74</v>
      </c>
      <c r="AY105" s="6" t="s">
        <v>231</v>
      </c>
      <c r="BE105" s="126">
        <f>IF($U$105="základní",$N$105,0)</f>
        <v>0</v>
      </c>
      <c r="BF105" s="126">
        <f>IF($U$105="snížená",$N$105,0)</f>
        <v>0</v>
      </c>
      <c r="BG105" s="126">
        <f>IF($U$105="zákl. přenesená",$N$105,0)</f>
        <v>0</v>
      </c>
      <c r="BH105" s="126">
        <f>IF($U$105="sníž. přenesená",$N$105,0)</f>
        <v>0</v>
      </c>
      <c r="BI105" s="126">
        <f>IF($U$105="nulová",$N$105,0)</f>
        <v>0</v>
      </c>
      <c r="BJ105" s="80" t="s">
        <v>237</v>
      </c>
      <c r="BK105" s="126">
        <f>ROUND($L$105*$K$105,2)</f>
        <v>0</v>
      </c>
      <c r="BL105" s="80" t="s">
        <v>237</v>
      </c>
      <c r="BM105" s="80" t="s">
        <v>249</v>
      </c>
    </row>
    <row r="106" spans="2:51" s="6" customFormat="1" ht="15.75" customHeight="1">
      <c r="B106" s="127"/>
      <c r="C106" s="128"/>
      <c r="D106" s="128"/>
      <c r="E106" s="129"/>
      <c r="F106" s="293" t="s">
        <v>250</v>
      </c>
      <c r="G106" s="294"/>
      <c r="H106" s="294"/>
      <c r="I106" s="294"/>
      <c r="J106" s="128"/>
      <c r="K106" s="130">
        <v>18.295</v>
      </c>
      <c r="L106" s="128"/>
      <c r="M106" s="128"/>
      <c r="N106" s="128"/>
      <c r="O106" s="128"/>
      <c r="P106" s="128"/>
      <c r="Q106" s="128"/>
      <c r="R106" s="128"/>
      <c r="S106" s="131"/>
      <c r="T106" s="132"/>
      <c r="U106" s="128"/>
      <c r="V106" s="128"/>
      <c r="W106" s="128"/>
      <c r="X106" s="128"/>
      <c r="Y106" s="128"/>
      <c r="Z106" s="128"/>
      <c r="AA106" s="133"/>
      <c r="AT106" s="134" t="s">
        <v>240</v>
      </c>
      <c r="AU106" s="134" t="s">
        <v>74</v>
      </c>
      <c r="AV106" s="134" t="s">
        <v>74</v>
      </c>
      <c r="AW106" s="134" t="s">
        <v>188</v>
      </c>
      <c r="AX106" s="134" t="s">
        <v>65</v>
      </c>
      <c r="AY106" s="134" t="s">
        <v>231</v>
      </c>
    </row>
    <row r="107" spans="2:51" s="6" customFormat="1" ht="15.75" customHeight="1">
      <c r="B107" s="135"/>
      <c r="C107" s="136"/>
      <c r="D107" s="136"/>
      <c r="E107" s="136" t="s">
        <v>174</v>
      </c>
      <c r="F107" s="299" t="s">
        <v>241</v>
      </c>
      <c r="G107" s="300"/>
      <c r="H107" s="300"/>
      <c r="I107" s="300"/>
      <c r="J107" s="136"/>
      <c r="K107" s="137">
        <v>18.295</v>
      </c>
      <c r="L107" s="136"/>
      <c r="M107" s="136"/>
      <c r="N107" s="136"/>
      <c r="O107" s="136"/>
      <c r="P107" s="136"/>
      <c r="Q107" s="136"/>
      <c r="R107" s="136"/>
      <c r="S107" s="138"/>
      <c r="T107" s="139"/>
      <c r="U107" s="136"/>
      <c r="V107" s="136"/>
      <c r="W107" s="136"/>
      <c r="X107" s="136"/>
      <c r="Y107" s="136"/>
      <c r="Z107" s="136"/>
      <c r="AA107" s="140"/>
      <c r="AT107" s="141" t="s">
        <v>240</v>
      </c>
      <c r="AU107" s="141" t="s">
        <v>74</v>
      </c>
      <c r="AV107" s="141" t="s">
        <v>237</v>
      </c>
      <c r="AW107" s="141" t="s">
        <v>188</v>
      </c>
      <c r="AX107" s="141" t="s">
        <v>17</v>
      </c>
      <c r="AY107" s="141" t="s">
        <v>231</v>
      </c>
    </row>
    <row r="108" spans="2:65" s="6" customFormat="1" ht="27" customHeight="1">
      <c r="B108" s="21"/>
      <c r="C108" s="117" t="s">
        <v>237</v>
      </c>
      <c r="D108" s="117" t="s">
        <v>232</v>
      </c>
      <c r="E108" s="118" t="s">
        <v>251</v>
      </c>
      <c r="F108" s="289" t="s">
        <v>252</v>
      </c>
      <c r="G108" s="290"/>
      <c r="H108" s="290"/>
      <c r="I108" s="290"/>
      <c r="J108" s="120" t="s">
        <v>248</v>
      </c>
      <c r="K108" s="121">
        <v>18.295</v>
      </c>
      <c r="L108" s="291"/>
      <c r="M108" s="290"/>
      <c r="N108" s="292">
        <f>ROUND($L$108*$K$108,2)</f>
        <v>0</v>
      </c>
      <c r="O108" s="290"/>
      <c r="P108" s="290"/>
      <c r="Q108" s="290"/>
      <c r="R108" s="119" t="s">
        <v>236</v>
      </c>
      <c r="S108" s="41"/>
      <c r="T108" s="122"/>
      <c r="U108" s="123" t="s">
        <v>38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237</v>
      </c>
      <c r="AT108" s="80" t="s">
        <v>232</v>
      </c>
      <c r="AU108" s="80" t="s">
        <v>74</v>
      </c>
      <c r="AY108" s="6" t="s">
        <v>231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237</v>
      </c>
      <c r="BK108" s="126">
        <f>ROUND($L$108*$K$108,2)</f>
        <v>0</v>
      </c>
      <c r="BL108" s="80" t="s">
        <v>237</v>
      </c>
      <c r="BM108" s="80" t="s">
        <v>253</v>
      </c>
    </row>
    <row r="109" spans="2:51" s="6" customFormat="1" ht="15.75" customHeight="1">
      <c r="B109" s="127"/>
      <c r="C109" s="128"/>
      <c r="D109" s="128"/>
      <c r="E109" s="129"/>
      <c r="F109" s="293" t="s">
        <v>174</v>
      </c>
      <c r="G109" s="294"/>
      <c r="H109" s="294"/>
      <c r="I109" s="294"/>
      <c r="J109" s="128"/>
      <c r="K109" s="130">
        <v>18.295</v>
      </c>
      <c r="L109" s="128"/>
      <c r="M109" s="128"/>
      <c r="N109" s="128"/>
      <c r="O109" s="128"/>
      <c r="P109" s="128"/>
      <c r="Q109" s="128"/>
      <c r="R109" s="128"/>
      <c r="S109" s="131"/>
      <c r="T109" s="132"/>
      <c r="U109" s="128"/>
      <c r="V109" s="128"/>
      <c r="W109" s="128"/>
      <c r="X109" s="128"/>
      <c r="Y109" s="128"/>
      <c r="Z109" s="128"/>
      <c r="AA109" s="133"/>
      <c r="AT109" s="134" t="s">
        <v>240</v>
      </c>
      <c r="AU109" s="134" t="s">
        <v>74</v>
      </c>
      <c r="AV109" s="134" t="s">
        <v>74</v>
      </c>
      <c r="AW109" s="134" t="s">
        <v>188</v>
      </c>
      <c r="AX109" s="134" t="s">
        <v>65</v>
      </c>
      <c r="AY109" s="134" t="s">
        <v>231</v>
      </c>
    </row>
    <row r="110" spans="2:51" s="6" customFormat="1" ht="15.75" customHeight="1">
      <c r="B110" s="135"/>
      <c r="C110" s="136"/>
      <c r="D110" s="136"/>
      <c r="E110" s="136"/>
      <c r="F110" s="299" t="s">
        <v>241</v>
      </c>
      <c r="G110" s="300"/>
      <c r="H110" s="300"/>
      <c r="I110" s="300"/>
      <c r="J110" s="136"/>
      <c r="K110" s="137">
        <v>18.295</v>
      </c>
      <c r="L110" s="136"/>
      <c r="M110" s="136"/>
      <c r="N110" s="136"/>
      <c r="O110" s="136"/>
      <c r="P110" s="136"/>
      <c r="Q110" s="136"/>
      <c r="R110" s="136"/>
      <c r="S110" s="138"/>
      <c r="T110" s="139"/>
      <c r="U110" s="136"/>
      <c r="V110" s="136"/>
      <c r="W110" s="136"/>
      <c r="X110" s="136"/>
      <c r="Y110" s="136"/>
      <c r="Z110" s="136"/>
      <c r="AA110" s="140"/>
      <c r="AT110" s="141" t="s">
        <v>240</v>
      </c>
      <c r="AU110" s="141" t="s">
        <v>74</v>
      </c>
      <c r="AV110" s="141" t="s">
        <v>237</v>
      </c>
      <c r="AW110" s="141" t="s">
        <v>188</v>
      </c>
      <c r="AX110" s="141" t="s">
        <v>17</v>
      </c>
      <c r="AY110" s="141" t="s">
        <v>231</v>
      </c>
    </row>
    <row r="111" spans="2:65" s="6" customFormat="1" ht="27" customHeight="1">
      <c r="B111" s="21"/>
      <c r="C111" s="117" t="s">
        <v>254</v>
      </c>
      <c r="D111" s="117" t="s">
        <v>232</v>
      </c>
      <c r="E111" s="118" t="s">
        <v>255</v>
      </c>
      <c r="F111" s="289" t="s">
        <v>256</v>
      </c>
      <c r="G111" s="290"/>
      <c r="H111" s="290"/>
      <c r="I111" s="290"/>
      <c r="J111" s="120" t="s">
        <v>248</v>
      </c>
      <c r="K111" s="121">
        <v>18.295</v>
      </c>
      <c r="L111" s="291"/>
      <c r="M111" s="290"/>
      <c r="N111" s="292">
        <f>ROUND($L$111*$K$111,2)</f>
        <v>0</v>
      </c>
      <c r="O111" s="290"/>
      <c r="P111" s="290"/>
      <c r="Q111" s="290"/>
      <c r="R111" s="119" t="s">
        <v>236</v>
      </c>
      <c r="S111" s="41"/>
      <c r="T111" s="122"/>
      <c r="U111" s="123" t="s">
        <v>38</v>
      </c>
      <c r="V111" s="22"/>
      <c r="W111" s="22"/>
      <c r="X111" s="124">
        <v>0</v>
      </c>
      <c r="Y111" s="124">
        <f>$X$111*$K$111</f>
        <v>0</v>
      </c>
      <c r="Z111" s="124">
        <v>0</v>
      </c>
      <c r="AA111" s="125">
        <f>$Z$111*$K$111</f>
        <v>0</v>
      </c>
      <c r="AR111" s="80" t="s">
        <v>237</v>
      </c>
      <c r="AT111" s="80" t="s">
        <v>232</v>
      </c>
      <c r="AU111" s="80" t="s">
        <v>74</v>
      </c>
      <c r="AY111" s="6" t="s">
        <v>231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237</v>
      </c>
      <c r="BK111" s="126">
        <f>ROUND($L$111*$K$111,2)</f>
        <v>0</v>
      </c>
      <c r="BL111" s="80" t="s">
        <v>237</v>
      </c>
      <c r="BM111" s="80" t="s">
        <v>257</v>
      </c>
    </row>
    <row r="112" spans="2:51" s="6" customFormat="1" ht="15.75" customHeight="1">
      <c r="B112" s="127"/>
      <c r="C112" s="128"/>
      <c r="D112" s="128"/>
      <c r="E112" s="129"/>
      <c r="F112" s="293" t="s">
        <v>174</v>
      </c>
      <c r="G112" s="294"/>
      <c r="H112" s="294"/>
      <c r="I112" s="294"/>
      <c r="J112" s="128"/>
      <c r="K112" s="130">
        <v>18.295</v>
      </c>
      <c r="L112" s="128"/>
      <c r="M112" s="128"/>
      <c r="N112" s="128"/>
      <c r="O112" s="128"/>
      <c r="P112" s="128"/>
      <c r="Q112" s="128"/>
      <c r="R112" s="128"/>
      <c r="S112" s="131"/>
      <c r="T112" s="132"/>
      <c r="U112" s="128"/>
      <c r="V112" s="128"/>
      <c r="W112" s="128"/>
      <c r="X112" s="128"/>
      <c r="Y112" s="128"/>
      <c r="Z112" s="128"/>
      <c r="AA112" s="133"/>
      <c r="AT112" s="134" t="s">
        <v>240</v>
      </c>
      <c r="AU112" s="134" t="s">
        <v>74</v>
      </c>
      <c r="AV112" s="134" t="s">
        <v>74</v>
      </c>
      <c r="AW112" s="134" t="s">
        <v>188</v>
      </c>
      <c r="AX112" s="134" t="s">
        <v>65</v>
      </c>
      <c r="AY112" s="134" t="s">
        <v>231</v>
      </c>
    </row>
    <row r="113" spans="2:51" s="6" customFormat="1" ht="15.75" customHeight="1">
      <c r="B113" s="135"/>
      <c r="C113" s="136"/>
      <c r="D113" s="136"/>
      <c r="E113" s="136"/>
      <c r="F113" s="299" t="s">
        <v>241</v>
      </c>
      <c r="G113" s="300"/>
      <c r="H113" s="300"/>
      <c r="I113" s="300"/>
      <c r="J113" s="136"/>
      <c r="K113" s="137">
        <v>18.295</v>
      </c>
      <c r="L113" s="136"/>
      <c r="M113" s="136"/>
      <c r="N113" s="136"/>
      <c r="O113" s="136"/>
      <c r="P113" s="136"/>
      <c r="Q113" s="136"/>
      <c r="R113" s="136"/>
      <c r="S113" s="138"/>
      <c r="T113" s="139"/>
      <c r="U113" s="136"/>
      <c r="V113" s="136"/>
      <c r="W113" s="136"/>
      <c r="X113" s="136"/>
      <c r="Y113" s="136"/>
      <c r="Z113" s="136"/>
      <c r="AA113" s="140"/>
      <c r="AT113" s="141" t="s">
        <v>240</v>
      </c>
      <c r="AU113" s="141" t="s">
        <v>74</v>
      </c>
      <c r="AV113" s="141" t="s">
        <v>237</v>
      </c>
      <c r="AW113" s="141" t="s">
        <v>188</v>
      </c>
      <c r="AX113" s="141" t="s">
        <v>17</v>
      </c>
      <c r="AY113" s="141" t="s">
        <v>231</v>
      </c>
    </row>
    <row r="114" spans="2:65" s="6" customFormat="1" ht="27" customHeight="1">
      <c r="B114" s="21"/>
      <c r="C114" s="117" t="s">
        <v>258</v>
      </c>
      <c r="D114" s="117" t="s">
        <v>232</v>
      </c>
      <c r="E114" s="118" t="s">
        <v>259</v>
      </c>
      <c r="F114" s="289" t="s">
        <v>260</v>
      </c>
      <c r="G114" s="290"/>
      <c r="H114" s="290"/>
      <c r="I114" s="290"/>
      <c r="J114" s="120" t="s">
        <v>248</v>
      </c>
      <c r="K114" s="121">
        <v>11.06</v>
      </c>
      <c r="L114" s="291"/>
      <c r="M114" s="290"/>
      <c r="N114" s="292">
        <f>ROUND($L$114*$K$114,2)</f>
        <v>0</v>
      </c>
      <c r="O114" s="290"/>
      <c r="P114" s="290"/>
      <c r="Q114" s="290"/>
      <c r="R114" s="119" t="s">
        <v>236</v>
      </c>
      <c r="S114" s="41"/>
      <c r="T114" s="122"/>
      <c r="U114" s="123" t="s">
        <v>38</v>
      </c>
      <c r="V114" s="22"/>
      <c r="W114" s="22"/>
      <c r="X114" s="124">
        <v>0</v>
      </c>
      <c r="Y114" s="124">
        <f>$X$114*$K$114</f>
        <v>0</v>
      </c>
      <c r="Z114" s="124">
        <v>0</v>
      </c>
      <c r="AA114" s="125">
        <f>$Z$114*$K$114</f>
        <v>0</v>
      </c>
      <c r="AR114" s="80" t="s">
        <v>237</v>
      </c>
      <c r="AT114" s="80" t="s">
        <v>232</v>
      </c>
      <c r="AU114" s="80" t="s">
        <v>74</v>
      </c>
      <c r="AY114" s="6" t="s">
        <v>231</v>
      </c>
      <c r="BE114" s="126">
        <f>IF($U$114="základní",$N$114,0)</f>
        <v>0</v>
      </c>
      <c r="BF114" s="126">
        <f>IF($U$114="snížená",$N$114,0)</f>
        <v>0</v>
      </c>
      <c r="BG114" s="126">
        <f>IF($U$114="zákl. přenesená",$N$114,0)</f>
        <v>0</v>
      </c>
      <c r="BH114" s="126">
        <f>IF($U$114="sníž. přenesená",$N$114,0)</f>
        <v>0</v>
      </c>
      <c r="BI114" s="126">
        <f>IF($U$114="nulová",$N$114,0)</f>
        <v>0</v>
      </c>
      <c r="BJ114" s="80" t="s">
        <v>237</v>
      </c>
      <c r="BK114" s="126">
        <f>ROUND($L$114*$K$114,2)</f>
        <v>0</v>
      </c>
      <c r="BL114" s="80" t="s">
        <v>237</v>
      </c>
      <c r="BM114" s="80" t="s">
        <v>261</v>
      </c>
    </row>
    <row r="115" spans="2:51" s="6" customFormat="1" ht="15.75" customHeight="1">
      <c r="B115" s="127"/>
      <c r="C115" s="128"/>
      <c r="D115" s="128"/>
      <c r="E115" s="129"/>
      <c r="F115" s="293" t="s">
        <v>262</v>
      </c>
      <c r="G115" s="294"/>
      <c r="H115" s="294"/>
      <c r="I115" s="294"/>
      <c r="J115" s="128"/>
      <c r="K115" s="130">
        <v>11.06</v>
      </c>
      <c r="L115" s="128"/>
      <c r="M115" s="128"/>
      <c r="N115" s="128"/>
      <c r="O115" s="128"/>
      <c r="P115" s="128"/>
      <c r="Q115" s="128"/>
      <c r="R115" s="128"/>
      <c r="S115" s="131"/>
      <c r="T115" s="132"/>
      <c r="U115" s="128"/>
      <c r="V115" s="128"/>
      <c r="W115" s="128"/>
      <c r="X115" s="128"/>
      <c r="Y115" s="128"/>
      <c r="Z115" s="128"/>
      <c r="AA115" s="133"/>
      <c r="AT115" s="134" t="s">
        <v>240</v>
      </c>
      <c r="AU115" s="134" t="s">
        <v>74</v>
      </c>
      <c r="AV115" s="134" t="s">
        <v>74</v>
      </c>
      <c r="AW115" s="134" t="s">
        <v>188</v>
      </c>
      <c r="AX115" s="134" t="s">
        <v>65</v>
      </c>
      <c r="AY115" s="134" t="s">
        <v>231</v>
      </c>
    </row>
    <row r="116" spans="2:51" s="6" customFormat="1" ht="15.75" customHeight="1">
      <c r="B116" s="135"/>
      <c r="C116" s="136"/>
      <c r="D116" s="136"/>
      <c r="E116" s="136" t="s">
        <v>131</v>
      </c>
      <c r="F116" s="299" t="s">
        <v>241</v>
      </c>
      <c r="G116" s="300"/>
      <c r="H116" s="300"/>
      <c r="I116" s="300"/>
      <c r="J116" s="136"/>
      <c r="K116" s="137">
        <v>11.06</v>
      </c>
      <c r="L116" s="136"/>
      <c r="M116" s="136"/>
      <c r="N116" s="136"/>
      <c r="O116" s="136"/>
      <c r="P116" s="136"/>
      <c r="Q116" s="136"/>
      <c r="R116" s="136"/>
      <c r="S116" s="138"/>
      <c r="T116" s="139"/>
      <c r="U116" s="136"/>
      <c r="V116" s="136"/>
      <c r="W116" s="136"/>
      <c r="X116" s="136"/>
      <c r="Y116" s="136"/>
      <c r="Z116" s="136"/>
      <c r="AA116" s="140"/>
      <c r="AT116" s="141" t="s">
        <v>240</v>
      </c>
      <c r="AU116" s="141" t="s">
        <v>74</v>
      </c>
      <c r="AV116" s="141" t="s">
        <v>237</v>
      </c>
      <c r="AW116" s="141" t="s">
        <v>188</v>
      </c>
      <c r="AX116" s="141" t="s">
        <v>17</v>
      </c>
      <c r="AY116" s="141" t="s">
        <v>231</v>
      </c>
    </row>
    <row r="117" spans="2:65" s="6" customFormat="1" ht="39" customHeight="1">
      <c r="B117" s="21"/>
      <c r="C117" s="117" t="s">
        <v>263</v>
      </c>
      <c r="D117" s="117" t="s">
        <v>232</v>
      </c>
      <c r="E117" s="118" t="s">
        <v>264</v>
      </c>
      <c r="F117" s="289" t="s">
        <v>265</v>
      </c>
      <c r="G117" s="290"/>
      <c r="H117" s="290"/>
      <c r="I117" s="290"/>
      <c r="J117" s="120" t="s">
        <v>248</v>
      </c>
      <c r="K117" s="121">
        <v>55.3</v>
      </c>
      <c r="L117" s="291"/>
      <c r="M117" s="290"/>
      <c r="N117" s="292">
        <f>ROUND($L$117*$K$117,2)</f>
        <v>0</v>
      </c>
      <c r="O117" s="290"/>
      <c r="P117" s="290"/>
      <c r="Q117" s="290"/>
      <c r="R117" s="119" t="s">
        <v>236</v>
      </c>
      <c r="S117" s="41"/>
      <c r="T117" s="122"/>
      <c r="U117" s="123" t="s">
        <v>38</v>
      </c>
      <c r="V117" s="22"/>
      <c r="W117" s="22"/>
      <c r="X117" s="124">
        <v>0</v>
      </c>
      <c r="Y117" s="124">
        <f>$X$117*$K$117</f>
        <v>0</v>
      </c>
      <c r="Z117" s="124">
        <v>0</v>
      </c>
      <c r="AA117" s="125">
        <f>$Z$117*$K$117</f>
        <v>0</v>
      </c>
      <c r="AR117" s="80" t="s">
        <v>237</v>
      </c>
      <c r="AT117" s="80" t="s">
        <v>232</v>
      </c>
      <c r="AU117" s="80" t="s">
        <v>74</v>
      </c>
      <c r="AY117" s="6" t="s">
        <v>231</v>
      </c>
      <c r="BE117" s="126">
        <f>IF($U$117="základní",$N$117,0)</f>
        <v>0</v>
      </c>
      <c r="BF117" s="126">
        <f>IF($U$117="snížená",$N$117,0)</f>
        <v>0</v>
      </c>
      <c r="BG117" s="126">
        <f>IF($U$117="zákl. přenesená",$N$117,0)</f>
        <v>0</v>
      </c>
      <c r="BH117" s="126">
        <f>IF($U$117="sníž. přenesená",$N$117,0)</f>
        <v>0</v>
      </c>
      <c r="BI117" s="126">
        <f>IF($U$117="nulová",$N$117,0)</f>
        <v>0</v>
      </c>
      <c r="BJ117" s="80" t="s">
        <v>237</v>
      </c>
      <c r="BK117" s="126">
        <f>ROUND($L$117*$K$117,2)</f>
        <v>0</v>
      </c>
      <c r="BL117" s="80" t="s">
        <v>237</v>
      </c>
      <c r="BM117" s="80" t="s">
        <v>266</v>
      </c>
    </row>
    <row r="118" spans="2:51" s="6" customFormat="1" ht="15.75" customHeight="1">
      <c r="B118" s="127"/>
      <c r="C118" s="128"/>
      <c r="D118" s="128"/>
      <c r="E118" s="129"/>
      <c r="F118" s="293" t="s">
        <v>267</v>
      </c>
      <c r="G118" s="294"/>
      <c r="H118" s="294"/>
      <c r="I118" s="294"/>
      <c r="J118" s="128"/>
      <c r="K118" s="130">
        <v>55.3</v>
      </c>
      <c r="L118" s="128"/>
      <c r="M118" s="128"/>
      <c r="N118" s="128"/>
      <c r="O118" s="128"/>
      <c r="P118" s="128"/>
      <c r="Q118" s="128"/>
      <c r="R118" s="128"/>
      <c r="S118" s="131"/>
      <c r="T118" s="132"/>
      <c r="U118" s="128"/>
      <c r="V118" s="128"/>
      <c r="W118" s="128"/>
      <c r="X118" s="128"/>
      <c r="Y118" s="128"/>
      <c r="Z118" s="128"/>
      <c r="AA118" s="133"/>
      <c r="AT118" s="134" t="s">
        <v>240</v>
      </c>
      <c r="AU118" s="134" t="s">
        <v>74</v>
      </c>
      <c r="AV118" s="134" t="s">
        <v>74</v>
      </c>
      <c r="AW118" s="134" t="s">
        <v>188</v>
      </c>
      <c r="AX118" s="134" t="s">
        <v>65</v>
      </c>
      <c r="AY118" s="134" t="s">
        <v>231</v>
      </c>
    </row>
    <row r="119" spans="2:51" s="6" customFormat="1" ht="15.75" customHeight="1">
      <c r="B119" s="135"/>
      <c r="C119" s="136"/>
      <c r="D119" s="136"/>
      <c r="E119" s="136"/>
      <c r="F119" s="299" t="s">
        <v>241</v>
      </c>
      <c r="G119" s="300"/>
      <c r="H119" s="300"/>
      <c r="I119" s="300"/>
      <c r="J119" s="136"/>
      <c r="K119" s="137">
        <v>55.3</v>
      </c>
      <c r="L119" s="136"/>
      <c r="M119" s="136"/>
      <c r="N119" s="136"/>
      <c r="O119" s="136"/>
      <c r="P119" s="136"/>
      <c r="Q119" s="136"/>
      <c r="R119" s="136"/>
      <c r="S119" s="138"/>
      <c r="T119" s="139"/>
      <c r="U119" s="136"/>
      <c r="V119" s="136"/>
      <c r="W119" s="136"/>
      <c r="X119" s="136"/>
      <c r="Y119" s="136"/>
      <c r="Z119" s="136"/>
      <c r="AA119" s="140"/>
      <c r="AT119" s="141" t="s">
        <v>240</v>
      </c>
      <c r="AU119" s="141" t="s">
        <v>74</v>
      </c>
      <c r="AV119" s="141" t="s">
        <v>237</v>
      </c>
      <c r="AW119" s="141" t="s">
        <v>188</v>
      </c>
      <c r="AX119" s="141" t="s">
        <v>17</v>
      </c>
      <c r="AY119" s="141" t="s">
        <v>231</v>
      </c>
    </row>
    <row r="120" spans="2:65" s="6" customFormat="1" ht="15.75" customHeight="1">
      <c r="B120" s="21"/>
      <c r="C120" s="117" t="s">
        <v>268</v>
      </c>
      <c r="D120" s="117" t="s">
        <v>232</v>
      </c>
      <c r="E120" s="118" t="s">
        <v>269</v>
      </c>
      <c r="F120" s="289" t="s">
        <v>270</v>
      </c>
      <c r="G120" s="290"/>
      <c r="H120" s="290"/>
      <c r="I120" s="290"/>
      <c r="J120" s="120" t="s">
        <v>248</v>
      </c>
      <c r="K120" s="121">
        <v>11.06</v>
      </c>
      <c r="L120" s="291"/>
      <c r="M120" s="290"/>
      <c r="N120" s="292">
        <f>ROUND($L$120*$K$120,2)</f>
        <v>0</v>
      </c>
      <c r="O120" s="290"/>
      <c r="P120" s="290"/>
      <c r="Q120" s="290"/>
      <c r="R120" s="119" t="s">
        <v>236</v>
      </c>
      <c r="S120" s="41"/>
      <c r="T120" s="122"/>
      <c r="U120" s="123" t="s">
        <v>38</v>
      </c>
      <c r="V120" s="22"/>
      <c r="W120" s="22"/>
      <c r="X120" s="124">
        <v>0</v>
      </c>
      <c r="Y120" s="124">
        <f>$X$120*$K$120</f>
        <v>0</v>
      </c>
      <c r="Z120" s="124">
        <v>0</v>
      </c>
      <c r="AA120" s="125">
        <f>$Z$120*$K$120</f>
        <v>0</v>
      </c>
      <c r="AR120" s="80" t="s">
        <v>237</v>
      </c>
      <c r="AT120" s="80" t="s">
        <v>232</v>
      </c>
      <c r="AU120" s="80" t="s">
        <v>74</v>
      </c>
      <c r="AY120" s="6" t="s">
        <v>231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237</v>
      </c>
      <c r="BK120" s="126">
        <f>ROUND($L$120*$K$120,2)</f>
        <v>0</v>
      </c>
      <c r="BL120" s="80" t="s">
        <v>237</v>
      </c>
      <c r="BM120" s="80" t="s">
        <v>271</v>
      </c>
    </row>
    <row r="121" spans="2:51" s="6" customFormat="1" ht="15.75" customHeight="1">
      <c r="B121" s="127"/>
      <c r="C121" s="128"/>
      <c r="D121" s="128"/>
      <c r="E121" s="129"/>
      <c r="F121" s="293" t="s">
        <v>131</v>
      </c>
      <c r="G121" s="294"/>
      <c r="H121" s="294"/>
      <c r="I121" s="294"/>
      <c r="J121" s="128"/>
      <c r="K121" s="130">
        <v>11.06</v>
      </c>
      <c r="L121" s="128"/>
      <c r="M121" s="128"/>
      <c r="N121" s="128"/>
      <c r="O121" s="128"/>
      <c r="P121" s="128"/>
      <c r="Q121" s="128"/>
      <c r="R121" s="128"/>
      <c r="S121" s="131"/>
      <c r="T121" s="132"/>
      <c r="U121" s="128"/>
      <c r="V121" s="128"/>
      <c r="W121" s="128"/>
      <c r="X121" s="128"/>
      <c r="Y121" s="128"/>
      <c r="Z121" s="128"/>
      <c r="AA121" s="133"/>
      <c r="AT121" s="134" t="s">
        <v>240</v>
      </c>
      <c r="AU121" s="134" t="s">
        <v>74</v>
      </c>
      <c r="AV121" s="134" t="s">
        <v>74</v>
      </c>
      <c r="AW121" s="134" t="s">
        <v>188</v>
      </c>
      <c r="AX121" s="134" t="s">
        <v>65</v>
      </c>
      <c r="AY121" s="134" t="s">
        <v>231</v>
      </c>
    </row>
    <row r="122" spans="2:51" s="6" customFormat="1" ht="15.75" customHeight="1">
      <c r="B122" s="135"/>
      <c r="C122" s="136"/>
      <c r="D122" s="136"/>
      <c r="E122" s="136"/>
      <c r="F122" s="299" t="s">
        <v>241</v>
      </c>
      <c r="G122" s="300"/>
      <c r="H122" s="300"/>
      <c r="I122" s="300"/>
      <c r="J122" s="136"/>
      <c r="K122" s="137">
        <v>11.06</v>
      </c>
      <c r="L122" s="136"/>
      <c r="M122" s="136"/>
      <c r="N122" s="136"/>
      <c r="O122" s="136"/>
      <c r="P122" s="136"/>
      <c r="Q122" s="136"/>
      <c r="R122" s="136"/>
      <c r="S122" s="138"/>
      <c r="T122" s="139"/>
      <c r="U122" s="136"/>
      <c r="V122" s="136"/>
      <c r="W122" s="136"/>
      <c r="X122" s="136"/>
      <c r="Y122" s="136"/>
      <c r="Z122" s="136"/>
      <c r="AA122" s="140"/>
      <c r="AT122" s="141" t="s">
        <v>240</v>
      </c>
      <c r="AU122" s="141" t="s">
        <v>74</v>
      </c>
      <c r="AV122" s="141" t="s">
        <v>237</v>
      </c>
      <c r="AW122" s="141" t="s">
        <v>188</v>
      </c>
      <c r="AX122" s="141" t="s">
        <v>17</v>
      </c>
      <c r="AY122" s="141" t="s">
        <v>231</v>
      </c>
    </row>
    <row r="123" spans="2:65" s="6" customFormat="1" ht="27" customHeight="1">
      <c r="B123" s="21"/>
      <c r="C123" s="117" t="s">
        <v>272</v>
      </c>
      <c r="D123" s="117" t="s">
        <v>232</v>
      </c>
      <c r="E123" s="118" t="s">
        <v>273</v>
      </c>
      <c r="F123" s="289" t="s">
        <v>274</v>
      </c>
      <c r="G123" s="290"/>
      <c r="H123" s="290"/>
      <c r="I123" s="290"/>
      <c r="J123" s="120" t="s">
        <v>275</v>
      </c>
      <c r="K123" s="121">
        <v>18.802</v>
      </c>
      <c r="L123" s="291"/>
      <c r="M123" s="290"/>
      <c r="N123" s="292">
        <f>ROUND($L$123*$K$123,2)</f>
        <v>0</v>
      </c>
      <c r="O123" s="290"/>
      <c r="P123" s="290"/>
      <c r="Q123" s="290"/>
      <c r="R123" s="119" t="s">
        <v>236</v>
      </c>
      <c r="S123" s="41"/>
      <c r="T123" s="122"/>
      <c r="U123" s="123" t="s">
        <v>38</v>
      </c>
      <c r="V123" s="22"/>
      <c r="W123" s="22"/>
      <c r="X123" s="124">
        <v>0</v>
      </c>
      <c r="Y123" s="124">
        <f>$X$123*$K$123</f>
        <v>0</v>
      </c>
      <c r="Z123" s="124">
        <v>0</v>
      </c>
      <c r="AA123" s="125">
        <f>$Z$123*$K$123</f>
        <v>0</v>
      </c>
      <c r="AR123" s="80" t="s">
        <v>237</v>
      </c>
      <c r="AT123" s="80" t="s">
        <v>232</v>
      </c>
      <c r="AU123" s="80" t="s">
        <v>74</v>
      </c>
      <c r="AY123" s="6" t="s">
        <v>231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237</v>
      </c>
      <c r="BK123" s="126">
        <f>ROUND($L$123*$K$123,2)</f>
        <v>0</v>
      </c>
      <c r="BL123" s="80" t="s">
        <v>237</v>
      </c>
      <c r="BM123" s="80" t="s">
        <v>276</v>
      </c>
    </row>
    <row r="124" spans="2:51" s="6" customFormat="1" ht="15.75" customHeight="1">
      <c r="B124" s="127"/>
      <c r="C124" s="128"/>
      <c r="D124" s="128"/>
      <c r="E124" s="129"/>
      <c r="F124" s="293" t="s">
        <v>277</v>
      </c>
      <c r="G124" s="294"/>
      <c r="H124" s="294"/>
      <c r="I124" s="294"/>
      <c r="J124" s="128"/>
      <c r="K124" s="130">
        <v>18.802</v>
      </c>
      <c r="L124" s="128"/>
      <c r="M124" s="128"/>
      <c r="N124" s="128"/>
      <c r="O124" s="128"/>
      <c r="P124" s="128"/>
      <c r="Q124" s="128"/>
      <c r="R124" s="128"/>
      <c r="S124" s="131"/>
      <c r="T124" s="132"/>
      <c r="U124" s="128"/>
      <c r="V124" s="128"/>
      <c r="W124" s="128"/>
      <c r="X124" s="128"/>
      <c r="Y124" s="128"/>
      <c r="Z124" s="128"/>
      <c r="AA124" s="133"/>
      <c r="AT124" s="134" t="s">
        <v>240</v>
      </c>
      <c r="AU124" s="134" t="s">
        <v>74</v>
      </c>
      <c r="AV124" s="134" t="s">
        <v>74</v>
      </c>
      <c r="AW124" s="134" t="s">
        <v>188</v>
      </c>
      <c r="AX124" s="134" t="s">
        <v>65</v>
      </c>
      <c r="AY124" s="134" t="s">
        <v>231</v>
      </c>
    </row>
    <row r="125" spans="2:51" s="6" customFormat="1" ht="15.75" customHeight="1">
      <c r="B125" s="135"/>
      <c r="C125" s="136"/>
      <c r="D125" s="136"/>
      <c r="E125" s="136"/>
      <c r="F125" s="299" t="s">
        <v>241</v>
      </c>
      <c r="G125" s="300"/>
      <c r="H125" s="300"/>
      <c r="I125" s="300"/>
      <c r="J125" s="136"/>
      <c r="K125" s="137">
        <v>18.802</v>
      </c>
      <c r="L125" s="136"/>
      <c r="M125" s="136"/>
      <c r="N125" s="136"/>
      <c r="O125" s="136"/>
      <c r="P125" s="136"/>
      <c r="Q125" s="136"/>
      <c r="R125" s="136"/>
      <c r="S125" s="138"/>
      <c r="T125" s="139"/>
      <c r="U125" s="136"/>
      <c r="V125" s="136"/>
      <c r="W125" s="136"/>
      <c r="X125" s="136"/>
      <c r="Y125" s="136"/>
      <c r="Z125" s="136"/>
      <c r="AA125" s="140"/>
      <c r="AT125" s="141" t="s">
        <v>240</v>
      </c>
      <c r="AU125" s="141" t="s">
        <v>74</v>
      </c>
      <c r="AV125" s="141" t="s">
        <v>237</v>
      </c>
      <c r="AW125" s="141" t="s">
        <v>188</v>
      </c>
      <c r="AX125" s="141" t="s">
        <v>17</v>
      </c>
      <c r="AY125" s="141" t="s">
        <v>231</v>
      </c>
    </row>
    <row r="126" spans="2:65" s="6" customFormat="1" ht="27" customHeight="1">
      <c r="B126" s="21"/>
      <c r="C126" s="117" t="s">
        <v>22</v>
      </c>
      <c r="D126" s="117" t="s">
        <v>232</v>
      </c>
      <c r="E126" s="118" t="s">
        <v>278</v>
      </c>
      <c r="F126" s="289" t="s">
        <v>279</v>
      </c>
      <c r="G126" s="290"/>
      <c r="H126" s="290"/>
      <c r="I126" s="290"/>
      <c r="J126" s="120" t="s">
        <v>248</v>
      </c>
      <c r="K126" s="121">
        <v>7.235</v>
      </c>
      <c r="L126" s="291"/>
      <c r="M126" s="290"/>
      <c r="N126" s="292">
        <f>ROUND($L$126*$K$126,2)</f>
        <v>0</v>
      </c>
      <c r="O126" s="290"/>
      <c r="P126" s="290"/>
      <c r="Q126" s="290"/>
      <c r="R126" s="119" t="s">
        <v>236</v>
      </c>
      <c r="S126" s="41"/>
      <c r="T126" s="122"/>
      <c r="U126" s="123" t="s">
        <v>38</v>
      </c>
      <c r="V126" s="22"/>
      <c r="W126" s="22"/>
      <c r="X126" s="124">
        <v>0</v>
      </c>
      <c r="Y126" s="124">
        <f>$X$126*$K$126</f>
        <v>0</v>
      </c>
      <c r="Z126" s="124">
        <v>0</v>
      </c>
      <c r="AA126" s="125">
        <f>$Z$126*$K$126</f>
        <v>0</v>
      </c>
      <c r="AR126" s="80" t="s">
        <v>237</v>
      </c>
      <c r="AT126" s="80" t="s">
        <v>232</v>
      </c>
      <c r="AU126" s="80" t="s">
        <v>74</v>
      </c>
      <c r="AY126" s="6" t="s">
        <v>231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237</v>
      </c>
      <c r="BK126" s="126">
        <f>ROUND($L$126*$K$126,2)</f>
        <v>0</v>
      </c>
      <c r="BL126" s="80" t="s">
        <v>237</v>
      </c>
      <c r="BM126" s="80" t="s">
        <v>280</v>
      </c>
    </row>
    <row r="127" spans="2:51" s="6" customFormat="1" ht="39" customHeight="1">
      <c r="B127" s="127"/>
      <c r="C127" s="128"/>
      <c r="D127" s="128"/>
      <c r="E127" s="129"/>
      <c r="F127" s="293" t="s">
        <v>281</v>
      </c>
      <c r="G127" s="294"/>
      <c r="H127" s="294"/>
      <c r="I127" s="294"/>
      <c r="J127" s="128"/>
      <c r="K127" s="130">
        <v>7.235</v>
      </c>
      <c r="L127" s="128"/>
      <c r="M127" s="128"/>
      <c r="N127" s="128"/>
      <c r="O127" s="128"/>
      <c r="P127" s="128"/>
      <c r="Q127" s="128"/>
      <c r="R127" s="128"/>
      <c r="S127" s="131"/>
      <c r="T127" s="132"/>
      <c r="U127" s="128"/>
      <c r="V127" s="128"/>
      <c r="W127" s="128"/>
      <c r="X127" s="128"/>
      <c r="Y127" s="128"/>
      <c r="Z127" s="128"/>
      <c r="AA127" s="133"/>
      <c r="AT127" s="134" t="s">
        <v>240</v>
      </c>
      <c r="AU127" s="134" t="s">
        <v>74</v>
      </c>
      <c r="AV127" s="134" t="s">
        <v>74</v>
      </c>
      <c r="AW127" s="134" t="s">
        <v>188</v>
      </c>
      <c r="AX127" s="134" t="s">
        <v>65</v>
      </c>
      <c r="AY127" s="134" t="s">
        <v>231</v>
      </c>
    </row>
    <row r="128" spans="2:51" s="6" customFormat="1" ht="15.75" customHeight="1">
      <c r="B128" s="135"/>
      <c r="C128" s="136"/>
      <c r="D128" s="136"/>
      <c r="E128" s="136" t="s">
        <v>179</v>
      </c>
      <c r="F128" s="299" t="s">
        <v>241</v>
      </c>
      <c r="G128" s="300"/>
      <c r="H128" s="300"/>
      <c r="I128" s="300"/>
      <c r="J128" s="136"/>
      <c r="K128" s="137">
        <v>7.235</v>
      </c>
      <c r="L128" s="136"/>
      <c r="M128" s="136"/>
      <c r="N128" s="136"/>
      <c r="O128" s="136"/>
      <c r="P128" s="136"/>
      <c r="Q128" s="136"/>
      <c r="R128" s="136"/>
      <c r="S128" s="138"/>
      <c r="T128" s="139"/>
      <c r="U128" s="136"/>
      <c r="V128" s="136"/>
      <c r="W128" s="136"/>
      <c r="X128" s="136"/>
      <c r="Y128" s="136"/>
      <c r="Z128" s="136"/>
      <c r="AA128" s="140"/>
      <c r="AT128" s="141" t="s">
        <v>240</v>
      </c>
      <c r="AU128" s="141" t="s">
        <v>74</v>
      </c>
      <c r="AV128" s="141" t="s">
        <v>237</v>
      </c>
      <c r="AW128" s="141" t="s">
        <v>188</v>
      </c>
      <c r="AX128" s="141" t="s">
        <v>17</v>
      </c>
      <c r="AY128" s="141" t="s">
        <v>231</v>
      </c>
    </row>
    <row r="129" spans="2:63" s="106" customFormat="1" ht="30.75" customHeight="1">
      <c r="B129" s="107"/>
      <c r="C129" s="108"/>
      <c r="D129" s="116" t="s">
        <v>191</v>
      </c>
      <c r="E129" s="108"/>
      <c r="F129" s="108"/>
      <c r="G129" s="108"/>
      <c r="H129" s="108"/>
      <c r="I129" s="108"/>
      <c r="J129" s="108"/>
      <c r="K129" s="108"/>
      <c r="L129" s="108"/>
      <c r="M129" s="108"/>
      <c r="N129" s="285">
        <f>$BK$129</f>
        <v>0</v>
      </c>
      <c r="O129" s="284"/>
      <c r="P129" s="284"/>
      <c r="Q129" s="284"/>
      <c r="R129" s="108"/>
      <c r="S129" s="110"/>
      <c r="T129" s="111"/>
      <c r="U129" s="108"/>
      <c r="V129" s="108"/>
      <c r="W129" s="112">
        <f>SUM($W$130:$W$147)</f>
        <v>0</v>
      </c>
      <c r="X129" s="108"/>
      <c r="Y129" s="112">
        <f>SUM($Y$130:$Y$147)</f>
        <v>10.18623455</v>
      </c>
      <c r="Z129" s="108"/>
      <c r="AA129" s="113">
        <f>SUM($AA$130:$AA$147)</f>
        <v>0</v>
      </c>
      <c r="AR129" s="114" t="s">
        <v>17</v>
      </c>
      <c r="AT129" s="114" t="s">
        <v>64</v>
      </c>
      <c r="AU129" s="114" t="s">
        <v>17</v>
      </c>
      <c r="AY129" s="114" t="s">
        <v>231</v>
      </c>
      <c r="BK129" s="115">
        <f>SUM($BK$130:$BK$147)</f>
        <v>0</v>
      </c>
    </row>
    <row r="130" spans="2:65" s="6" customFormat="1" ht="27" customHeight="1">
      <c r="B130" s="21"/>
      <c r="C130" s="117" t="s">
        <v>282</v>
      </c>
      <c r="D130" s="117" t="s">
        <v>232</v>
      </c>
      <c r="E130" s="118" t="s">
        <v>283</v>
      </c>
      <c r="F130" s="289" t="s">
        <v>284</v>
      </c>
      <c r="G130" s="290"/>
      <c r="H130" s="290"/>
      <c r="I130" s="290"/>
      <c r="J130" s="120" t="s">
        <v>248</v>
      </c>
      <c r="K130" s="121">
        <v>3.428</v>
      </c>
      <c r="L130" s="291"/>
      <c r="M130" s="290"/>
      <c r="N130" s="292">
        <f>ROUND($L$130*$K$130,2)</f>
        <v>0</v>
      </c>
      <c r="O130" s="290"/>
      <c r="P130" s="290"/>
      <c r="Q130" s="290"/>
      <c r="R130" s="119" t="s">
        <v>236</v>
      </c>
      <c r="S130" s="41"/>
      <c r="T130" s="122"/>
      <c r="U130" s="123" t="s">
        <v>38</v>
      </c>
      <c r="V130" s="22"/>
      <c r="W130" s="22"/>
      <c r="X130" s="124">
        <v>1.6627</v>
      </c>
      <c r="Y130" s="124">
        <f>$X$130*$K$130</f>
        <v>5.6997356</v>
      </c>
      <c r="Z130" s="124">
        <v>0</v>
      </c>
      <c r="AA130" s="125">
        <f>$Z$130*$K$130</f>
        <v>0</v>
      </c>
      <c r="AR130" s="80" t="s">
        <v>237</v>
      </c>
      <c r="AT130" s="80" t="s">
        <v>232</v>
      </c>
      <c r="AU130" s="80" t="s">
        <v>74</v>
      </c>
      <c r="AY130" s="6" t="s">
        <v>231</v>
      </c>
      <c r="BE130" s="126">
        <f>IF($U$130="základní",$N$130,0)</f>
        <v>0</v>
      </c>
      <c r="BF130" s="126">
        <f>IF($U$130="snížená",$N$130,0)</f>
        <v>0</v>
      </c>
      <c r="BG130" s="126">
        <f>IF($U$130="zákl. přenesená",$N$130,0)</f>
        <v>0</v>
      </c>
      <c r="BH130" s="126">
        <f>IF($U$130="sníž. přenesená",$N$130,0)</f>
        <v>0</v>
      </c>
      <c r="BI130" s="126">
        <f>IF($U$130="nulová",$N$130,0)</f>
        <v>0</v>
      </c>
      <c r="BJ130" s="80" t="s">
        <v>237</v>
      </c>
      <c r="BK130" s="126">
        <f>ROUND($L$130*$K$130,2)</f>
        <v>0</v>
      </c>
      <c r="BL130" s="80" t="s">
        <v>237</v>
      </c>
      <c r="BM130" s="80" t="s">
        <v>285</v>
      </c>
    </row>
    <row r="131" spans="2:51" s="6" customFormat="1" ht="15.75" customHeight="1">
      <c r="B131" s="127"/>
      <c r="C131" s="128"/>
      <c r="D131" s="128"/>
      <c r="E131" s="129"/>
      <c r="F131" s="293" t="s">
        <v>286</v>
      </c>
      <c r="G131" s="294"/>
      <c r="H131" s="294"/>
      <c r="I131" s="294"/>
      <c r="J131" s="128"/>
      <c r="K131" s="130">
        <v>3.428</v>
      </c>
      <c r="L131" s="128"/>
      <c r="M131" s="128"/>
      <c r="N131" s="128"/>
      <c r="O131" s="128"/>
      <c r="P131" s="128"/>
      <c r="Q131" s="128"/>
      <c r="R131" s="128"/>
      <c r="S131" s="131"/>
      <c r="T131" s="132"/>
      <c r="U131" s="128"/>
      <c r="V131" s="128"/>
      <c r="W131" s="128"/>
      <c r="X131" s="128"/>
      <c r="Y131" s="128"/>
      <c r="Z131" s="128"/>
      <c r="AA131" s="133"/>
      <c r="AT131" s="134" t="s">
        <v>240</v>
      </c>
      <c r="AU131" s="134" t="s">
        <v>74</v>
      </c>
      <c r="AV131" s="134" t="s">
        <v>74</v>
      </c>
      <c r="AW131" s="134" t="s">
        <v>188</v>
      </c>
      <c r="AX131" s="134" t="s">
        <v>65</v>
      </c>
      <c r="AY131" s="134" t="s">
        <v>231</v>
      </c>
    </row>
    <row r="132" spans="2:51" s="6" customFormat="1" ht="15.75" customHeight="1">
      <c r="B132" s="135"/>
      <c r="C132" s="136"/>
      <c r="D132" s="136"/>
      <c r="E132" s="136"/>
      <c r="F132" s="299" t="s">
        <v>241</v>
      </c>
      <c r="G132" s="300"/>
      <c r="H132" s="300"/>
      <c r="I132" s="300"/>
      <c r="J132" s="136"/>
      <c r="K132" s="137">
        <v>3.428</v>
      </c>
      <c r="L132" s="136"/>
      <c r="M132" s="136"/>
      <c r="N132" s="136"/>
      <c r="O132" s="136"/>
      <c r="P132" s="136"/>
      <c r="Q132" s="136"/>
      <c r="R132" s="136"/>
      <c r="S132" s="138"/>
      <c r="T132" s="139"/>
      <c r="U132" s="136"/>
      <c r="V132" s="136"/>
      <c r="W132" s="136"/>
      <c r="X132" s="136"/>
      <c r="Y132" s="136"/>
      <c r="Z132" s="136"/>
      <c r="AA132" s="140"/>
      <c r="AT132" s="141" t="s">
        <v>240</v>
      </c>
      <c r="AU132" s="141" t="s">
        <v>74</v>
      </c>
      <c r="AV132" s="141" t="s">
        <v>237</v>
      </c>
      <c r="AW132" s="141" t="s">
        <v>188</v>
      </c>
      <c r="AX132" s="141" t="s">
        <v>17</v>
      </c>
      <c r="AY132" s="141" t="s">
        <v>231</v>
      </c>
    </row>
    <row r="133" spans="2:65" s="6" customFormat="1" ht="15.75" customHeight="1">
      <c r="B133" s="21"/>
      <c r="C133" s="117" t="s">
        <v>287</v>
      </c>
      <c r="D133" s="117" t="s">
        <v>232</v>
      </c>
      <c r="E133" s="118" t="s">
        <v>288</v>
      </c>
      <c r="F133" s="289" t="s">
        <v>289</v>
      </c>
      <c r="G133" s="290"/>
      <c r="H133" s="290"/>
      <c r="I133" s="290"/>
      <c r="J133" s="120" t="s">
        <v>248</v>
      </c>
      <c r="K133" s="121">
        <v>1.859</v>
      </c>
      <c r="L133" s="291"/>
      <c r="M133" s="290"/>
      <c r="N133" s="292">
        <f>ROUND($L$133*$K$133,2)</f>
        <v>0</v>
      </c>
      <c r="O133" s="290"/>
      <c r="P133" s="290"/>
      <c r="Q133" s="290"/>
      <c r="R133" s="119" t="s">
        <v>236</v>
      </c>
      <c r="S133" s="41"/>
      <c r="T133" s="122"/>
      <c r="U133" s="123" t="s">
        <v>38</v>
      </c>
      <c r="V133" s="22"/>
      <c r="W133" s="22"/>
      <c r="X133" s="124">
        <v>2.25634</v>
      </c>
      <c r="Y133" s="124">
        <f>$X$133*$K$133</f>
        <v>4.19453606</v>
      </c>
      <c r="Z133" s="124">
        <v>0</v>
      </c>
      <c r="AA133" s="125">
        <f>$Z$133*$K$133</f>
        <v>0</v>
      </c>
      <c r="AR133" s="80" t="s">
        <v>237</v>
      </c>
      <c r="AT133" s="80" t="s">
        <v>232</v>
      </c>
      <c r="AU133" s="80" t="s">
        <v>74</v>
      </c>
      <c r="AY133" s="6" t="s">
        <v>231</v>
      </c>
      <c r="BE133" s="126">
        <f>IF($U$133="základní",$N$133,0)</f>
        <v>0</v>
      </c>
      <c r="BF133" s="126">
        <f>IF($U$133="snížená",$N$133,0)</f>
        <v>0</v>
      </c>
      <c r="BG133" s="126">
        <f>IF($U$133="zákl. přenesená",$N$133,0)</f>
        <v>0</v>
      </c>
      <c r="BH133" s="126">
        <f>IF($U$133="sníž. přenesená",$N$133,0)</f>
        <v>0</v>
      </c>
      <c r="BI133" s="126">
        <f>IF($U$133="nulová",$N$133,0)</f>
        <v>0</v>
      </c>
      <c r="BJ133" s="80" t="s">
        <v>237</v>
      </c>
      <c r="BK133" s="126">
        <f>ROUND($L$133*$K$133,2)</f>
        <v>0</v>
      </c>
      <c r="BL133" s="80" t="s">
        <v>237</v>
      </c>
      <c r="BM133" s="80" t="s">
        <v>290</v>
      </c>
    </row>
    <row r="134" spans="2:51" s="6" customFormat="1" ht="15.75" customHeight="1">
      <c r="B134" s="127"/>
      <c r="C134" s="128"/>
      <c r="D134" s="128"/>
      <c r="E134" s="129"/>
      <c r="F134" s="293" t="s">
        <v>291</v>
      </c>
      <c r="G134" s="294"/>
      <c r="H134" s="294"/>
      <c r="I134" s="294"/>
      <c r="J134" s="128"/>
      <c r="K134" s="130">
        <v>1.859</v>
      </c>
      <c r="L134" s="128"/>
      <c r="M134" s="128"/>
      <c r="N134" s="128"/>
      <c r="O134" s="128"/>
      <c r="P134" s="128"/>
      <c r="Q134" s="128"/>
      <c r="R134" s="128"/>
      <c r="S134" s="131"/>
      <c r="T134" s="132"/>
      <c r="U134" s="128"/>
      <c r="V134" s="128"/>
      <c r="W134" s="128"/>
      <c r="X134" s="128"/>
      <c r="Y134" s="128"/>
      <c r="Z134" s="128"/>
      <c r="AA134" s="133"/>
      <c r="AT134" s="134" t="s">
        <v>240</v>
      </c>
      <c r="AU134" s="134" t="s">
        <v>74</v>
      </c>
      <c r="AV134" s="134" t="s">
        <v>74</v>
      </c>
      <c r="AW134" s="134" t="s">
        <v>188</v>
      </c>
      <c r="AX134" s="134" t="s">
        <v>65</v>
      </c>
      <c r="AY134" s="134" t="s">
        <v>231</v>
      </c>
    </row>
    <row r="135" spans="2:51" s="6" customFormat="1" ht="15.75" customHeight="1">
      <c r="B135" s="135"/>
      <c r="C135" s="136"/>
      <c r="D135" s="136"/>
      <c r="E135" s="136"/>
      <c r="F135" s="299" t="s">
        <v>241</v>
      </c>
      <c r="G135" s="300"/>
      <c r="H135" s="300"/>
      <c r="I135" s="300"/>
      <c r="J135" s="136"/>
      <c r="K135" s="137">
        <v>1.859</v>
      </c>
      <c r="L135" s="136"/>
      <c r="M135" s="136"/>
      <c r="N135" s="136"/>
      <c r="O135" s="136"/>
      <c r="P135" s="136"/>
      <c r="Q135" s="136"/>
      <c r="R135" s="136"/>
      <c r="S135" s="138"/>
      <c r="T135" s="139"/>
      <c r="U135" s="136"/>
      <c r="V135" s="136"/>
      <c r="W135" s="136"/>
      <c r="X135" s="136"/>
      <c r="Y135" s="136"/>
      <c r="Z135" s="136"/>
      <c r="AA135" s="140"/>
      <c r="AT135" s="141" t="s">
        <v>240</v>
      </c>
      <c r="AU135" s="141" t="s">
        <v>74</v>
      </c>
      <c r="AV135" s="141" t="s">
        <v>237</v>
      </c>
      <c r="AW135" s="141" t="s">
        <v>188</v>
      </c>
      <c r="AX135" s="141" t="s">
        <v>17</v>
      </c>
      <c r="AY135" s="141" t="s">
        <v>231</v>
      </c>
    </row>
    <row r="136" spans="2:65" s="6" customFormat="1" ht="15.75" customHeight="1">
      <c r="B136" s="21"/>
      <c r="C136" s="117" t="s">
        <v>292</v>
      </c>
      <c r="D136" s="117" t="s">
        <v>232</v>
      </c>
      <c r="E136" s="118" t="s">
        <v>293</v>
      </c>
      <c r="F136" s="289" t="s">
        <v>294</v>
      </c>
      <c r="G136" s="290"/>
      <c r="H136" s="290"/>
      <c r="I136" s="290"/>
      <c r="J136" s="120" t="s">
        <v>235</v>
      </c>
      <c r="K136" s="121">
        <v>37.17</v>
      </c>
      <c r="L136" s="291"/>
      <c r="M136" s="290"/>
      <c r="N136" s="292">
        <f>ROUND($L$136*$K$136,2)</f>
        <v>0</v>
      </c>
      <c r="O136" s="290"/>
      <c r="P136" s="290"/>
      <c r="Q136" s="290"/>
      <c r="R136" s="119" t="s">
        <v>236</v>
      </c>
      <c r="S136" s="41"/>
      <c r="T136" s="122"/>
      <c r="U136" s="123" t="s">
        <v>38</v>
      </c>
      <c r="V136" s="22"/>
      <c r="W136" s="22"/>
      <c r="X136" s="124">
        <v>0.00109</v>
      </c>
      <c r="Y136" s="124">
        <f>$X$136*$K$136</f>
        <v>0.040515300000000004</v>
      </c>
      <c r="Z136" s="124">
        <v>0</v>
      </c>
      <c r="AA136" s="125">
        <f>$Z$136*$K$136</f>
        <v>0</v>
      </c>
      <c r="AR136" s="80" t="s">
        <v>237</v>
      </c>
      <c r="AT136" s="80" t="s">
        <v>232</v>
      </c>
      <c r="AU136" s="80" t="s">
        <v>74</v>
      </c>
      <c r="AY136" s="6" t="s">
        <v>231</v>
      </c>
      <c r="BE136" s="126">
        <f>IF($U$136="základní",$N$136,0)</f>
        <v>0</v>
      </c>
      <c r="BF136" s="126">
        <f>IF($U$136="snížená",$N$136,0)</f>
        <v>0</v>
      </c>
      <c r="BG136" s="126">
        <f>IF($U$136="zákl. přenesená",$N$136,0)</f>
        <v>0</v>
      </c>
      <c r="BH136" s="126">
        <f>IF($U$136="sníž. přenesená",$N$136,0)</f>
        <v>0</v>
      </c>
      <c r="BI136" s="126">
        <f>IF($U$136="nulová",$N$136,0)</f>
        <v>0</v>
      </c>
      <c r="BJ136" s="80" t="s">
        <v>237</v>
      </c>
      <c r="BK136" s="126">
        <f>ROUND($L$136*$K$136,2)</f>
        <v>0</v>
      </c>
      <c r="BL136" s="80" t="s">
        <v>237</v>
      </c>
      <c r="BM136" s="80" t="s">
        <v>295</v>
      </c>
    </row>
    <row r="137" spans="2:51" s="6" customFormat="1" ht="15.75" customHeight="1">
      <c r="B137" s="127"/>
      <c r="C137" s="128"/>
      <c r="D137" s="128"/>
      <c r="E137" s="129"/>
      <c r="F137" s="293" t="s">
        <v>296</v>
      </c>
      <c r="G137" s="294"/>
      <c r="H137" s="294"/>
      <c r="I137" s="294"/>
      <c r="J137" s="128"/>
      <c r="K137" s="130">
        <v>37.17</v>
      </c>
      <c r="L137" s="128"/>
      <c r="M137" s="128"/>
      <c r="N137" s="128"/>
      <c r="O137" s="128"/>
      <c r="P137" s="128"/>
      <c r="Q137" s="128"/>
      <c r="R137" s="128"/>
      <c r="S137" s="131"/>
      <c r="T137" s="132"/>
      <c r="U137" s="128"/>
      <c r="V137" s="128"/>
      <c r="W137" s="128"/>
      <c r="X137" s="128"/>
      <c r="Y137" s="128"/>
      <c r="Z137" s="128"/>
      <c r="AA137" s="133"/>
      <c r="AT137" s="134" t="s">
        <v>240</v>
      </c>
      <c r="AU137" s="134" t="s">
        <v>74</v>
      </c>
      <c r="AV137" s="134" t="s">
        <v>74</v>
      </c>
      <c r="AW137" s="134" t="s">
        <v>188</v>
      </c>
      <c r="AX137" s="134" t="s">
        <v>65</v>
      </c>
      <c r="AY137" s="134" t="s">
        <v>231</v>
      </c>
    </row>
    <row r="138" spans="2:51" s="6" customFormat="1" ht="15.75" customHeight="1">
      <c r="B138" s="135"/>
      <c r="C138" s="136"/>
      <c r="D138" s="136"/>
      <c r="E138" s="136" t="s">
        <v>85</v>
      </c>
      <c r="F138" s="299" t="s">
        <v>241</v>
      </c>
      <c r="G138" s="300"/>
      <c r="H138" s="300"/>
      <c r="I138" s="300"/>
      <c r="J138" s="136"/>
      <c r="K138" s="137">
        <v>37.17</v>
      </c>
      <c r="L138" s="136"/>
      <c r="M138" s="136"/>
      <c r="N138" s="136"/>
      <c r="O138" s="136"/>
      <c r="P138" s="136"/>
      <c r="Q138" s="136"/>
      <c r="R138" s="136"/>
      <c r="S138" s="138"/>
      <c r="T138" s="139"/>
      <c r="U138" s="136"/>
      <c r="V138" s="136"/>
      <c r="W138" s="136"/>
      <c r="X138" s="136"/>
      <c r="Y138" s="136"/>
      <c r="Z138" s="136"/>
      <c r="AA138" s="140"/>
      <c r="AT138" s="141" t="s">
        <v>240</v>
      </c>
      <c r="AU138" s="141" t="s">
        <v>74</v>
      </c>
      <c r="AV138" s="141" t="s">
        <v>237</v>
      </c>
      <c r="AW138" s="141" t="s">
        <v>188</v>
      </c>
      <c r="AX138" s="141" t="s">
        <v>17</v>
      </c>
      <c r="AY138" s="141" t="s">
        <v>231</v>
      </c>
    </row>
    <row r="139" spans="2:65" s="6" customFormat="1" ht="15.75" customHeight="1">
      <c r="B139" s="21"/>
      <c r="C139" s="117" t="s">
        <v>297</v>
      </c>
      <c r="D139" s="117" t="s">
        <v>232</v>
      </c>
      <c r="E139" s="118" t="s">
        <v>298</v>
      </c>
      <c r="F139" s="289" t="s">
        <v>299</v>
      </c>
      <c r="G139" s="290"/>
      <c r="H139" s="290"/>
      <c r="I139" s="290"/>
      <c r="J139" s="120" t="s">
        <v>235</v>
      </c>
      <c r="K139" s="121">
        <v>37.17</v>
      </c>
      <c r="L139" s="291"/>
      <c r="M139" s="290"/>
      <c r="N139" s="292">
        <f>ROUND($L$139*$K$139,2)</f>
        <v>0</v>
      </c>
      <c r="O139" s="290"/>
      <c r="P139" s="290"/>
      <c r="Q139" s="290"/>
      <c r="R139" s="119" t="s">
        <v>236</v>
      </c>
      <c r="S139" s="41"/>
      <c r="T139" s="122"/>
      <c r="U139" s="123" t="s">
        <v>38</v>
      </c>
      <c r="V139" s="22"/>
      <c r="W139" s="22"/>
      <c r="X139" s="124">
        <v>0</v>
      </c>
      <c r="Y139" s="124">
        <f>$X$139*$K$139</f>
        <v>0</v>
      </c>
      <c r="Z139" s="124">
        <v>0</v>
      </c>
      <c r="AA139" s="125">
        <f>$Z$139*$K$139</f>
        <v>0</v>
      </c>
      <c r="AR139" s="80" t="s">
        <v>237</v>
      </c>
      <c r="AT139" s="80" t="s">
        <v>232</v>
      </c>
      <c r="AU139" s="80" t="s">
        <v>74</v>
      </c>
      <c r="AY139" s="6" t="s">
        <v>231</v>
      </c>
      <c r="BE139" s="126">
        <f>IF($U$139="základní",$N$139,0)</f>
        <v>0</v>
      </c>
      <c r="BF139" s="126">
        <f>IF($U$139="snížená",$N$139,0)</f>
        <v>0</v>
      </c>
      <c r="BG139" s="126">
        <f>IF($U$139="zákl. přenesená",$N$139,0)</f>
        <v>0</v>
      </c>
      <c r="BH139" s="126">
        <f>IF($U$139="sníž. přenesená",$N$139,0)</f>
        <v>0</v>
      </c>
      <c r="BI139" s="126">
        <f>IF($U$139="nulová",$N$139,0)</f>
        <v>0</v>
      </c>
      <c r="BJ139" s="80" t="s">
        <v>237</v>
      </c>
      <c r="BK139" s="126">
        <f>ROUND($L$139*$K$139,2)</f>
        <v>0</v>
      </c>
      <c r="BL139" s="80" t="s">
        <v>237</v>
      </c>
      <c r="BM139" s="80" t="s">
        <v>300</v>
      </c>
    </row>
    <row r="140" spans="2:51" s="6" customFormat="1" ht="15.75" customHeight="1">
      <c r="B140" s="127"/>
      <c r="C140" s="128"/>
      <c r="D140" s="128"/>
      <c r="E140" s="129"/>
      <c r="F140" s="293" t="s">
        <v>85</v>
      </c>
      <c r="G140" s="294"/>
      <c r="H140" s="294"/>
      <c r="I140" s="294"/>
      <c r="J140" s="128"/>
      <c r="K140" s="130">
        <v>37.17</v>
      </c>
      <c r="L140" s="128"/>
      <c r="M140" s="128"/>
      <c r="N140" s="128"/>
      <c r="O140" s="128"/>
      <c r="P140" s="128"/>
      <c r="Q140" s="128"/>
      <c r="R140" s="128"/>
      <c r="S140" s="131"/>
      <c r="T140" s="132"/>
      <c r="U140" s="128"/>
      <c r="V140" s="128"/>
      <c r="W140" s="128"/>
      <c r="X140" s="128"/>
      <c r="Y140" s="128"/>
      <c r="Z140" s="128"/>
      <c r="AA140" s="133"/>
      <c r="AT140" s="134" t="s">
        <v>240</v>
      </c>
      <c r="AU140" s="134" t="s">
        <v>74</v>
      </c>
      <c r="AV140" s="134" t="s">
        <v>74</v>
      </c>
      <c r="AW140" s="134" t="s">
        <v>188</v>
      </c>
      <c r="AX140" s="134" t="s">
        <v>65</v>
      </c>
      <c r="AY140" s="134" t="s">
        <v>231</v>
      </c>
    </row>
    <row r="141" spans="2:51" s="6" customFormat="1" ht="15.75" customHeight="1">
      <c r="B141" s="135"/>
      <c r="C141" s="136"/>
      <c r="D141" s="136"/>
      <c r="E141" s="136"/>
      <c r="F141" s="299" t="s">
        <v>241</v>
      </c>
      <c r="G141" s="300"/>
      <c r="H141" s="300"/>
      <c r="I141" s="300"/>
      <c r="J141" s="136"/>
      <c r="K141" s="137">
        <v>37.17</v>
      </c>
      <c r="L141" s="136"/>
      <c r="M141" s="136"/>
      <c r="N141" s="136"/>
      <c r="O141" s="136"/>
      <c r="P141" s="136"/>
      <c r="Q141" s="136"/>
      <c r="R141" s="136"/>
      <c r="S141" s="138"/>
      <c r="T141" s="139"/>
      <c r="U141" s="136"/>
      <c r="V141" s="136"/>
      <c r="W141" s="136"/>
      <c r="X141" s="136"/>
      <c r="Y141" s="136"/>
      <c r="Z141" s="136"/>
      <c r="AA141" s="140"/>
      <c r="AT141" s="141" t="s">
        <v>240</v>
      </c>
      <c r="AU141" s="141" t="s">
        <v>74</v>
      </c>
      <c r="AV141" s="141" t="s">
        <v>237</v>
      </c>
      <c r="AW141" s="141" t="s">
        <v>188</v>
      </c>
      <c r="AX141" s="141" t="s">
        <v>17</v>
      </c>
      <c r="AY141" s="141" t="s">
        <v>231</v>
      </c>
    </row>
    <row r="142" spans="2:65" s="6" customFormat="1" ht="15.75" customHeight="1">
      <c r="B142" s="21"/>
      <c r="C142" s="117" t="s">
        <v>8</v>
      </c>
      <c r="D142" s="117" t="s">
        <v>232</v>
      </c>
      <c r="E142" s="118" t="s">
        <v>301</v>
      </c>
      <c r="F142" s="289" t="s">
        <v>302</v>
      </c>
      <c r="G142" s="290"/>
      <c r="H142" s="290"/>
      <c r="I142" s="290"/>
      <c r="J142" s="120" t="s">
        <v>275</v>
      </c>
      <c r="K142" s="121">
        <v>0.055</v>
      </c>
      <c r="L142" s="291"/>
      <c r="M142" s="290"/>
      <c r="N142" s="292">
        <f>ROUND($L$142*$K$142,2)</f>
        <v>0</v>
      </c>
      <c r="O142" s="290"/>
      <c r="P142" s="290"/>
      <c r="Q142" s="290"/>
      <c r="R142" s="119" t="s">
        <v>236</v>
      </c>
      <c r="S142" s="41"/>
      <c r="T142" s="122"/>
      <c r="U142" s="123" t="s">
        <v>38</v>
      </c>
      <c r="V142" s="22"/>
      <c r="W142" s="22"/>
      <c r="X142" s="124">
        <v>1.04881</v>
      </c>
      <c r="Y142" s="124">
        <f>$X$142*$K$142</f>
        <v>0.05768455</v>
      </c>
      <c r="Z142" s="124">
        <v>0</v>
      </c>
      <c r="AA142" s="125">
        <f>$Z$142*$K$142</f>
        <v>0</v>
      </c>
      <c r="AR142" s="80" t="s">
        <v>237</v>
      </c>
      <c r="AT142" s="80" t="s">
        <v>232</v>
      </c>
      <c r="AU142" s="80" t="s">
        <v>74</v>
      </c>
      <c r="AY142" s="6" t="s">
        <v>231</v>
      </c>
      <c r="BE142" s="126">
        <f>IF($U$142="základní",$N$142,0)</f>
        <v>0</v>
      </c>
      <c r="BF142" s="126">
        <f>IF($U$142="snížená",$N$142,0)</f>
        <v>0</v>
      </c>
      <c r="BG142" s="126">
        <f>IF($U$142="zákl. přenesená",$N$142,0)</f>
        <v>0</v>
      </c>
      <c r="BH142" s="126">
        <f>IF($U$142="sníž. přenesená",$N$142,0)</f>
        <v>0</v>
      </c>
      <c r="BI142" s="126">
        <f>IF($U$142="nulová",$N$142,0)</f>
        <v>0</v>
      </c>
      <c r="BJ142" s="80" t="s">
        <v>237</v>
      </c>
      <c r="BK142" s="126">
        <f>ROUND($L$142*$K$142,2)</f>
        <v>0</v>
      </c>
      <c r="BL142" s="80" t="s">
        <v>237</v>
      </c>
      <c r="BM142" s="80" t="s">
        <v>303</v>
      </c>
    </row>
    <row r="143" spans="2:51" s="6" customFormat="1" ht="27" customHeight="1">
      <c r="B143" s="127"/>
      <c r="C143" s="128"/>
      <c r="D143" s="128"/>
      <c r="E143" s="129"/>
      <c r="F143" s="293" t="s">
        <v>304</v>
      </c>
      <c r="G143" s="294"/>
      <c r="H143" s="294"/>
      <c r="I143" s="294"/>
      <c r="J143" s="128"/>
      <c r="K143" s="130">
        <v>0.055</v>
      </c>
      <c r="L143" s="128"/>
      <c r="M143" s="128"/>
      <c r="N143" s="128"/>
      <c r="O143" s="128"/>
      <c r="P143" s="128"/>
      <c r="Q143" s="128"/>
      <c r="R143" s="128"/>
      <c r="S143" s="131"/>
      <c r="T143" s="132"/>
      <c r="U143" s="128"/>
      <c r="V143" s="128"/>
      <c r="W143" s="128"/>
      <c r="X143" s="128"/>
      <c r="Y143" s="128"/>
      <c r="Z143" s="128"/>
      <c r="AA143" s="133"/>
      <c r="AT143" s="134" t="s">
        <v>240</v>
      </c>
      <c r="AU143" s="134" t="s">
        <v>74</v>
      </c>
      <c r="AV143" s="134" t="s">
        <v>74</v>
      </c>
      <c r="AW143" s="134" t="s">
        <v>188</v>
      </c>
      <c r="AX143" s="134" t="s">
        <v>65</v>
      </c>
      <c r="AY143" s="134" t="s">
        <v>231</v>
      </c>
    </row>
    <row r="144" spans="2:51" s="6" customFormat="1" ht="15.75" customHeight="1">
      <c r="B144" s="135"/>
      <c r="C144" s="136"/>
      <c r="D144" s="136"/>
      <c r="E144" s="136"/>
      <c r="F144" s="299" t="s">
        <v>241</v>
      </c>
      <c r="G144" s="300"/>
      <c r="H144" s="300"/>
      <c r="I144" s="300"/>
      <c r="J144" s="136"/>
      <c r="K144" s="137">
        <v>0.055</v>
      </c>
      <c r="L144" s="136"/>
      <c r="M144" s="136"/>
      <c r="N144" s="136"/>
      <c r="O144" s="136"/>
      <c r="P144" s="136"/>
      <c r="Q144" s="136"/>
      <c r="R144" s="136"/>
      <c r="S144" s="138"/>
      <c r="T144" s="139"/>
      <c r="U144" s="136"/>
      <c r="V144" s="136"/>
      <c r="W144" s="136"/>
      <c r="X144" s="136"/>
      <c r="Y144" s="136"/>
      <c r="Z144" s="136"/>
      <c r="AA144" s="140"/>
      <c r="AT144" s="141" t="s">
        <v>240</v>
      </c>
      <c r="AU144" s="141" t="s">
        <v>74</v>
      </c>
      <c r="AV144" s="141" t="s">
        <v>237</v>
      </c>
      <c r="AW144" s="141" t="s">
        <v>188</v>
      </c>
      <c r="AX144" s="141" t="s">
        <v>17</v>
      </c>
      <c r="AY144" s="141" t="s">
        <v>231</v>
      </c>
    </row>
    <row r="145" spans="2:65" s="6" customFormat="1" ht="15.75" customHeight="1">
      <c r="B145" s="21"/>
      <c r="C145" s="117" t="s">
        <v>305</v>
      </c>
      <c r="D145" s="117" t="s">
        <v>232</v>
      </c>
      <c r="E145" s="118" t="s">
        <v>306</v>
      </c>
      <c r="F145" s="289" t="s">
        <v>307</v>
      </c>
      <c r="G145" s="290"/>
      <c r="H145" s="290"/>
      <c r="I145" s="290"/>
      <c r="J145" s="120" t="s">
        <v>275</v>
      </c>
      <c r="K145" s="121">
        <v>0.184</v>
      </c>
      <c r="L145" s="291"/>
      <c r="M145" s="290"/>
      <c r="N145" s="292">
        <f>ROUND($L$145*$K$145,2)</f>
        <v>0</v>
      </c>
      <c r="O145" s="290"/>
      <c r="P145" s="290"/>
      <c r="Q145" s="290"/>
      <c r="R145" s="119" t="s">
        <v>236</v>
      </c>
      <c r="S145" s="41"/>
      <c r="T145" s="122"/>
      <c r="U145" s="123" t="s">
        <v>38</v>
      </c>
      <c r="V145" s="22"/>
      <c r="W145" s="22"/>
      <c r="X145" s="124">
        <v>1.05306</v>
      </c>
      <c r="Y145" s="124">
        <f>$X$145*$K$145</f>
        <v>0.19376304000000003</v>
      </c>
      <c r="Z145" s="124">
        <v>0</v>
      </c>
      <c r="AA145" s="125">
        <f>$Z$145*$K$145</f>
        <v>0</v>
      </c>
      <c r="AR145" s="80" t="s">
        <v>237</v>
      </c>
      <c r="AT145" s="80" t="s">
        <v>232</v>
      </c>
      <c r="AU145" s="80" t="s">
        <v>74</v>
      </c>
      <c r="AY145" s="6" t="s">
        <v>231</v>
      </c>
      <c r="BE145" s="126">
        <f>IF($U$145="základní",$N$145,0)</f>
        <v>0</v>
      </c>
      <c r="BF145" s="126">
        <f>IF($U$145="snížená",$N$145,0)</f>
        <v>0</v>
      </c>
      <c r="BG145" s="126">
        <f>IF($U$145="zákl. přenesená",$N$145,0)</f>
        <v>0</v>
      </c>
      <c r="BH145" s="126">
        <f>IF($U$145="sníž. přenesená",$N$145,0)</f>
        <v>0</v>
      </c>
      <c r="BI145" s="126">
        <f>IF($U$145="nulová",$N$145,0)</f>
        <v>0</v>
      </c>
      <c r="BJ145" s="80" t="s">
        <v>237</v>
      </c>
      <c r="BK145" s="126">
        <f>ROUND($L$145*$K$145,2)</f>
        <v>0</v>
      </c>
      <c r="BL145" s="80" t="s">
        <v>237</v>
      </c>
      <c r="BM145" s="80" t="s">
        <v>308</v>
      </c>
    </row>
    <row r="146" spans="2:51" s="6" customFormat="1" ht="27" customHeight="1">
      <c r="B146" s="127"/>
      <c r="C146" s="128"/>
      <c r="D146" s="128"/>
      <c r="E146" s="129"/>
      <c r="F146" s="293" t="s">
        <v>309</v>
      </c>
      <c r="G146" s="294"/>
      <c r="H146" s="294"/>
      <c r="I146" s="294"/>
      <c r="J146" s="128"/>
      <c r="K146" s="130">
        <v>0.184</v>
      </c>
      <c r="L146" s="128"/>
      <c r="M146" s="128"/>
      <c r="N146" s="128"/>
      <c r="O146" s="128"/>
      <c r="P146" s="128"/>
      <c r="Q146" s="128"/>
      <c r="R146" s="128"/>
      <c r="S146" s="131"/>
      <c r="T146" s="132"/>
      <c r="U146" s="128"/>
      <c r="V146" s="128"/>
      <c r="W146" s="128"/>
      <c r="X146" s="128"/>
      <c r="Y146" s="128"/>
      <c r="Z146" s="128"/>
      <c r="AA146" s="133"/>
      <c r="AT146" s="134" t="s">
        <v>240</v>
      </c>
      <c r="AU146" s="134" t="s">
        <v>74</v>
      </c>
      <c r="AV146" s="134" t="s">
        <v>74</v>
      </c>
      <c r="AW146" s="134" t="s">
        <v>188</v>
      </c>
      <c r="AX146" s="134" t="s">
        <v>65</v>
      </c>
      <c r="AY146" s="134" t="s">
        <v>231</v>
      </c>
    </row>
    <row r="147" spans="2:51" s="6" customFormat="1" ht="15.75" customHeight="1">
      <c r="B147" s="135"/>
      <c r="C147" s="136"/>
      <c r="D147" s="136"/>
      <c r="E147" s="136"/>
      <c r="F147" s="299" t="s">
        <v>241</v>
      </c>
      <c r="G147" s="300"/>
      <c r="H147" s="300"/>
      <c r="I147" s="300"/>
      <c r="J147" s="136"/>
      <c r="K147" s="137">
        <v>0.184</v>
      </c>
      <c r="L147" s="136"/>
      <c r="M147" s="136"/>
      <c r="N147" s="136"/>
      <c r="O147" s="136"/>
      <c r="P147" s="136"/>
      <c r="Q147" s="136"/>
      <c r="R147" s="136"/>
      <c r="S147" s="138"/>
      <c r="T147" s="139"/>
      <c r="U147" s="136"/>
      <c r="V147" s="136"/>
      <c r="W147" s="136"/>
      <c r="X147" s="136"/>
      <c r="Y147" s="136"/>
      <c r="Z147" s="136"/>
      <c r="AA147" s="140"/>
      <c r="AT147" s="141" t="s">
        <v>240</v>
      </c>
      <c r="AU147" s="141" t="s">
        <v>74</v>
      </c>
      <c r="AV147" s="141" t="s">
        <v>237</v>
      </c>
      <c r="AW147" s="141" t="s">
        <v>188</v>
      </c>
      <c r="AX147" s="141" t="s">
        <v>17</v>
      </c>
      <c r="AY147" s="141" t="s">
        <v>231</v>
      </c>
    </row>
    <row r="148" spans="2:63" s="106" customFormat="1" ht="30.75" customHeight="1">
      <c r="B148" s="107"/>
      <c r="C148" s="108"/>
      <c r="D148" s="116" t="s">
        <v>192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285">
        <f>$BK$148</f>
        <v>0</v>
      </c>
      <c r="O148" s="284"/>
      <c r="P148" s="284"/>
      <c r="Q148" s="284"/>
      <c r="R148" s="108"/>
      <c r="S148" s="110"/>
      <c r="T148" s="111"/>
      <c r="U148" s="108"/>
      <c r="V148" s="108"/>
      <c r="W148" s="112">
        <f>SUM($W$149:$W$165)</f>
        <v>0</v>
      </c>
      <c r="X148" s="108"/>
      <c r="Y148" s="112">
        <f>SUM($Y$149:$Y$165)</f>
        <v>72.25756100000001</v>
      </c>
      <c r="Z148" s="108"/>
      <c r="AA148" s="113">
        <f>SUM($AA$149:$AA$165)</f>
        <v>0</v>
      </c>
      <c r="AR148" s="114" t="s">
        <v>17</v>
      </c>
      <c r="AT148" s="114" t="s">
        <v>64</v>
      </c>
      <c r="AU148" s="114" t="s">
        <v>17</v>
      </c>
      <c r="AY148" s="114" t="s">
        <v>231</v>
      </c>
      <c r="BK148" s="115">
        <f>SUM($BK$149:$BK$165)</f>
        <v>0</v>
      </c>
    </row>
    <row r="149" spans="2:65" s="6" customFormat="1" ht="27" customHeight="1">
      <c r="B149" s="21"/>
      <c r="C149" s="117" t="s">
        <v>310</v>
      </c>
      <c r="D149" s="117" t="s">
        <v>232</v>
      </c>
      <c r="E149" s="118" t="s">
        <v>311</v>
      </c>
      <c r="F149" s="289" t="s">
        <v>312</v>
      </c>
      <c r="G149" s="290"/>
      <c r="H149" s="290"/>
      <c r="I149" s="290"/>
      <c r="J149" s="120" t="s">
        <v>235</v>
      </c>
      <c r="K149" s="121">
        <v>430.277</v>
      </c>
      <c r="L149" s="291"/>
      <c r="M149" s="290"/>
      <c r="N149" s="292">
        <f>ROUND($L$149*$K$149,2)</f>
        <v>0</v>
      </c>
      <c r="O149" s="290"/>
      <c r="P149" s="290"/>
      <c r="Q149" s="290"/>
      <c r="R149" s="119" t="s">
        <v>236</v>
      </c>
      <c r="S149" s="41"/>
      <c r="T149" s="122"/>
      <c r="U149" s="123" t="s">
        <v>38</v>
      </c>
      <c r="V149" s="22"/>
      <c r="W149" s="22"/>
      <c r="X149" s="124">
        <v>0</v>
      </c>
      <c r="Y149" s="124">
        <f>$X$149*$K$149</f>
        <v>0</v>
      </c>
      <c r="Z149" s="124">
        <v>0</v>
      </c>
      <c r="AA149" s="125">
        <f>$Z$149*$K$149</f>
        <v>0</v>
      </c>
      <c r="AR149" s="80" t="s">
        <v>237</v>
      </c>
      <c r="AT149" s="80" t="s">
        <v>232</v>
      </c>
      <c r="AU149" s="80" t="s">
        <v>74</v>
      </c>
      <c r="AY149" s="6" t="s">
        <v>231</v>
      </c>
      <c r="BE149" s="126">
        <f>IF($U$149="základní",$N$149,0)</f>
        <v>0</v>
      </c>
      <c r="BF149" s="126">
        <f>IF($U$149="snížená",$N$149,0)</f>
        <v>0</v>
      </c>
      <c r="BG149" s="126">
        <f>IF($U$149="zákl. přenesená",$N$149,0)</f>
        <v>0</v>
      </c>
      <c r="BH149" s="126">
        <f>IF($U$149="sníž. přenesená",$N$149,0)</f>
        <v>0</v>
      </c>
      <c r="BI149" s="126">
        <f>IF($U$149="nulová",$N$149,0)</f>
        <v>0</v>
      </c>
      <c r="BJ149" s="80" t="s">
        <v>237</v>
      </c>
      <c r="BK149" s="126">
        <f>ROUND($L$149*$K$149,2)</f>
        <v>0</v>
      </c>
      <c r="BL149" s="80" t="s">
        <v>237</v>
      </c>
      <c r="BM149" s="80" t="s">
        <v>313</v>
      </c>
    </row>
    <row r="150" spans="2:51" s="6" customFormat="1" ht="15.75" customHeight="1">
      <c r="B150" s="127"/>
      <c r="C150" s="128"/>
      <c r="D150" s="128"/>
      <c r="E150" s="129"/>
      <c r="F150" s="293" t="s">
        <v>109</v>
      </c>
      <c r="G150" s="294"/>
      <c r="H150" s="294"/>
      <c r="I150" s="294"/>
      <c r="J150" s="128"/>
      <c r="K150" s="130">
        <v>430.277</v>
      </c>
      <c r="L150" s="128"/>
      <c r="M150" s="128"/>
      <c r="N150" s="128"/>
      <c r="O150" s="128"/>
      <c r="P150" s="128"/>
      <c r="Q150" s="128"/>
      <c r="R150" s="128"/>
      <c r="S150" s="131"/>
      <c r="T150" s="132"/>
      <c r="U150" s="128"/>
      <c r="V150" s="128"/>
      <c r="W150" s="128"/>
      <c r="X150" s="128"/>
      <c r="Y150" s="128"/>
      <c r="Z150" s="128"/>
      <c r="AA150" s="133"/>
      <c r="AT150" s="134" t="s">
        <v>240</v>
      </c>
      <c r="AU150" s="134" t="s">
        <v>74</v>
      </c>
      <c r="AV150" s="134" t="s">
        <v>74</v>
      </c>
      <c r="AW150" s="134" t="s">
        <v>188</v>
      </c>
      <c r="AX150" s="134" t="s">
        <v>65</v>
      </c>
      <c r="AY150" s="134" t="s">
        <v>231</v>
      </c>
    </row>
    <row r="151" spans="2:51" s="6" customFormat="1" ht="15.75" customHeight="1">
      <c r="B151" s="135"/>
      <c r="C151" s="136"/>
      <c r="D151" s="136"/>
      <c r="E151" s="136"/>
      <c r="F151" s="299" t="s">
        <v>241</v>
      </c>
      <c r="G151" s="300"/>
      <c r="H151" s="300"/>
      <c r="I151" s="300"/>
      <c r="J151" s="136"/>
      <c r="K151" s="137">
        <v>430.277</v>
      </c>
      <c r="L151" s="136"/>
      <c r="M151" s="136"/>
      <c r="N151" s="136"/>
      <c r="O151" s="136"/>
      <c r="P151" s="136"/>
      <c r="Q151" s="136"/>
      <c r="R151" s="136"/>
      <c r="S151" s="138"/>
      <c r="T151" s="139"/>
      <c r="U151" s="136"/>
      <c r="V151" s="136"/>
      <c r="W151" s="136"/>
      <c r="X151" s="136"/>
      <c r="Y151" s="136"/>
      <c r="Z151" s="136"/>
      <c r="AA151" s="140"/>
      <c r="AT151" s="141" t="s">
        <v>240</v>
      </c>
      <c r="AU151" s="141" t="s">
        <v>74</v>
      </c>
      <c r="AV151" s="141" t="s">
        <v>237</v>
      </c>
      <c r="AW151" s="141" t="s">
        <v>188</v>
      </c>
      <c r="AX151" s="141" t="s">
        <v>17</v>
      </c>
      <c r="AY151" s="141" t="s">
        <v>231</v>
      </c>
    </row>
    <row r="152" spans="2:65" s="6" customFormat="1" ht="15.75" customHeight="1">
      <c r="B152" s="21"/>
      <c r="C152" s="117" t="s">
        <v>314</v>
      </c>
      <c r="D152" s="117" t="s">
        <v>232</v>
      </c>
      <c r="E152" s="118" t="s">
        <v>315</v>
      </c>
      <c r="F152" s="289" t="s">
        <v>316</v>
      </c>
      <c r="G152" s="290"/>
      <c r="H152" s="290"/>
      <c r="I152" s="290"/>
      <c r="J152" s="120" t="s">
        <v>235</v>
      </c>
      <c r="K152" s="121">
        <v>430.277</v>
      </c>
      <c r="L152" s="291"/>
      <c r="M152" s="290"/>
      <c r="N152" s="292">
        <f>ROUND($L$152*$K$152,2)</f>
        <v>0</v>
      </c>
      <c r="O152" s="290"/>
      <c r="P152" s="290"/>
      <c r="Q152" s="290"/>
      <c r="R152" s="119" t="s">
        <v>236</v>
      </c>
      <c r="S152" s="41"/>
      <c r="T152" s="122"/>
      <c r="U152" s="123" t="s">
        <v>38</v>
      </c>
      <c r="V152" s="22"/>
      <c r="W152" s="22"/>
      <c r="X152" s="124">
        <v>0</v>
      </c>
      <c r="Y152" s="124">
        <f>$X$152*$K$152</f>
        <v>0</v>
      </c>
      <c r="Z152" s="124">
        <v>0</v>
      </c>
      <c r="AA152" s="125">
        <f>$Z$152*$K$152</f>
        <v>0</v>
      </c>
      <c r="AR152" s="80" t="s">
        <v>237</v>
      </c>
      <c r="AT152" s="80" t="s">
        <v>232</v>
      </c>
      <c r="AU152" s="80" t="s">
        <v>74</v>
      </c>
      <c r="AY152" s="6" t="s">
        <v>231</v>
      </c>
      <c r="BE152" s="126">
        <f>IF($U$152="základní",$N$152,0)</f>
        <v>0</v>
      </c>
      <c r="BF152" s="126">
        <f>IF($U$152="snížená",$N$152,0)</f>
        <v>0</v>
      </c>
      <c r="BG152" s="126">
        <f>IF($U$152="zákl. přenesená",$N$152,0)</f>
        <v>0</v>
      </c>
      <c r="BH152" s="126">
        <f>IF($U$152="sníž. přenesená",$N$152,0)</f>
        <v>0</v>
      </c>
      <c r="BI152" s="126">
        <f>IF($U$152="nulová",$N$152,0)</f>
        <v>0</v>
      </c>
      <c r="BJ152" s="80" t="s">
        <v>237</v>
      </c>
      <c r="BK152" s="126">
        <f>ROUND($L$152*$K$152,2)</f>
        <v>0</v>
      </c>
      <c r="BL152" s="80" t="s">
        <v>237</v>
      </c>
      <c r="BM152" s="80" t="s">
        <v>317</v>
      </c>
    </row>
    <row r="153" spans="2:51" s="6" customFormat="1" ht="15.75" customHeight="1">
      <c r="B153" s="142"/>
      <c r="C153" s="143"/>
      <c r="D153" s="143"/>
      <c r="E153" s="144"/>
      <c r="F153" s="303" t="s">
        <v>318</v>
      </c>
      <c r="G153" s="304"/>
      <c r="H153" s="304"/>
      <c r="I153" s="304"/>
      <c r="J153" s="143"/>
      <c r="K153" s="143"/>
      <c r="L153" s="143"/>
      <c r="M153" s="143"/>
      <c r="N153" s="143"/>
      <c r="O153" s="143"/>
      <c r="P153" s="143"/>
      <c r="Q153" s="143"/>
      <c r="R153" s="143"/>
      <c r="S153" s="145"/>
      <c r="T153" s="146"/>
      <c r="U153" s="143"/>
      <c r="V153" s="143"/>
      <c r="W153" s="143"/>
      <c r="X153" s="143"/>
      <c r="Y153" s="143"/>
      <c r="Z153" s="143"/>
      <c r="AA153" s="147"/>
      <c r="AT153" s="148" t="s">
        <v>240</v>
      </c>
      <c r="AU153" s="148" t="s">
        <v>74</v>
      </c>
      <c r="AV153" s="148" t="s">
        <v>17</v>
      </c>
      <c r="AW153" s="148" t="s">
        <v>188</v>
      </c>
      <c r="AX153" s="148" t="s">
        <v>65</v>
      </c>
      <c r="AY153" s="148" t="s">
        <v>231</v>
      </c>
    </row>
    <row r="154" spans="2:51" s="6" customFormat="1" ht="27" customHeight="1">
      <c r="B154" s="127"/>
      <c r="C154" s="128"/>
      <c r="D154" s="128"/>
      <c r="E154" s="128"/>
      <c r="F154" s="293" t="s">
        <v>239</v>
      </c>
      <c r="G154" s="294"/>
      <c r="H154" s="294"/>
      <c r="I154" s="294"/>
      <c r="J154" s="128"/>
      <c r="K154" s="130">
        <v>398.676</v>
      </c>
      <c r="L154" s="128"/>
      <c r="M154" s="128"/>
      <c r="N154" s="128"/>
      <c r="O154" s="128"/>
      <c r="P154" s="128"/>
      <c r="Q154" s="128"/>
      <c r="R154" s="128"/>
      <c r="S154" s="131"/>
      <c r="T154" s="132"/>
      <c r="U154" s="128"/>
      <c r="V154" s="128"/>
      <c r="W154" s="128"/>
      <c r="X154" s="128"/>
      <c r="Y154" s="128"/>
      <c r="Z154" s="128"/>
      <c r="AA154" s="133"/>
      <c r="AT154" s="134" t="s">
        <v>240</v>
      </c>
      <c r="AU154" s="134" t="s">
        <v>74</v>
      </c>
      <c r="AV154" s="134" t="s">
        <v>74</v>
      </c>
      <c r="AW154" s="134" t="s">
        <v>188</v>
      </c>
      <c r="AX154" s="134" t="s">
        <v>65</v>
      </c>
      <c r="AY154" s="134" t="s">
        <v>231</v>
      </c>
    </row>
    <row r="155" spans="2:51" s="6" customFormat="1" ht="15.75" customHeight="1">
      <c r="B155" s="142"/>
      <c r="C155" s="143"/>
      <c r="D155" s="143"/>
      <c r="E155" s="143"/>
      <c r="F155" s="303" t="s">
        <v>319</v>
      </c>
      <c r="G155" s="304"/>
      <c r="H155" s="304"/>
      <c r="I155" s="304"/>
      <c r="J155" s="143"/>
      <c r="K155" s="143"/>
      <c r="L155" s="143"/>
      <c r="M155" s="143"/>
      <c r="N155" s="143"/>
      <c r="O155" s="143"/>
      <c r="P155" s="143"/>
      <c r="Q155" s="143"/>
      <c r="R155" s="143"/>
      <c r="S155" s="145"/>
      <c r="T155" s="146"/>
      <c r="U155" s="143"/>
      <c r="V155" s="143"/>
      <c r="W155" s="143"/>
      <c r="X155" s="143"/>
      <c r="Y155" s="143"/>
      <c r="Z155" s="143"/>
      <c r="AA155" s="147"/>
      <c r="AT155" s="148" t="s">
        <v>240</v>
      </c>
      <c r="AU155" s="148" t="s">
        <v>74</v>
      </c>
      <c r="AV155" s="148" t="s">
        <v>17</v>
      </c>
      <c r="AW155" s="148" t="s">
        <v>188</v>
      </c>
      <c r="AX155" s="148" t="s">
        <v>65</v>
      </c>
      <c r="AY155" s="148" t="s">
        <v>231</v>
      </c>
    </row>
    <row r="156" spans="2:51" s="6" customFormat="1" ht="15.75" customHeight="1">
      <c r="B156" s="127"/>
      <c r="C156" s="128"/>
      <c r="D156" s="128"/>
      <c r="E156" s="128"/>
      <c r="F156" s="293" t="s">
        <v>320</v>
      </c>
      <c r="G156" s="294"/>
      <c r="H156" s="294"/>
      <c r="I156" s="294"/>
      <c r="J156" s="128"/>
      <c r="K156" s="130">
        <v>31.601</v>
      </c>
      <c r="L156" s="128"/>
      <c r="M156" s="128"/>
      <c r="N156" s="128"/>
      <c r="O156" s="128"/>
      <c r="P156" s="128"/>
      <c r="Q156" s="128"/>
      <c r="R156" s="128"/>
      <c r="S156" s="131"/>
      <c r="T156" s="132"/>
      <c r="U156" s="128"/>
      <c r="V156" s="128"/>
      <c r="W156" s="128"/>
      <c r="X156" s="128"/>
      <c r="Y156" s="128"/>
      <c r="Z156" s="128"/>
      <c r="AA156" s="133"/>
      <c r="AT156" s="134" t="s">
        <v>240</v>
      </c>
      <c r="AU156" s="134" t="s">
        <v>74</v>
      </c>
      <c r="AV156" s="134" t="s">
        <v>74</v>
      </c>
      <c r="AW156" s="134" t="s">
        <v>188</v>
      </c>
      <c r="AX156" s="134" t="s">
        <v>65</v>
      </c>
      <c r="AY156" s="134" t="s">
        <v>231</v>
      </c>
    </row>
    <row r="157" spans="2:51" s="6" customFormat="1" ht="15.75" customHeight="1">
      <c r="B157" s="135"/>
      <c r="C157" s="136"/>
      <c r="D157" s="136"/>
      <c r="E157" s="136" t="s">
        <v>109</v>
      </c>
      <c r="F157" s="299" t="s">
        <v>241</v>
      </c>
      <c r="G157" s="300"/>
      <c r="H157" s="300"/>
      <c r="I157" s="300"/>
      <c r="J157" s="136"/>
      <c r="K157" s="137">
        <v>430.277</v>
      </c>
      <c r="L157" s="136"/>
      <c r="M157" s="136"/>
      <c r="N157" s="136"/>
      <c r="O157" s="136"/>
      <c r="P157" s="136"/>
      <c r="Q157" s="136"/>
      <c r="R157" s="136"/>
      <c r="S157" s="138"/>
      <c r="T157" s="139"/>
      <c r="U157" s="136"/>
      <c r="V157" s="136"/>
      <c r="W157" s="136"/>
      <c r="X157" s="136"/>
      <c r="Y157" s="136"/>
      <c r="Z157" s="136"/>
      <c r="AA157" s="140"/>
      <c r="AT157" s="141" t="s">
        <v>240</v>
      </c>
      <c r="AU157" s="141" t="s">
        <v>74</v>
      </c>
      <c r="AV157" s="141" t="s">
        <v>237</v>
      </c>
      <c r="AW157" s="141" t="s">
        <v>188</v>
      </c>
      <c r="AX157" s="141" t="s">
        <v>17</v>
      </c>
      <c r="AY157" s="141" t="s">
        <v>231</v>
      </c>
    </row>
    <row r="158" spans="2:65" s="6" customFormat="1" ht="27" customHeight="1">
      <c r="B158" s="21"/>
      <c r="C158" s="117" t="s">
        <v>321</v>
      </c>
      <c r="D158" s="117" t="s">
        <v>232</v>
      </c>
      <c r="E158" s="118" t="s">
        <v>322</v>
      </c>
      <c r="F158" s="289" t="s">
        <v>323</v>
      </c>
      <c r="G158" s="290"/>
      <c r="H158" s="290"/>
      <c r="I158" s="290"/>
      <c r="J158" s="120" t="s">
        <v>235</v>
      </c>
      <c r="K158" s="121">
        <v>421.741</v>
      </c>
      <c r="L158" s="291"/>
      <c r="M158" s="290"/>
      <c r="N158" s="292">
        <f>ROUND($L$158*$K$158,2)</f>
        <v>0</v>
      </c>
      <c r="O158" s="290"/>
      <c r="P158" s="290"/>
      <c r="Q158" s="290"/>
      <c r="R158" s="119" t="s">
        <v>236</v>
      </c>
      <c r="S158" s="41"/>
      <c r="T158" s="122"/>
      <c r="U158" s="123" t="s">
        <v>38</v>
      </c>
      <c r="V158" s="22"/>
      <c r="W158" s="22"/>
      <c r="X158" s="124">
        <v>0.101</v>
      </c>
      <c r="Y158" s="124">
        <f>$X$158*$K$158</f>
        <v>42.595841</v>
      </c>
      <c r="Z158" s="124">
        <v>0</v>
      </c>
      <c r="AA158" s="125">
        <f>$Z$158*$K$158</f>
        <v>0</v>
      </c>
      <c r="AR158" s="80" t="s">
        <v>237</v>
      </c>
      <c r="AT158" s="80" t="s">
        <v>232</v>
      </c>
      <c r="AU158" s="80" t="s">
        <v>74</v>
      </c>
      <c r="AY158" s="6" t="s">
        <v>231</v>
      </c>
      <c r="BE158" s="126">
        <f>IF($U$158="základní",$N$158,0)</f>
        <v>0</v>
      </c>
      <c r="BF158" s="126">
        <f>IF($U$158="snížená",$N$158,0)</f>
        <v>0</v>
      </c>
      <c r="BG158" s="126">
        <f>IF($U$158="zákl. přenesená",$N$158,0)</f>
        <v>0</v>
      </c>
      <c r="BH158" s="126">
        <f>IF($U$158="sníž. přenesená",$N$158,0)</f>
        <v>0</v>
      </c>
      <c r="BI158" s="126">
        <f>IF($U$158="nulová",$N$158,0)</f>
        <v>0</v>
      </c>
      <c r="BJ158" s="80" t="s">
        <v>237</v>
      </c>
      <c r="BK158" s="126">
        <f>ROUND($L$158*$K$158,2)</f>
        <v>0</v>
      </c>
      <c r="BL158" s="80" t="s">
        <v>237</v>
      </c>
      <c r="BM158" s="80" t="s">
        <v>324</v>
      </c>
    </row>
    <row r="159" spans="2:51" s="6" customFormat="1" ht="39" customHeight="1">
      <c r="B159" s="127"/>
      <c r="C159" s="128"/>
      <c r="D159" s="128"/>
      <c r="E159" s="129"/>
      <c r="F159" s="293" t="s">
        <v>325</v>
      </c>
      <c r="G159" s="294"/>
      <c r="H159" s="294"/>
      <c r="I159" s="294"/>
      <c r="J159" s="128"/>
      <c r="K159" s="130">
        <v>398.676</v>
      </c>
      <c r="L159" s="128"/>
      <c r="M159" s="128"/>
      <c r="N159" s="128"/>
      <c r="O159" s="128"/>
      <c r="P159" s="128"/>
      <c r="Q159" s="128"/>
      <c r="R159" s="128"/>
      <c r="S159" s="131"/>
      <c r="T159" s="132"/>
      <c r="U159" s="128"/>
      <c r="V159" s="128"/>
      <c r="W159" s="128"/>
      <c r="X159" s="128"/>
      <c r="Y159" s="128"/>
      <c r="Z159" s="128"/>
      <c r="AA159" s="133"/>
      <c r="AT159" s="134" t="s">
        <v>240</v>
      </c>
      <c r="AU159" s="134" t="s">
        <v>74</v>
      </c>
      <c r="AV159" s="134" t="s">
        <v>74</v>
      </c>
      <c r="AW159" s="134" t="s">
        <v>188</v>
      </c>
      <c r="AX159" s="134" t="s">
        <v>65</v>
      </c>
      <c r="AY159" s="134" t="s">
        <v>231</v>
      </c>
    </row>
    <row r="160" spans="2:51" s="6" customFormat="1" ht="27" customHeight="1">
      <c r="B160" s="127"/>
      <c r="C160" s="128"/>
      <c r="D160" s="128"/>
      <c r="E160" s="128"/>
      <c r="F160" s="293" t="s">
        <v>326</v>
      </c>
      <c r="G160" s="294"/>
      <c r="H160" s="294"/>
      <c r="I160" s="294"/>
      <c r="J160" s="128"/>
      <c r="K160" s="130">
        <v>23.065</v>
      </c>
      <c r="L160" s="128"/>
      <c r="M160" s="128"/>
      <c r="N160" s="128"/>
      <c r="O160" s="128"/>
      <c r="P160" s="128"/>
      <c r="Q160" s="128"/>
      <c r="R160" s="128"/>
      <c r="S160" s="131"/>
      <c r="T160" s="132"/>
      <c r="U160" s="128"/>
      <c r="V160" s="128"/>
      <c r="W160" s="128"/>
      <c r="X160" s="128"/>
      <c r="Y160" s="128"/>
      <c r="Z160" s="128"/>
      <c r="AA160" s="133"/>
      <c r="AT160" s="134" t="s">
        <v>240</v>
      </c>
      <c r="AU160" s="134" t="s">
        <v>74</v>
      </c>
      <c r="AV160" s="134" t="s">
        <v>74</v>
      </c>
      <c r="AW160" s="134" t="s">
        <v>188</v>
      </c>
      <c r="AX160" s="134" t="s">
        <v>65</v>
      </c>
      <c r="AY160" s="134" t="s">
        <v>231</v>
      </c>
    </row>
    <row r="161" spans="2:51" s="6" customFormat="1" ht="15.75" customHeight="1">
      <c r="B161" s="135"/>
      <c r="C161" s="136"/>
      <c r="D161" s="136"/>
      <c r="E161" s="136"/>
      <c r="F161" s="299" t="s">
        <v>241</v>
      </c>
      <c r="G161" s="300"/>
      <c r="H161" s="300"/>
      <c r="I161" s="300"/>
      <c r="J161" s="136"/>
      <c r="K161" s="137">
        <v>421.741</v>
      </c>
      <c r="L161" s="136"/>
      <c r="M161" s="136"/>
      <c r="N161" s="136"/>
      <c r="O161" s="136"/>
      <c r="P161" s="136"/>
      <c r="Q161" s="136"/>
      <c r="R161" s="136"/>
      <c r="S161" s="138"/>
      <c r="T161" s="139"/>
      <c r="U161" s="136"/>
      <c r="V161" s="136"/>
      <c r="W161" s="136"/>
      <c r="X161" s="136"/>
      <c r="Y161" s="136"/>
      <c r="Z161" s="136"/>
      <c r="AA161" s="140"/>
      <c r="AT161" s="141" t="s">
        <v>240</v>
      </c>
      <c r="AU161" s="141" t="s">
        <v>74</v>
      </c>
      <c r="AV161" s="141" t="s">
        <v>237</v>
      </c>
      <c r="AW161" s="141" t="s">
        <v>188</v>
      </c>
      <c r="AX161" s="141" t="s">
        <v>17</v>
      </c>
      <c r="AY161" s="141" t="s">
        <v>231</v>
      </c>
    </row>
    <row r="162" spans="2:65" s="6" customFormat="1" ht="15.75" customHeight="1">
      <c r="B162" s="21"/>
      <c r="C162" s="149" t="s">
        <v>327</v>
      </c>
      <c r="D162" s="149" t="s">
        <v>328</v>
      </c>
      <c r="E162" s="150" t="s">
        <v>329</v>
      </c>
      <c r="F162" s="295" t="s">
        <v>330</v>
      </c>
      <c r="G162" s="296"/>
      <c r="H162" s="296"/>
      <c r="I162" s="296"/>
      <c r="J162" s="151" t="s">
        <v>235</v>
      </c>
      <c r="K162" s="152">
        <v>224.71</v>
      </c>
      <c r="L162" s="297"/>
      <c r="M162" s="296"/>
      <c r="N162" s="298">
        <f>ROUND($L$162*$K$162,2)</f>
        <v>0</v>
      </c>
      <c r="O162" s="290"/>
      <c r="P162" s="290"/>
      <c r="Q162" s="290"/>
      <c r="R162" s="119" t="s">
        <v>236</v>
      </c>
      <c r="S162" s="41"/>
      <c r="T162" s="122"/>
      <c r="U162" s="123" t="s">
        <v>38</v>
      </c>
      <c r="V162" s="22"/>
      <c r="W162" s="22"/>
      <c r="X162" s="124">
        <v>0.132</v>
      </c>
      <c r="Y162" s="124">
        <f>$X$162*$K$162</f>
        <v>29.661720000000003</v>
      </c>
      <c r="Z162" s="124">
        <v>0</v>
      </c>
      <c r="AA162" s="125">
        <f>$Z$162*$K$162</f>
        <v>0</v>
      </c>
      <c r="AR162" s="80" t="s">
        <v>268</v>
      </c>
      <c r="AT162" s="80" t="s">
        <v>328</v>
      </c>
      <c r="AU162" s="80" t="s">
        <v>74</v>
      </c>
      <c r="AY162" s="6" t="s">
        <v>231</v>
      </c>
      <c r="BE162" s="126">
        <f>IF($U$162="základní",$N$162,0)</f>
        <v>0</v>
      </c>
      <c r="BF162" s="126">
        <f>IF($U$162="snížená",$N$162,0)</f>
        <v>0</v>
      </c>
      <c r="BG162" s="126">
        <f>IF($U$162="zákl. přenesená",$N$162,0)</f>
        <v>0</v>
      </c>
      <c r="BH162" s="126">
        <f>IF($U$162="sníž. přenesená",$N$162,0)</f>
        <v>0</v>
      </c>
      <c r="BI162" s="126">
        <f>IF($U$162="nulová",$N$162,0)</f>
        <v>0</v>
      </c>
      <c r="BJ162" s="80" t="s">
        <v>237</v>
      </c>
      <c r="BK162" s="126">
        <f>ROUND($L$162*$K$162,2)</f>
        <v>0</v>
      </c>
      <c r="BL162" s="80" t="s">
        <v>237</v>
      </c>
      <c r="BM162" s="80" t="s">
        <v>331</v>
      </c>
    </row>
    <row r="163" spans="2:51" s="6" customFormat="1" ht="15.75" customHeight="1">
      <c r="B163" s="127"/>
      <c r="C163" s="128"/>
      <c r="D163" s="128"/>
      <c r="E163" s="129"/>
      <c r="F163" s="293" t="s">
        <v>332</v>
      </c>
      <c r="G163" s="294"/>
      <c r="H163" s="294"/>
      <c r="I163" s="294"/>
      <c r="J163" s="128"/>
      <c r="K163" s="130">
        <v>199.338</v>
      </c>
      <c r="L163" s="128"/>
      <c r="M163" s="128"/>
      <c r="N163" s="128"/>
      <c r="O163" s="128"/>
      <c r="P163" s="128"/>
      <c r="Q163" s="128"/>
      <c r="R163" s="128"/>
      <c r="S163" s="131"/>
      <c r="T163" s="132"/>
      <c r="U163" s="128"/>
      <c r="V163" s="128"/>
      <c r="W163" s="128"/>
      <c r="X163" s="128"/>
      <c r="Y163" s="128"/>
      <c r="Z163" s="128"/>
      <c r="AA163" s="133"/>
      <c r="AT163" s="134" t="s">
        <v>240</v>
      </c>
      <c r="AU163" s="134" t="s">
        <v>74</v>
      </c>
      <c r="AV163" s="134" t="s">
        <v>74</v>
      </c>
      <c r="AW163" s="134" t="s">
        <v>188</v>
      </c>
      <c r="AX163" s="134" t="s">
        <v>65</v>
      </c>
      <c r="AY163" s="134" t="s">
        <v>231</v>
      </c>
    </row>
    <row r="164" spans="2:51" s="6" customFormat="1" ht="27" customHeight="1">
      <c r="B164" s="127"/>
      <c r="C164" s="128"/>
      <c r="D164" s="128"/>
      <c r="E164" s="128"/>
      <c r="F164" s="293" t="s">
        <v>333</v>
      </c>
      <c r="G164" s="294"/>
      <c r="H164" s="294"/>
      <c r="I164" s="294"/>
      <c r="J164" s="128"/>
      <c r="K164" s="130">
        <v>25.372</v>
      </c>
      <c r="L164" s="128"/>
      <c r="M164" s="128"/>
      <c r="N164" s="128"/>
      <c r="O164" s="128"/>
      <c r="P164" s="128"/>
      <c r="Q164" s="128"/>
      <c r="R164" s="128"/>
      <c r="S164" s="131"/>
      <c r="T164" s="132"/>
      <c r="U164" s="128"/>
      <c r="V164" s="128"/>
      <c r="W164" s="128"/>
      <c r="X164" s="128"/>
      <c r="Y164" s="128"/>
      <c r="Z164" s="128"/>
      <c r="AA164" s="133"/>
      <c r="AT164" s="134" t="s">
        <v>240</v>
      </c>
      <c r="AU164" s="134" t="s">
        <v>74</v>
      </c>
      <c r="AV164" s="134" t="s">
        <v>74</v>
      </c>
      <c r="AW164" s="134" t="s">
        <v>188</v>
      </c>
      <c r="AX164" s="134" t="s">
        <v>65</v>
      </c>
      <c r="AY164" s="134" t="s">
        <v>231</v>
      </c>
    </row>
    <row r="165" spans="2:51" s="6" customFormat="1" ht="15.75" customHeight="1">
      <c r="B165" s="135"/>
      <c r="C165" s="136"/>
      <c r="D165" s="136"/>
      <c r="E165" s="136"/>
      <c r="F165" s="299" t="s">
        <v>241</v>
      </c>
      <c r="G165" s="300"/>
      <c r="H165" s="300"/>
      <c r="I165" s="300"/>
      <c r="J165" s="136"/>
      <c r="K165" s="137">
        <v>224.71</v>
      </c>
      <c r="L165" s="136"/>
      <c r="M165" s="136"/>
      <c r="N165" s="136"/>
      <c r="O165" s="136"/>
      <c r="P165" s="136"/>
      <c r="Q165" s="136"/>
      <c r="R165" s="136"/>
      <c r="S165" s="138"/>
      <c r="T165" s="139"/>
      <c r="U165" s="136"/>
      <c r="V165" s="136"/>
      <c r="W165" s="136"/>
      <c r="X165" s="136"/>
      <c r="Y165" s="136"/>
      <c r="Z165" s="136"/>
      <c r="AA165" s="140"/>
      <c r="AT165" s="141" t="s">
        <v>240</v>
      </c>
      <c r="AU165" s="141" t="s">
        <v>74</v>
      </c>
      <c r="AV165" s="141" t="s">
        <v>237</v>
      </c>
      <c r="AW165" s="141" t="s">
        <v>188</v>
      </c>
      <c r="AX165" s="141" t="s">
        <v>17</v>
      </c>
      <c r="AY165" s="141" t="s">
        <v>231</v>
      </c>
    </row>
    <row r="166" spans="2:63" s="106" customFormat="1" ht="30.75" customHeight="1">
      <c r="B166" s="107"/>
      <c r="C166" s="108"/>
      <c r="D166" s="116" t="s">
        <v>193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285">
        <f>$BK$166</f>
        <v>0</v>
      </c>
      <c r="O166" s="284"/>
      <c r="P166" s="284"/>
      <c r="Q166" s="284"/>
      <c r="R166" s="108"/>
      <c r="S166" s="110"/>
      <c r="T166" s="111"/>
      <c r="U166" s="108"/>
      <c r="V166" s="108"/>
      <c r="W166" s="112">
        <f>SUM($W$167:$W$412)</f>
        <v>0</v>
      </c>
      <c r="X166" s="108"/>
      <c r="Y166" s="112">
        <f>SUM($Y$167:$Y$412)</f>
        <v>29.294288960000003</v>
      </c>
      <c r="Z166" s="108"/>
      <c r="AA166" s="113">
        <f>SUM($AA$167:$AA$412)</f>
        <v>0</v>
      </c>
      <c r="AR166" s="114" t="s">
        <v>17</v>
      </c>
      <c r="AT166" s="114" t="s">
        <v>64</v>
      </c>
      <c r="AU166" s="114" t="s">
        <v>17</v>
      </c>
      <c r="AY166" s="114" t="s">
        <v>231</v>
      </c>
      <c r="BK166" s="115">
        <f>SUM($BK$167:$BK$412)</f>
        <v>0</v>
      </c>
    </row>
    <row r="167" spans="2:65" s="6" customFormat="1" ht="27" customHeight="1">
      <c r="B167" s="21"/>
      <c r="C167" s="117" t="s">
        <v>7</v>
      </c>
      <c r="D167" s="117" t="s">
        <v>232</v>
      </c>
      <c r="E167" s="118" t="s">
        <v>334</v>
      </c>
      <c r="F167" s="289" t="s">
        <v>335</v>
      </c>
      <c r="G167" s="290"/>
      <c r="H167" s="290"/>
      <c r="I167" s="290"/>
      <c r="J167" s="120" t="s">
        <v>235</v>
      </c>
      <c r="K167" s="121">
        <v>78.275</v>
      </c>
      <c r="L167" s="291"/>
      <c r="M167" s="290"/>
      <c r="N167" s="292">
        <f>ROUND($L$167*$K$167,2)</f>
        <v>0</v>
      </c>
      <c r="O167" s="290"/>
      <c r="P167" s="290"/>
      <c r="Q167" s="290"/>
      <c r="R167" s="119" t="s">
        <v>236</v>
      </c>
      <c r="S167" s="41"/>
      <c r="T167" s="122"/>
      <c r="U167" s="123" t="s">
        <v>38</v>
      </c>
      <c r="V167" s="22"/>
      <c r="W167" s="22"/>
      <c r="X167" s="124">
        <v>0.02048</v>
      </c>
      <c r="Y167" s="124">
        <f>$X$167*$K$167</f>
        <v>1.6030720000000003</v>
      </c>
      <c r="Z167" s="124">
        <v>0</v>
      </c>
      <c r="AA167" s="125">
        <f>$Z$167*$K$167</f>
        <v>0</v>
      </c>
      <c r="AR167" s="80" t="s">
        <v>237</v>
      </c>
      <c r="AT167" s="80" t="s">
        <v>232</v>
      </c>
      <c r="AU167" s="80" t="s">
        <v>74</v>
      </c>
      <c r="AY167" s="6" t="s">
        <v>231</v>
      </c>
      <c r="BE167" s="126">
        <f>IF($U$167="základní",$N$167,0)</f>
        <v>0</v>
      </c>
      <c r="BF167" s="126">
        <f>IF($U$167="snížená",$N$167,0)</f>
        <v>0</v>
      </c>
      <c r="BG167" s="126">
        <f>IF($U$167="zákl. přenesená",$N$167,0)</f>
        <v>0</v>
      </c>
      <c r="BH167" s="126">
        <f>IF($U$167="sníž. přenesená",$N$167,0)</f>
        <v>0</v>
      </c>
      <c r="BI167" s="126">
        <f>IF($U$167="nulová",$N$167,0)</f>
        <v>0</v>
      </c>
      <c r="BJ167" s="80" t="s">
        <v>237</v>
      </c>
      <c r="BK167" s="126">
        <f>ROUND($L$167*$K$167,2)</f>
        <v>0</v>
      </c>
      <c r="BL167" s="80" t="s">
        <v>237</v>
      </c>
      <c r="BM167" s="80" t="s">
        <v>336</v>
      </c>
    </row>
    <row r="168" spans="2:47" s="6" customFormat="1" ht="16.5" customHeight="1">
      <c r="B168" s="21"/>
      <c r="C168" s="22"/>
      <c r="D168" s="22"/>
      <c r="E168" s="22"/>
      <c r="F168" s="287" t="s">
        <v>335</v>
      </c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41"/>
      <c r="T168" s="50"/>
      <c r="U168" s="22"/>
      <c r="V168" s="22"/>
      <c r="W168" s="22"/>
      <c r="X168" s="22"/>
      <c r="Y168" s="22"/>
      <c r="Z168" s="22"/>
      <c r="AA168" s="51"/>
      <c r="AT168" s="6" t="s">
        <v>337</v>
      </c>
      <c r="AU168" s="6" t="s">
        <v>74</v>
      </c>
    </row>
    <row r="169" spans="2:51" s="6" customFormat="1" ht="15.75" customHeight="1">
      <c r="B169" s="142"/>
      <c r="C169" s="143"/>
      <c r="D169" s="143"/>
      <c r="E169" s="143"/>
      <c r="F169" s="303" t="s">
        <v>338</v>
      </c>
      <c r="G169" s="304"/>
      <c r="H169" s="304"/>
      <c r="I169" s="304"/>
      <c r="J169" s="143"/>
      <c r="K169" s="143"/>
      <c r="L169" s="143"/>
      <c r="M169" s="143"/>
      <c r="N169" s="143"/>
      <c r="O169" s="143"/>
      <c r="P169" s="143"/>
      <c r="Q169" s="143"/>
      <c r="R169" s="143"/>
      <c r="S169" s="145"/>
      <c r="T169" s="146"/>
      <c r="U169" s="143"/>
      <c r="V169" s="143"/>
      <c r="W169" s="143"/>
      <c r="X169" s="143"/>
      <c r="Y169" s="143"/>
      <c r="Z169" s="143"/>
      <c r="AA169" s="147"/>
      <c r="AT169" s="148" t="s">
        <v>240</v>
      </c>
      <c r="AU169" s="148" t="s">
        <v>74</v>
      </c>
      <c r="AV169" s="148" t="s">
        <v>17</v>
      </c>
      <c r="AW169" s="148" t="s">
        <v>188</v>
      </c>
      <c r="AX169" s="148" t="s">
        <v>65</v>
      </c>
      <c r="AY169" s="148" t="s">
        <v>231</v>
      </c>
    </row>
    <row r="170" spans="2:51" s="6" customFormat="1" ht="15.75" customHeight="1">
      <c r="B170" s="127"/>
      <c r="C170" s="128"/>
      <c r="D170" s="128"/>
      <c r="E170" s="128"/>
      <c r="F170" s="293" t="s">
        <v>339</v>
      </c>
      <c r="G170" s="294"/>
      <c r="H170" s="294"/>
      <c r="I170" s="294"/>
      <c r="J170" s="128"/>
      <c r="K170" s="130">
        <v>16.223</v>
      </c>
      <c r="L170" s="128"/>
      <c r="M170" s="128"/>
      <c r="N170" s="128"/>
      <c r="O170" s="128"/>
      <c r="P170" s="128"/>
      <c r="Q170" s="128"/>
      <c r="R170" s="128"/>
      <c r="S170" s="131"/>
      <c r="T170" s="132"/>
      <c r="U170" s="128"/>
      <c r="V170" s="128"/>
      <c r="W170" s="128"/>
      <c r="X170" s="128"/>
      <c r="Y170" s="128"/>
      <c r="Z170" s="128"/>
      <c r="AA170" s="133"/>
      <c r="AT170" s="134" t="s">
        <v>240</v>
      </c>
      <c r="AU170" s="134" t="s">
        <v>74</v>
      </c>
      <c r="AV170" s="134" t="s">
        <v>74</v>
      </c>
      <c r="AW170" s="134" t="s">
        <v>188</v>
      </c>
      <c r="AX170" s="134" t="s">
        <v>65</v>
      </c>
      <c r="AY170" s="134" t="s">
        <v>231</v>
      </c>
    </row>
    <row r="171" spans="2:51" s="6" customFormat="1" ht="15.75" customHeight="1">
      <c r="B171" s="127"/>
      <c r="C171" s="128"/>
      <c r="D171" s="128"/>
      <c r="E171" s="128"/>
      <c r="F171" s="293" t="s">
        <v>340</v>
      </c>
      <c r="G171" s="294"/>
      <c r="H171" s="294"/>
      <c r="I171" s="294"/>
      <c r="J171" s="128"/>
      <c r="K171" s="130">
        <v>2.993</v>
      </c>
      <c r="L171" s="128"/>
      <c r="M171" s="128"/>
      <c r="N171" s="128"/>
      <c r="O171" s="128"/>
      <c r="P171" s="128"/>
      <c r="Q171" s="128"/>
      <c r="R171" s="128"/>
      <c r="S171" s="131"/>
      <c r="T171" s="132"/>
      <c r="U171" s="128"/>
      <c r="V171" s="128"/>
      <c r="W171" s="128"/>
      <c r="X171" s="128"/>
      <c r="Y171" s="128"/>
      <c r="Z171" s="128"/>
      <c r="AA171" s="133"/>
      <c r="AT171" s="134" t="s">
        <v>240</v>
      </c>
      <c r="AU171" s="134" t="s">
        <v>74</v>
      </c>
      <c r="AV171" s="134" t="s">
        <v>74</v>
      </c>
      <c r="AW171" s="134" t="s">
        <v>188</v>
      </c>
      <c r="AX171" s="134" t="s">
        <v>65</v>
      </c>
      <c r="AY171" s="134" t="s">
        <v>231</v>
      </c>
    </row>
    <row r="172" spans="2:51" s="6" customFormat="1" ht="15.75" customHeight="1">
      <c r="B172" s="127"/>
      <c r="C172" s="128"/>
      <c r="D172" s="128"/>
      <c r="E172" s="128"/>
      <c r="F172" s="293" t="s">
        <v>341</v>
      </c>
      <c r="G172" s="294"/>
      <c r="H172" s="294"/>
      <c r="I172" s="294"/>
      <c r="J172" s="128"/>
      <c r="K172" s="130">
        <v>1.652</v>
      </c>
      <c r="L172" s="128"/>
      <c r="M172" s="128"/>
      <c r="N172" s="128"/>
      <c r="O172" s="128"/>
      <c r="P172" s="128"/>
      <c r="Q172" s="128"/>
      <c r="R172" s="128"/>
      <c r="S172" s="131"/>
      <c r="T172" s="132"/>
      <c r="U172" s="128"/>
      <c r="V172" s="128"/>
      <c r="W172" s="128"/>
      <c r="X172" s="128"/>
      <c r="Y172" s="128"/>
      <c r="Z172" s="128"/>
      <c r="AA172" s="133"/>
      <c r="AT172" s="134" t="s">
        <v>240</v>
      </c>
      <c r="AU172" s="134" t="s">
        <v>74</v>
      </c>
      <c r="AV172" s="134" t="s">
        <v>74</v>
      </c>
      <c r="AW172" s="134" t="s">
        <v>188</v>
      </c>
      <c r="AX172" s="134" t="s">
        <v>65</v>
      </c>
      <c r="AY172" s="134" t="s">
        <v>231</v>
      </c>
    </row>
    <row r="173" spans="2:51" s="6" customFormat="1" ht="15.75" customHeight="1">
      <c r="B173" s="127"/>
      <c r="C173" s="128"/>
      <c r="D173" s="128"/>
      <c r="E173" s="128"/>
      <c r="F173" s="293" t="s">
        <v>342</v>
      </c>
      <c r="G173" s="294"/>
      <c r="H173" s="294"/>
      <c r="I173" s="294"/>
      <c r="J173" s="128"/>
      <c r="K173" s="130">
        <v>1.68</v>
      </c>
      <c r="L173" s="128"/>
      <c r="M173" s="128"/>
      <c r="N173" s="128"/>
      <c r="O173" s="128"/>
      <c r="P173" s="128"/>
      <c r="Q173" s="128"/>
      <c r="R173" s="128"/>
      <c r="S173" s="131"/>
      <c r="T173" s="132"/>
      <c r="U173" s="128"/>
      <c r="V173" s="128"/>
      <c r="W173" s="128"/>
      <c r="X173" s="128"/>
      <c r="Y173" s="128"/>
      <c r="Z173" s="128"/>
      <c r="AA173" s="133"/>
      <c r="AT173" s="134" t="s">
        <v>240</v>
      </c>
      <c r="AU173" s="134" t="s">
        <v>74</v>
      </c>
      <c r="AV173" s="134" t="s">
        <v>74</v>
      </c>
      <c r="AW173" s="134" t="s">
        <v>188</v>
      </c>
      <c r="AX173" s="134" t="s">
        <v>65</v>
      </c>
      <c r="AY173" s="134" t="s">
        <v>231</v>
      </c>
    </row>
    <row r="174" spans="2:51" s="6" customFormat="1" ht="15.75" customHeight="1">
      <c r="B174" s="127"/>
      <c r="C174" s="128"/>
      <c r="D174" s="128"/>
      <c r="E174" s="128"/>
      <c r="F174" s="293" t="s">
        <v>343</v>
      </c>
      <c r="G174" s="294"/>
      <c r="H174" s="294"/>
      <c r="I174" s="294"/>
      <c r="J174" s="128"/>
      <c r="K174" s="130">
        <v>1.873</v>
      </c>
      <c r="L174" s="128"/>
      <c r="M174" s="128"/>
      <c r="N174" s="128"/>
      <c r="O174" s="128"/>
      <c r="P174" s="128"/>
      <c r="Q174" s="128"/>
      <c r="R174" s="128"/>
      <c r="S174" s="131"/>
      <c r="T174" s="132"/>
      <c r="U174" s="128"/>
      <c r="V174" s="128"/>
      <c r="W174" s="128"/>
      <c r="X174" s="128"/>
      <c r="Y174" s="128"/>
      <c r="Z174" s="128"/>
      <c r="AA174" s="133"/>
      <c r="AT174" s="134" t="s">
        <v>240</v>
      </c>
      <c r="AU174" s="134" t="s">
        <v>74</v>
      </c>
      <c r="AV174" s="134" t="s">
        <v>74</v>
      </c>
      <c r="AW174" s="134" t="s">
        <v>188</v>
      </c>
      <c r="AX174" s="134" t="s">
        <v>65</v>
      </c>
      <c r="AY174" s="134" t="s">
        <v>231</v>
      </c>
    </row>
    <row r="175" spans="2:51" s="6" customFormat="1" ht="15.75" customHeight="1">
      <c r="B175" s="127"/>
      <c r="C175" s="128"/>
      <c r="D175" s="128"/>
      <c r="E175" s="128"/>
      <c r="F175" s="293" t="s">
        <v>344</v>
      </c>
      <c r="G175" s="294"/>
      <c r="H175" s="294"/>
      <c r="I175" s="294"/>
      <c r="J175" s="128"/>
      <c r="K175" s="130">
        <v>1.89</v>
      </c>
      <c r="L175" s="128"/>
      <c r="M175" s="128"/>
      <c r="N175" s="128"/>
      <c r="O175" s="128"/>
      <c r="P175" s="128"/>
      <c r="Q175" s="128"/>
      <c r="R175" s="128"/>
      <c r="S175" s="131"/>
      <c r="T175" s="132"/>
      <c r="U175" s="128"/>
      <c r="V175" s="128"/>
      <c r="W175" s="128"/>
      <c r="X175" s="128"/>
      <c r="Y175" s="128"/>
      <c r="Z175" s="128"/>
      <c r="AA175" s="133"/>
      <c r="AT175" s="134" t="s">
        <v>240</v>
      </c>
      <c r="AU175" s="134" t="s">
        <v>74</v>
      </c>
      <c r="AV175" s="134" t="s">
        <v>74</v>
      </c>
      <c r="AW175" s="134" t="s">
        <v>188</v>
      </c>
      <c r="AX175" s="134" t="s">
        <v>65</v>
      </c>
      <c r="AY175" s="134" t="s">
        <v>231</v>
      </c>
    </row>
    <row r="176" spans="2:51" s="6" customFormat="1" ht="15.75" customHeight="1">
      <c r="B176" s="127"/>
      <c r="C176" s="128"/>
      <c r="D176" s="128"/>
      <c r="E176" s="128"/>
      <c r="F176" s="293" t="s">
        <v>345</v>
      </c>
      <c r="G176" s="294"/>
      <c r="H176" s="294"/>
      <c r="I176" s="294"/>
      <c r="J176" s="128"/>
      <c r="K176" s="130">
        <v>1.873</v>
      </c>
      <c r="L176" s="128"/>
      <c r="M176" s="128"/>
      <c r="N176" s="128"/>
      <c r="O176" s="128"/>
      <c r="P176" s="128"/>
      <c r="Q176" s="128"/>
      <c r="R176" s="128"/>
      <c r="S176" s="131"/>
      <c r="T176" s="132"/>
      <c r="U176" s="128"/>
      <c r="V176" s="128"/>
      <c r="W176" s="128"/>
      <c r="X176" s="128"/>
      <c r="Y176" s="128"/>
      <c r="Z176" s="128"/>
      <c r="AA176" s="133"/>
      <c r="AT176" s="134" t="s">
        <v>240</v>
      </c>
      <c r="AU176" s="134" t="s">
        <v>74</v>
      </c>
      <c r="AV176" s="134" t="s">
        <v>74</v>
      </c>
      <c r="AW176" s="134" t="s">
        <v>188</v>
      </c>
      <c r="AX176" s="134" t="s">
        <v>65</v>
      </c>
      <c r="AY176" s="134" t="s">
        <v>231</v>
      </c>
    </row>
    <row r="177" spans="2:51" s="6" customFormat="1" ht="15.75" customHeight="1">
      <c r="B177" s="127"/>
      <c r="C177" s="128"/>
      <c r="D177" s="128"/>
      <c r="E177" s="128"/>
      <c r="F177" s="293" t="s">
        <v>346</v>
      </c>
      <c r="G177" s="294"/>
      <c r="H177" s="294"/>
      <c r="I177" s="294"/>
      <c r="J177" s="128"/>
      <c r="K177" s="130">
        <v>1.68</v>
      </c>
      <c r="L177" s="128"/>
      <c r="M177" s="128"/>
      <c r="N177" s="128"/>
      <c r="O177" s="128"/>
      <c r="P177" s="128"/>
      <c r="Q177" s="128"/>
      <c r="R177" s="128"/>
      <c r="S177" s="131"/>
      <c r="T177" s="132"/>
      <c r="U177" s="128"/>
      <c r="V177" s="128"/>
      <c r="W177" s="128"/>
      <c r="X177" s="128"/>
      <c r="Y177" s="128"/>
      <c r="Z177" s="128"/>
      <c r="AA177" s="133"/>
      <c r="AT177" s="134" t="s">
        <v>240</v>
      </c>
      <c r="AU177" s="134" t="s">
        <v>74</v>
      </c>
      <c r="AV177" s="134" t="s">
        <v>74</v>
      </c>
      <c r="AW177" s="134" t="s">
        <v>188</v>
      </c>
      <c r="AX177" s="134" t="s">
        <v>65</v>
      </c>
      <c r="AY177" s="134" t="s">
        <v>231</v>
      </c>
    </row>
    <row r="178" spans="2:51" s="6" customFormat="1" ht="15.75" customHeight="1">
      <c r="B178" s="142"/>
      <c r="C178" s="143"/>
      <c r="D178" s="143"/>
      <c r="E178" s="143"/>
      <c r="F178" s="303" t="s">
        <v>347</v>
      </c>
      <c r="G178" s="304"/>
      <c r="H178" s="304"/>
      <c r="I178" s="304"/>
      <c r="J178" s="143"/>
      <c r="K178" s="143"/>
      <c r="L178" s="143"/>
      <c r="M178" s="143"/>
      <c r="N178" s="143"/>
      <c r="O178" s="143"/>
      <c r="P178" s="143"/>
      <c r="Q178" s="143"/>
      <c r="R178" s="143"/>
      <c r="S178" s="145"/>
      <c r="T178" s="146"/>
      <c r="U178" s="143"/>
      <c r="V178" s="143"/>
      <c r="W178" s="143"/>
      <c r="X178" s="143"/>
      <c r="Y178" s="143"/>
      <c r="Z178" s="143"/>
      <c r="AA178" s="147"/>
      <c r="AT178" s="148" t="s">
        <v>240</v>
      </c>
      <c r="AU178" s="148" t="s">
        <v>74</v>
      </c>
      <c r="AV178" s="148" t="s">
        <v>17</v>
      </c>
      <c r="AW178" s="148" t="s">
        <v>188</v>
      </c>
      <c r="AX178" s="148" t="s">
        <v>65</v>
      </c>
      <c r="AY178" s="148" t="s">
        <v>231</v>
      </c>
    </row>
    <row r="179" spans="2:51" s="6" customFormat="1" ht="15.75" customHeight="1">
      <c r="B179" s="127"/>
      <c r="C179" s="128"/>
      <c r="D179" s="128"/>
      <c r="E179" s="128"/>
      <c r="F179" s="293" t="s">
        <v>348</v>
      </c>
      <c r="G179" s="294"/>
      <c r="H179" s="294"/>
      <c r="I179" s="294"/>
      <c r="J179" s="128"/>
      <c r="K179" s="130">
        <v>35.035</v>
      </c>
      <c r="L179" s="128"/>
      <c r="M179" s="128"/>
      <c r="N179" s="128"/>
      <c r="O179" s="128"/>
      <c r="P179" s="128"/>
      <c r="Q179" s="128"/>
      <c r="R179" s="128"/>
      <c r="S179" s="131"/>
      <c r="T179" s="132"/>
      <c r="U179" s="128"/>
      <c r="V179" s="128"/>
      <c r="W179" s="128"/>
      <c r="X179" s="128"/>
      <c r="Y179" s="128"/>
      <c r="Z179" s="128"/>
      <c r="AA179" s="133"/>
      <c r="AT179" s="134" t="s">
        <v>240</v>
      </c>
      <c r="AU179" s="134" t="s">
        <v>74</v>
      </c>
      <c r="AV179" s="134" t="s">
        <v>74</v>
      </c>
      <c r="AW179" s="134" t="s">
        <v>188</v>
      </c>
      <c r="AX179" s="134" t="s">
        <v>65</v>
      </c>
      <c r="AY179" s="134" t="s">
        <v>231</v>
      </c>
    </row>
    <row r="180" spans="2:51" s="6" customFormat="1" ht="15.75" customHeight="1">
      <c r="B180" s="127"/>
      <c r="C180" s="128"/>
      <c r="D180" s="128"/>
      <c r="E180" s="128"/>
      <c r="F180" s="293" t="s">
        <v>349</v>
      </c>
      <c r="G180" s="294"/>
      <c r="H180" s="294"/>
      <c r="I180" s="294"/>
      <c r="J180" s="128"/>
      <c r="K180" s="130">
        <v>4.197</v>
      </c>
      <c r="L180" s="128"/>
      <c r="M180" s="128"/>
      <c r="N180" s="128"/>
      <c r="O180" s="128"/>
      <c r="P180" s="128"/>
      <c r="Q180" s="128"/>
      <c r="R180" s="128"/>
      <c r="S180" s="131"/>
      <c r="T180" s="132"/>
      <c r="U180" s="128"/>
      <c r="V180" s="128"/>
      <c r="W180" s="128"/>
      <c r="X180" s="128"/>
      <c r="Y180" s="128"/>
      <c r="Z180" s="128"/>
      <c r="AA180" s="133"/>
      <c r="AT180" s="134" t="s">
        <v>240</v>
      </c>
      <c r="AU180" s="134" t="s">
        <v>74</v>
      </c>
      <c r="AV180" s="134" t="s">
        <v>74</v>
      </c>
      <c r="AW180" s="134" t="s">
        <v>188</v>
      </c>
      <c r="AX180" s="134" t="s">
        <v>65</v>
      </c>
      <c r="AY180" s="134" t="s">
        <v>231</v>
      </c>
    </row>
    <row r="181" spans="2:51" s="6" customFormat="1" ht="15.75" customHeight="1">
      <c r="B181" s="127"/>
      <c r="C181" s="128"/>
      <c r="D181" s="128"/>
      <c r="E181" s="128"/>
      <c r="F181" s="293" t="s">
        <v>350</v>
      </c>
      <c r="G181" s="294"/>
      <c r="H181" s="294"/>
      <c r="I181" s="294"/>
      <c r="J181" s="128"/>
      <c r="K181" s="130">
        <v>3.511</v>
      </c>
      <c r="L181" s="128"/>
      <c r="M181" s="128"/>
      <c r="N181" s="128"/>
      <c r="O181" s="128"/>
      <c r="P181" s="128"/>
      <c r="Q181" s="128"/>
      <c r="R181" s="128"/>
      <c r="S181" s="131"/>
      <c r="T181" s="132"/>
      <c r="U181" s="128"/>
      <c r="V181" s="128"/>
      <c r="W181" s="128"/>
      <c r="X181" s="128"/>
      <c r="Y181" s="128"/>
      <c r="Z181" s="128"/>
      <c r="AA181" s="133"/>
      <c r="AT181" s="134" t="s">
        <v>240</v>
      </c>
      <c r="AU181" s="134" t="s">
        <v>74</v>
      </c>
      <c r="AV181" s="134" t="s">
        <v>74</v>
      </c>
      <c r="AW181" s="134" t="s">
        <v>188</v>
      </c>
      <c r="AX181" s="134" t="s">
        <v>65</v>
      </c>
      <c r="AY181" s="134" t="s">
        <v>231</v>
      </c>
    </row>
    <row r="182" spans="2:51" s="6" customFormat="1" ht="15.75" customHeight="1">
      <c r="B182" s="127"/>
      <c r="C182" s="128"/>
      <c r="D182" s="128"/>
      <c r="E182" s="128"/>
      <c r="F182" s="293" t="s">
        <v>351</v>
      </c>
      <c r="G182" s="294"/>
      <c r="H182" s="294"/>
      <c r="I182" s="294"/>
      <c r="J182" s="128"/>
      <c r="K182" s="130">
        <v>3.08</v>
      </c>
      <c r="L182" s="128"/>
      <c r="M182" s="128"/>
      <c r="N182" s="128"/>
      <c r="O182" s="128"/>
      <c r="P182" s="128"/>
      <c r="Q182" s="128"/>
      <c r="R182" s="128"/>
      <c r="S182" s="131"/>
      <c r="T182" s="132"/>
      <c r="U182" s="128"/>
      <c r="V182" s="128"/>
      <c r="W182" s="128"/>
      <c r="X182" s="128"/>
      <c r="Y182" s="128"/>
      <c r="Z182" s="128"/>
      <c r="AA182" s="133"/>
      <c r="AT182" s="134" t="s">
        <v>240</v>
      </c>
      <c r="AU182" s="134" t="s">
        <v>74</v>
      </c>
      <c r="AV182" s="134" t="s">
        <v>74</v>
      </c>
      <c r="AW182" s="134" t="s">
        <v>188</v>
      </c>
      <c r="AX182" s="134" t="s">
        <v>65</v>
      </c>
      <c r="AY182" s="134" t="s">
        <v>231</v>
      </c>
    </row>
    <row r="183" spans="2:51" s="6" customFormat="1" ht="15.75" customHeight="1">
      <c r="B183" s="127"/>
      <c r="C183" s="128"/>
      <c r="D183" s="128"/>
      <c r="E183" s="128"/>
      <c r="F183" s="293" t="s">
        <v>352</v>
      </c>
      <c r="G183" s="294"/>
      <c r="H183" s="294"/>
      <c r="I183" s="294"/>
      <c r="J183" s="128"/>
      <c r="K183" s="130">
        <v>2.588</v>
      </c>
      <c r="L183" s="128"/>
      <c r="M183" s="128"/>
      <c r="N183" s="128"/>
      <c r="O183" s="128"/>
      <c r="P183" s="128"/>
      <c r="Q183" s="128"/>
      <c r="R183" s="128"/>
      <c r="S183" s="131"/>
      <c r="T183" s="132"/>
      <c r="U183" s="128"/>
      <c r="V183" s="128"/>
      <c r="W183" s="128"/>
      <c r="X183" s="128"/>
      <c r="Y183" s="128"/>
      <c r="Z183" s="128"/>
      <c r="AA183" s="133"/>
      <c r="AT183" s="134" t="s">
        <v>240</v>
      </c>
      <c r="AU183" s="134" t="s">
        <v>74</v>
      </c>
      <c r="AV183" s="134" t="s">
        <v>74</v>
      </c>
      <c r="AW183" s="134" t="s">
        <v>188</v>
      </c>
      <c r="AX183" s="134" t="s">
        <v>65</v>
      </c>
      <c r="AY183" s="134" t="s">
        <v>231</v>
      </c>
    </row>
    <row r="184" spans="2:51" s="6" customFormat="1" ht="15.75" customHeight="1">
      <c r="B184" s="135"/>
      <c r="C184" s="136"/>
      <c r="D184" s="136"/>
      <c r="E184" s="136" t="s">
        <v>169</v>
      </c>
      <c r="F184" s="299" t="s">
        <v>241</v>
      </c>
      <c r="G184" s="300"/>
      <c r="H184" s="300"/>
      <c r="I184" s="300"/>
      <c r="J184" s="136"/>
      <c r="K184" s="137">
        <v>78.275</v>
      </c>
      <c r="L184" s="136"/>
      <c r="M184" s="136"/>
      <c r="N184" s="136"/>
      <c r="O184" s="136"/>
      <c r="P184" s="136"/>
      <c r="Q184" s="136"/>
      <c r="R184" s="136"/>
      <c r="S184" s="138"/>
      <c r="T184" s="139"/>
      <c r="U184" s="136"/>
      <c r="V184" s="136"/>
      <c r="W184" s="136"/>
      <c r="X184" s="136"/>
      <c r="Y184" s="136"/>
      <c r="Z184" s="136"/>
      <c r="AA184" s="140"/>
      <c r="AT184" s="141" t="s">
        <v>240</v>
      </c>
      <c r="AU184" s="141" t="s">
        <v>74</v>
      </c>
      <c r="AV184" s="141" t="s">
        <v>237</v>
      </c>
      <c r="AW184" s="141" t="s">
        <v>188</v>
      </c>
      <c r="AX184" s="141" t="s">
        <v>17</v>
      </c>
      <c r="AY184" s="141" t="s">
        <v>231</v>
      </c>
    </row>
    <row r="185" spans="2:65" s="6" customFormat="1" ht="27" customHeight="1">
      <c r="B185" s="21"/>
      <c r="C185" s="117" t="s">
        <v>353</v>
      </c>
      <c r="D185" s="117" t="s">
        <v>232</v>
      </c>
      <c r="E185" s="118" t="s">
        <v>354</v>
      </c>
      <c r="F185" s="289" t="s">
        <v>355</v>
      </c>
      <c r="G185" s="290"/>
      <c r="H185" s="290"/>
      <c r="I185" s="290"/>
      <c r="J185" s="120" t="s">
        <v>235</v>
      </c>
      <c r="K185" s="121">
        <v>321.007</v>
      </c>
      <c r="L185" s="291"/>
      <c r="M185" s="290"/>
      <c r="N185" s="292">
        <f>ROUND($L$185*$K$185,2)</f>
        <v>0</v>
      </c>
      <c r="O185" s="290"/>
      <c r="P185" s="290"/>
      <c r="Q185" s="290"/>
      <c r="R185" s="119" t="s">
        <v>236</v>
      </c>
      <c r="S185" s="41"/>
      <c r="T185" s="122"/>
      <c r="U185" s="123" t="s">
        <v>38</v>
      </c>
      <c r="V185" s="22"/>
      <c r="W185" s="22"/>
      <c r="X185" s="124">
        <v>0.01628</v>
      </c>
      <c r="Y185" s="124">
        <f>$X$185*$K$185</f>
        <v>5.22599396</v>
      </c>
      <c r="Z185" s="124">
        <v>0</v>
      </c>
      <c r="AA185" s="125">
        <f>$Z$185*$K$185</f>
        <v>0</v>
      </c>
      <c r="AR185" s="80" t="s">
        <v>237</v>
      </c>
      <c r="AT185" s="80" t="s">
        <v>232</v>
      </c>
      <c r="AU185" s="80" t="s">
        <v>74</v>
      </c>
      <c r="AY185" s="6" t="s">
        <v>231</v>
      </c>
      <c r="BE185" s="126">
        <f>IF($U$185="základní",$N$185,0)</f>
        <v>0</v>
      </c>
      <c r="BF185" s="126">
        <f>IF($U$185="snížená",$N$185,0)</f>
        <v>0</v>
      </c>
      <c r="BG185" s="126">
        <f>IF($U$185="zákl. přenesená",$N$185,0)</f>
        <v>0</v>
      </c>
      <c r="BH185" s="126">
        <f>IF($U$185="sníž. přenesená",$N$185,0)</f>
        <v>0</v>
      </c>
      <c r="BI185" s="126">
        <f>IF($U$185="nulová",$N$185,0)</f>
        <v>0</v>
      </c>
      <c r="BJ185" s="80" t="s">
        <v>237</v>
      </c>
      <c r="BK185" s="126">
        <f>ROUND($L$185*$K$185,2)</f>
        <v>0</v>
      </c>
      <c r="BL185" s="80" t="s">
        <v>237</v>
      </c>
      <c r="BM185" s="80" t="s">
        <v>356</v>
      </c>
    </row>
    <row r="186" spans="2:51" s="6" customFormat="1" ht="15.75" customHeight="1">
      <c r="B186" s="127"/>
      <c r="C186" s="128"/>
      <c r="D186" s="128"/>
      <c r="E186" s="129"/>
      <c r="F186" s="293" t="s">
        <v>357</v>
      </c>
      <c r="G186" s="294"/>
      <c r="H186" s="294"/>
      <c r="I186" s="294"/>
      <c r="J186" s="128"/>
      <c r="K186" s="130">
        <v>321.007</v>
      </c>
      <c r="L186" s="128"/>
      <c r="M186" s="128"/>
      <c r="N186" s="128"/>
      <c r="O186" s="128"/>
      <c r="P186" s="128"/>
      <c r="Q186" s="128"/>
      <c r="R186" s="128"/>
      <c r="S186" s="131"/>
      <c r="T186" s="132"/>
      <c r="U186" s="128"/>
      <c r="V186" s="128"/>
      <c r="W186" s="128"/>
      <c r="X186" s="128"/>
      <c r="Y186" s="128"/>
      <c r="Z186" s="128"/>
      <c r="AA186" s="133"/>
      <c r="AT186" s="134" t="s">
        <v>240</v>
      </c>
      <c r="AU186" s="134" t="s">
        <v>74</v>
      </c>
      <c r="AV186" s="134" t="s">
        <v>74</v>
      </c>
      <c r="AW186" s="134" t="s">
        <v>188</v>
      </c>
      <c r="AX186" s="134" t="s">
        <v>65</v>
      </c>
      <c r="AY186" s="134" t="s">
        <v>231</v>
      </c>
    </row>
    <row r="187" spans="2:51" s="6" customFormat="1" ht="15.75" customHeight="1">
      <c r="B187" s="135"/>
      <c r="C187" s="136"/>
      <c r="D187" s="136"/>
      <c r="E187" s="136"/>
      <c r="F187" s="299" t="s">
        <v>241</v>
      </c>
      <c r="G187" s="300"/>
      <c r="H187" s="300"/>
      <c r="I187" s="300"/>
      <c r="J187" s="136"/>
      <c r="K187" s="137">
        <v>321.007</v>
      </c>
      <c r="L187" s="136"/>
      <c r="M187" s="136"/>
      <c r="N187" s="136"/>
      <c r="O187" s="136"/>
      <c r="P187" s="136"/>
      <c r="Q187" s="136"/>
      <c r="R187" s="136"/>
      <c r="S187" s="138"/>
      <c r="T187" s="139"/>
      <c r="U187" s="136"/>
      <c r="V187" s="136"/>
      <c r="W187" s="136"/>
      <c r="X187" s="136"/>
      <c r="Y187" s="136"/>
      <c r="Z187" s="136"/>
      <c r="AA187" s="140"/>
      <c r="AT187" s="141" t="s">
        <v>240</v>
      </c>
      <c r="AU187" s="141" t="s">
        <v>74</v>
      </c>
      <c r="AV187" s="141" t="s">
        <v>237</v>
      </c>
      <c r="AW187" s="141" t="s">
        <v>188</v>
      </c>
      <c r="AX187" s="141" t="s">
        <v>17</v>
      </c>
      <c r="AY187" s="141" t="s">
        <v>231</v>
      </c>
    </row>
    <row r="188" spans="2:65" s="6" customFormat="1" ht="27" customHeight="1">
      <c r="B188" s="21"/>
      <c r="C188" s="117" t="s">
        <v>358</v>
      </c>
      <c r="D188" s="117" t="s">
        <v>232</v>
      </c>
      <c r="E188" s="118" t="s">
        <v>359</v>
      </c>
      <c r="F188" s="289" t="s">
        <v>360</v>
      </c>
      <c r="G188" s="290"/>
      <c r="H188" s="290"/>
      <c r="I188" s="290"/>
      <c r="J188" s="120" t="s">
        <v>235</v>
      </c>
      <c r="K188" s="121">
        <v>78.275</v>
      </c>
      <c r="L188" s="291"/>
      <c r="M188" s="290"/>
      <c r="N188" s="292">
        <f>ROUND($L$188*$K$188,2)</f>
        <v>0</v>
      </c>
      <c r="O188" s="290"/>
      <c r="P188" s="290"/>
      <c r="Q188" s="290"/>
      <c r="R188" s="119" t="s">
        <v>236</v>
      </c>
      <c r="S188" s="41"/>
      <c r="T188" s="122"/>
      <c r="U188" s="123" t="s">
        <v>38</v>
      </c>
      <c r="V188" s="22"/>
      <c r="W188" s="22"/>
      <c r="X188" s="124">
        <v>0.03358</v>
      </c>
      <c r="Y188" s="124">
        <f>$X$188*$K$188</f>
        <v>2.6284745000000003</v>
      </c>
      <c r="Z188" s="124">
        <v>0</v>
      </c>
      <c r="AA188" s="125">
        <f>$Z$188*$K$188</f>
        <v>0</v>
      </c>
      <c r="AR188" s="80" t="s">
        <v>237</v>
      </c>
      <c r="AT188" s="80" t="s">
        <v>232</v>
      </c>
      <c r="AU188" s="80" t="s">
        <v>74</v>
      </c>
      <c r="AY188" s="6" t="s">
        <v>231</v>
      </c>
      <c r="BE188" s="126">
        <f>IF($U$188="základní",$N$188,0)</f>
        <v>0</v>
      </c>
      <c r="BF188" s="126">
        <f>IF($U$188="snížená",$N$188,0)</f>
        <v>0</v>
      </c>
      <c r="BG188" s="126">
        <f>IF($U$188="zákl. přenesená",$N$188,0)</f>
        <v>0</v>
      </c>
      <c r="BH188" s="126">
        <f>IF($U$188="sníž. přenesená",$N$188,0)</f>
        <v>0</v>
      </c>
      <c r="BI188" s="126">
        <f>IF($U$188="nulová",$N$188,0)</f>
        <v>0</v>
      </c>
      <c r="BJ188" s="80" t="s">
        <v>237</v>
      </c>
      <c r="BK188" s="126">
        <f>ROUND($L$188*$K$188,2)</f>
        <v>0</v>
      </c>
      <c r="BL188" s="80" t="s">
        <v>237</v>
      </c>
      <c r="BM188" s="80" t="s">
        <v>361</v>
      </c>
    </row>
    <row r="189" spans="2:47" s="6" customFormat="1" ht="16.5" customHeight="1">
      <c r="B189" s="21"/>
      <c r="C189" s="22"/>
      <c r="D189" s="22"/>
      <c r="E189" s="22"/>
      <c r="F189" s="287" t="s">
        <v>360</v>
      </c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41"/>
      <c r="T189" s="50"/>
      <c r="U189" s="22"/>
      <c r="V189" s="22"/>
      <c r="W189" s="22"/>
      <c r="X189" s="22"/>
      <c r="Y189" s="22"/>
      <c r="Z189" s="22"/>
      <c r="AA189" s="51"/>
      <c r="AT189" s="6" t="s">
        <v>337</v>
      </c>
      <c r="AU189" s="6" t="s">
        <v>74</v>
      </c>
    </row>
    <row r="190" spans="2:51" s="6" customFormat="1" ht="15.75" customHeight="1">
      <c r="B190" s="127"/>
      <c r="C190" s="128"/>
      <c r="D190" s="128"/>
      <c r="E190" s="128"/>
      <c r="F190" s="293" t="s">
        <v>169</v>
      </c>
      <c r="G190" s="294"/>
      <c r="H190" s="294"/>
      <c r="I190" s="294"/>
      <c r="J190" s="128"/>
      <c r="K190" s="130">
        <v>78.275</v>
      </c>
      <c r="L190" s="128"/>
      <c r="M190" s="128"/>
      <c r="N190" s="128"/>
      <c r="O190" s="128"/>
      <c r="P190" s="128"/>
      <c r="Q190" s="128"/>
      <c r="R190" s="128"/>
      <c r="S190" s="131"/>
      <c r="T190" s="132"/>
      <c r="U190" s="128"/>
      <c r="V190" s="128"/>
      <c r="W190" s="128"/>
      <c r="X190" s="128"/>
      <c r="Y190" s="128"/>
      <c r="Z190" s="128"/>
      <c r="AA190" s="133"/>
      <c r="AT190" s="134" t="s">
        <v>240</v>
      </c>
      <c r="AU190" s="134" t="s">
        <v>74</v>
      </c>
      <c r="AV190" s="134" t="s">
        <v>74</v>
      </c>
      <c r="AW190" s="134" t="s">
        <v>188</v>
      </c>
      <c r="AX190" s="134" t="s">
        <v>65</v>
      </c>
      <c r="AY190" s="134" t="s">
        <v>231</v>
      </c>
    </row>
    <row r="191" spans="2:51" s="6" customFormat="1" ht="15.75" customHeight="1">
      <c r="B191" s="135"/>
      <c r="C191" s="136"/>
      <c r="D191" s="136"/>
      <c r="E191" s="136"/>
      <c r="F191" s="299" t="s">
        <v>241</v>
      </c>
      <c r="G191" s="300"/>
      <c r="H191" s="300"/>
      <c r="I191" s="300"/>
      <c r="J191" s="136"/>
      <c r="K191" s="137">
        <v>78.275</v>
      </c>
      <c r="L191" s="136"/>
      <c r="M191" s="136"/>
      <c r="N191" s="136"/>
      <c r="O191" s="136"/>
      <c r="P191" s="136"/>
      <c r="Q191" s="136"/>
      <c r="R191" s="136"/>
      <c r="S191" s="138"/>
      <c r="T191" s="139"/>
      <c r="U191" s="136"/>
      <c r="V191" s="136"/>
      <c r="W191" s="136"/>
      <c r="X191" s="136"/>
      <c r="Y191" s="136"/>
      <c r="Z191" s="136"/>
      <c r="AA191" s="140"/>
      <c r="AT191" s="141" t="s">
        <v>240</v>
      </c>
      <c r="AU191" s="141" t="s">
        <v>74</v>
      </c>
      <c r="AV191" s="141" t="s">
        <v>237</v>
      </c>
      <c r="AW191" s="141" t="s">
        <v>188</v>
      </c>
      <c r="AX191" s="141" t="s">
        <v>17</v>
      </c>
      <c r="AY191" s="141" t="s">
        <v>231</v>
      </c>
    </row>
    <row r="192" spans="2:65" s="6" customFormat="1" ht="27" customHeight="1">
      <c r="B192" s="21"/>
      <c r="C192" s="117" t="s">
        <v>362</v>
      </c>
      <c r="D192" s="117" t="s">
        <v>232</v>
      </c>
      <c r="E192" s="118" t="s">
        <v>363</v>
      </c>
      <c r="F192" s="289" t="s">
        <v>364</v>
      </c>
      <c r="G192" s="290"/>
      <c r="H192" s="290"/>
      <c r="I192" s="290"/>
      <c r="J192" s="120" t="s">
        <v>235</v>
      </c>
      <c r="K192" s="121">
        <v>53.885</v>
      </c>
      <c r="L192" s="291"/>
      <c r="M192" s="290"/>
      <c r="N192" s="292">
        <f>ROUND($L$192*$K$192,2)</f>
        <v>0</v>
      </c>
      <c r="O192" s="290"/>
      <c r="P192" s="290"/>
      <c r="Q192" s="290"/>
      <c r="R192" s="119" t="s">
        <v>236</v>
      </c>
      <c r="S192" s="41"/>
      <c r="T192" s="122"/>
      <c r="U192" s="123" t="s">
        <v>38</v>
      </c>
      <c r="V192" s="22"/>
      <c r="W192" s="22"/>
      <c r="X192" s="124">
        <v>0.0024</v>
      </c>
      <c r="Y192" s="124">
        <f>$X$192*$K$192</f>
        <v>0.129324</v>
      </c>
      <c r="Z192" s="124">
        <v>0</v>
      </c>
      <c r="AA192" s="125">
        <f>$Z$192*$K$192</f>
        <v>0</v>
      </c>
      <c r="AR192" s="80" t="s">
        <v>237</v>
      </c>
      <c r="AT192" s="80" t="s">
        <v>232</v>
      </c>
      <c r="AU192" s="80" t="s">
        <v>74</v>
      </c>
      <c r="AY192" s="6" t="s">
        <v>231</v>
      </c>
      <c r="BE192" s="126">
        <f>IF($U$192="základní",$N$192,0)</f>
        <v>0</v>
      </c>
      <c r="BF192" s="126">
        <f>IF($U$192="snížená",$N$192,0)</f>
        <v>0</v>
      </c>
      <c r="BG192" s="126">
        <f>IF($U$192="zákl. přenesená",$N$192,0)</f>
        <v>0</v>
      </c>
      <c r="BH192" s="126">
        <f>IF($U$192="sníž. přenesená",$N$192,0)</f>
        <v>0</v>
      </c>
      <c r="BI192" s="126">
        <f>IF($U$192="nulová",$N$192,0)</f>
        <v>0</v>
      </c>
      <c r="BJ192" s="80" t="s">
        <v>237</v>
      </c>
      <c r="BK192" s="126">
        <f>ROUND($L$192*$K$192,2)</f>
        <v>0</v>
      </c>
      <c r="BL192" s="80" t="s">
        <v>237</v>
      </c>
      <c r="BM192" s="80" t="s">
        <v>365</v>
      </c>
    </row>
    <row r="193" spans="2:51" s="6" customFormat="1" ht="15.75" customHeight="1">
      <c r="B193" s="127"/>
      <c r="C193" s="128"/>
      <c r="D193" s="128"/>
      <c r="E193" s="129"/>
      <c r="F193" s="293" t="s">
        <v>166</v>
      </c>
      <c r="G193" s="294"/>
      <c r="H193" s="294"/>
      <c r="I193" s="294"/>
      <c r="J193" s="128"/>
      <c r="K193" s="130">
        <v>53.885</v>
      </c>
      <c r="L193" s="128"/>
      <c r="M193" s="128"/>
      <c r="N193" s="128"/>
      <c r="O193" s="128"/>
      <c r="P193" s="128"/>
      <c r="Q193" s="128"/>
      <c r="R193" s="128"/>
      <c r="S193" s="131"/>
      <c r="T193" s="132"/>
      <c r="U193" s="128"/>
      <c r="V193" s="128"/>
      <c r="W193" s="128"/>
      <c r="X193" s="128"/>
      <c r="Y193" s="128"/>
      <c r="Z193" s="128"/>
      <c r="AA193" s="133"/>
      <c r="AT193" s="134" t="s">
        <v>240</v>
      </c>
      <c r="AU193" s="134" t="s">
        <v>74</v>
      </c>
      <c r="AV193" s="134" t="s">
        <v>74</v>
      </c>
      <c r="AW193" s="134" t="s">
        <v>188</v>
      </c>
      <c r="AX193" s="134" t="s">
        <v>65</v>
      </c>
      <c r="AY193" s="134" t="s">
        <v>231</v>
      </c>
    </row>
    <row r="194" spans="2:51" s="6" customFormat="1" ht="15.75" customHeight="1">
      <c r="B194" s="135"/>
      <c r="C194" s="136"/>
      <c r="D194" s="136"/>
      <c r="E194" s="136"/>
      <c r="F194" s="299" t="s">
        <v>241</v>
      </c>
      <c r="G194" s="300"/>
      <c r="H194" s="300"/>
      <c r="I194" s="300"/>
      <c r="J194" s="136"/>
      <c r="K194" s="137">
        <v>53.885</v>
      </c>
      <c r="L194" s="136"/>
      <c r="M194" s="136"/>
      <c r="N194" s="136"/>
      <c r="O194" s="136"/>
      <c r="P194" s="136"/>
      <c r="Q194" s="136"/>
      <c r="R194" s="136"/>
      <c r="S194" s="138"/>
      <c r="T194" s="139"/>
      <c r="U194" s="136"/>
      <c r="V194" s="136"/>
      <c r="W194" s="136"/>
      <c r="X194" s="136"/>
      <c r="Y194" s="136"/>
      <c r="Z194" s="136"/>
      <c r="AA194" s="140"/>
      <c r="AT194" s="141" t="s">
        <v>240</v>
      </c>
      <c r="AU194" s="141" t="s">
        <v>74</v>
      </c>
      <c r="AV194" s="141" t="s">
        <v>237</v>
      </c>
      <c r="AW194" s="141" t="s">
        <v>188</v>
      </c>
      <c r="AX194" s="141" t="s">
        <v>17</v>
      </c>
      <c r="AY194" s="141" t="s">
        <v>231</v>
      </c>
    </row>
    <row r="195" spans="2:65" s="6" customFormat="1" ht="27" customHeight="1">
      <c r="B195" s="21"/>
      <c r="C195" s="117" t="s">
        <v>366</v>
      </c>
      <c r="D195" s="117" t="s">
        <v>232</v>
      </c>
      <c r="E195" s="118" t="s">
        <v>367</v>
      </c>
      <c r="F195" s="289" t="s">
        <v>368</v>
      </c>
      <c r="G195" s="290"/>
      <c r="H195" s="290"/>
      <c r="I195" s="290"/>
      <c r="J195" s="120" t="s">
        <v>235</v>
      </c>
      <c r="K195" s="121">
        <v>14.105</v>
      </c>
      <c r="L195" s="291"/>
      <c r="M195" s="290"/>
      <c r="N195" s="292">
        <f>ROUND($L$195*$K$195,2)</f>
        <v>0</v>
      </c>
      <c r="O195" s="290"/>
      <c r="P195" s="290"/>
      <c r="Q195" s="290"/>
      <c r="R195" s="119" t="s">
        <v>236</v>
      </c>
      <c r="S195" s="41"/>
      <c r="T195" s="122"/>
      <c r="U195" s="123" t="s">
        <v>38</v>
      </c>
      <c r="V195" s="22"/>
      <c r="W195" s="22"/>
      <c r="X195" s="124">
        <v>0.00838</v>
      </c>
      <c r="Y195" s="124">
        <f>$X$195*$K$195</f>
        <v>0.11819990000000001</v>
      </c>
      <c r="Z195" s="124">
        <v>0</v>
      </c>
      <c r="AA195" s="125">
        <f>$Z$195*$K$195</f>
        <v>0</v>
      </c>
      <c r="AR195" s="80" t="s">
        <v>237</v>
      </c>
      <c r="AT195" s="80" t="s">
        <v>232</v>
      </c>
      <c r="AU195" s="80" t="s">
        <v>74</v>
      </c>
      <c r="AY195" s="6" t="s">
        <v>231</v>
      </c>
      <c r="BE195" s="126">
        <f>IF($U$195="základní",$N$195,0)</f>
        <v>0</v>
      </c>
      <c r="BF195" s="126">
        <f>IF($U$195="snížená",$N$195,0)</f>
        <v>0</v>
      </c>
      <c r="BG195" s="126">
        <f>IF($U$195="zákl. přenesená",$N$195,0)</f>
        <v>0</v>
      </c>
      <c r="BH195" s="126">
        <f>IF($U$195="sníž. přenesená",$N$195,0)</f>
        <v>0</v>
      </c>
      <c r="BI195" s="126">
        <f>IF($U$195="nulová",$N$195,0)</f>
        <v>0</v>
      </c>
      <c r="BJ195" s="80" t="s">
        <v>237</v>
      </c>
      <c r="BK195" s="126">
        <f>ROUND($L$195*$K$195,2)</f>
        <v>0</v>
      </c>
      <c r="BL195" s="80" t="s">
        <v>237</v>
      </c>
      <c r="BM195" s="80" t="s">
        <v>369</v>
      </c>
    </row>
    <row r="196" spans="2:51" s="6" customFormat="1" ht="15.75" customHeight="1">
      <c r="B196" s="127"/>
      <c r="C196" s="128"/>
      <c r="D196" s="128"/>
      <c r="E196" s="129"/>
      <c r="F196" s="293" t="s">
        <v>370</v>
      </c>
      <c r="G196" s="294"/>
      <c r="H196" s="294"/>
      <c r="I196" s="294"/>
      <c r="J196" s="128"/>
      <c r="K196" s="130">
        <v>14.105</v>
      </c>
      <c r="L196" s="128"/>
      <c r="M196" s="128"/>
      <c r="N196" s="128"/>
      <c r="O196" s="128"/>
      <c r="P196" s="128"/>
      <c r="Q196" s="128"/>
      <c r="R196" s="128"/>
      <c r="S196" s="131"/>
      <c r="T196" s="132"/>
      <c r="U196" s="128"/>
      <c r="V196" s="128"/>
      <c r="W196" s="128"/>
      <c r="X196" s="128"/>
      <c r="Y196" s="128"/>
      <c r="Z196" s="128"/>
      <c r="AA196" s="133"/>
      <c r="AT196" s="134" t="s">
        <v>240</v>
      </c>
      <c r="AU196" s="134" t="s">
        <v>74</v>
      </c>
      <c r="AV196" s="134" t="s">
        <v>74</v>
      </c>
      <c r="AW196" s="134" t="s">
        <v>188</v>
      </c>
      <c r="AX196" s="134" t="s">
        <v>65</v>
      </c>
      <c r="AY196" s="134" t="s">
        <v>231</v>
      </c>
    </row>
    <row r="197" spans="2:51" s="6" customFormat="1" ht="15.75" customHeight="1">
      <c r="B197" s="135"/>
      <c r="C197" s="136"/>
      <c r="D197" s="136"/>
      <c r="E197" s="136" t="s">
        <v>181</v>
      </c>
      <c r="F197" s="299" t="s">
        <v>241</v>
      </c>
      <c r="G197" s="300"/>
      <c r="H197" s="300"/>
      <c r="I197" s="300"/>
      <c r="J197" s="136"/>
      <c r="K197" s="137">
        <v>14.105</v>
      </c>
      <c r="L197" s="136"/>
      <c r="M197" s="136"/>
      <c r="N197" s="136"/>
      <c r="O197" s="136"/>
      <c r="P197" s="136"/>
      <c r="Q197" s="136"/>
      <c r="R197" s="136"/>
      <c r="S197" s="138"/>
      <c r="T197" s="139"/>
      <c r="U197" s="136"/>
      <c r="V197" s="136"/>
      <c r="W197" s="136"/>
      <c r="X197" s="136"/>
      <c r="Y197" s="136"/>
      <c r="Z197" s="136"/>
      <c r="AA197" s="140"/>
      <c r="AT197" s="141" t="s">
        <v>240</v>
      </c>
      <c r="AU197" s="141" t="s">
        <v>74</v>
      </c>
      <c r="AV197" s="141" t="s">
        <v>237</v>
      </c>
      <c r="AW197" s="141" t="s">
        <v>188</v>
      </c>
      <c r="AX197" s="141" t="s">
        <v>17</v>
      </c>
      <c r="AY197" s="141" t="s">
        <v>231</v>
      </c>
    </row>
    <row r="198" spans="2:65" s="6" customFormat="1" ht="39" customHeight="1">
      <c r="B198" s="21"/>
      <c r="C198" s="149" t="s">
        <v>371</v>
      </c>
      <c r="D198" s="149" t="s">
        <v>328</v>
      </c>
      <c r="E198" s="150" t="s">
        <v>372</v>
      </c>
      <c r="F198" s="295" t="s">
        <v>373</v>
      </c>
      <c r="G198" s="296"/>
      <c r="H198" s="296"/>
      <c r="I198" s="296"/>
      <c r="J198" s="151" t="s">
        <v>235</v>
      </c>
      <c r="K198" s="152">
        <v>15.106</v>
      </c>
      <c r="L198" s="297"/>
      <c r="M198" s="296"/>
      <c r="N198" s="298">
        <f>ROUND($L$198*$K$198,2)</f>
        <v>0</v>
      </c>
      <c r="O198" s="290"/>
      <c r="P198" s="290"/>
      <c r="Q198" s="290"/>
      <c r="R198" s="119" t="s">
        <v>236</v>
      </c>
      <c r="S198" s="41"/>
      <c r="T198" s="122"/>
      <c r="U198" s="123" t="s">
        <v>38</v>
      </c>
      <c r="V198" s="22"/>
      <c r="W198" s="22"/>
      <c r="X198" s="124">
        <v>0.00138</v>
      </c>
      <c r="Y198" s="124">
        <f>$X$198*$K$198</f>
        <v>0.02084628</v>
      </c>
      <c r="Z198" s="124">
        <v>0</v>
      </c>
      <c r="AA198" s="125">
        <f>$Z$198*$K$198</f>
        <v>0</v>
      </c>
      <c r="AR198" s="80" t="s">
        <v>268</v>
      </c>
      <c r="AT198" s="80" t="s">
        <v>328</v>
      </c>
      <c r="AU198" s="80" t="s">
        <v>74</v>
      </c>
      <c r="AY198" s="6" t="s">
        <v>231</v>
      </c>
      <c r="BE198" s="126">
        <f>IF($U$198="základní",$N$198,0)</f>
        <v>0</v>
      </c>
      <c r="BF198" s="126">
        <f>IF($U$198="snížená",$N$198,0)</f>
        <v>0</v>
      </c>
      <c r="BG198" s="126">
        <f>IF($U$198="zákl. přenesená",$N$198,0)</f>
        <v>0</v>
      </c>
      <c r="BH198" s="126">
        <f>IF($U$198="sníž. přenesená",$N$198,0)</f>
        <v>0</v>
      </c>
      <c r="BI198" s="126">
        <f>IF($U$198="nulová",$N$198,0)</f>
        <v>0</v>
      </c>
      <c r="BJ198" s="80" t="s">
        <v>237</v>
      </c>
      <c r="BK198" s="126">
        <f>ROUND($L$198*$K$198,2)</f>
        <v>0</v>
      </c>
      <c r="BL198" s="80" t="s">
        <v>237</v>
      </c>
      <c r="BM198" s="80" t="s">
        <v>374</v>
      </c>
    </row>
    <row r="199" spans="2:51" s="6" customFormat="1" ht="15.75" customHeight="1">
      <c r="B199" s="127"/>
      <c r="C199" s="128"/>
      <c r="D199" s="128"/>
      <c r="E199" s="129"/>
      <c r="F199" s="293" t="s">
        <v>375</v>
      </c>
      <c r="G199" s="294"/>
      <c r="H199" s="294"/>
      <c r="I199" s="294"/>
      <c r="J199" s="128"/>
      <c r="K199" s="130">
        <v>14.81</v>
      </c>
      <c r="L199" s="128"/>
      <c r="M199" s="128"/>
      <c r="N199" s="128"/>
      <c r="O199" s="128"/>
      <c r="P199" s="128"/>
      <c r="Q199" s="128"/>
      <c r="R199" s="128"/>
      <c r="S199" s="131"/>
      <c r="T199" s="132"/>
      <c r="U199" s="128"/>
      <c r="V199" s="128"/>
      <c r="W199" s="128"/>
      <c r="X199" s="128"/>
      <c r="Y199" s="128"/>
      <c r="Z199" s="128"/>
      <c r="AA199" s="133"/>
      <c r="AT199" s="134" t="s">
        <v>240</v>
      </c>
      <c r="AU199" s="134" t="s">
        <v>74</v>
      </c>
      <c r="AV199" s="134" t="s">
        <v>74</v>
      </c>
      <c r="AW199" s="134" t="s">
        <v>188</v>
      </c>
      <c r="AX199" s="134" t="s">
        <v>65</v>
      </c>
      <c r="AY199" s="134" t="s">
        <v>231</v>
      </c>
    </row>
    <row r="200" spans="2:51" s="6" customFormat="1" ht="15.75" customHeight="1">
      <c r="B200" s="135"/>
      <c r="C200" s="136"/>
      <c r="D200" s="136"/>
      <c r="E200" s="136"/>
      <c r="F200" s="299" t="s">
        <v>241</v>
      </c>
      <c r="G200" s="300"/>
      <c r="H200" s="300"/>
      <c r="I200" s="300"/>
      <c r="J200" s="136"/>
      <c r="K200" s="137">
        <v>14.81</v>
      </c>
      <c r="L200" s="136"/>
      <c r="M200" s="136"/>
      <c r="N200" s="136"/>
      <c r="O200" s="136"/>
      <c r="P200" s="136"/>
      <c r="Q200" s="136"/>
      <c r="R200" s="136"/>
      <c r="S200" s="138"/>
      <c r="T200" s="139"/>
      <c r="U200" s="136"/>
      <c r="V200" s="136"/>
      <c r="W200" s="136"/>
      <c r="X200" s="136"/>
      <c r="Y200" s="136"/>
      <c r="Z200" s="136"/>
      <c r="AA200" s="140"/>
      <c r="AT200" s="141" t="s">
        <v>240</v>
      </c>
      <c r="AU200" s="141" t="s">
        <v>74</v>
      </c>
      <c r="AV200" s="141" t="s">
        <v>237</v>
      </c>
      <c r="AW200" s="141" t="s">
        <v>188</v>
      </c>
      <c r="AX200" s="141" t="s">
        <v>17</v>
      </c>
      <c r="AY200" s="141" t="s">
        <v>231</v>
      </c>
    </row>
    <row r="201" spans="2:51" s="6" customFormat="1" ht="15.75" customHeight="1">
      <c r="B201" s="127"/>
      <c r="C201" s="128"/>
      <c r="D201" s="128"/>
      <c r="E201" s="128"/>
      <c r="F201" s="293" t="s">
        <v>376</v>
      </c>
      <c r="G201" s="294"/>
      <c r="H201" s="294"/>
      <c r="I201" s="294"/>
      <c r="J201" s="128"/>
      <c r="K201" s="130">
        <v>15.106</v>
      </c>
      <c r="L201" s="128"/>
      <c r="M201" s="128"/>
      <c r="N201" s="128"/>
      <c r="O201" s="128"/>
      <c r="P201" s="128"/>
      <c r="Q201" s="128"/>
      <c r="R201" s="128"/>
      <c r="S201" s="131"/>
      <c r="T201" s="132"/>
      <c r="U201" s="128"/>
      <c r="V201" s="128"/>
      <c r="W201" s="128"/>
      <c r="X201" s="128"/>
      <c r="Y201" s="128"/>
      <c r="Z201" s="128"/>
      <c r="AA201" s="133"/>
      <c r="AT201" s="134" t="s">
        <v>240</v>
      </c>
      <c r="AU201" s="134" t="s">
        <v>74</v>
      </c>
      <c r="AV201" s="134" t="s">
        <v>74</v>
      </c>
      <c r="AW201" s="134" t="s">
        <v>65</v>
      </c>
      <c r="AX201" s="134" t="s">
        <v>17</v>
      </c>
      <c r="AY201" s="134" t="s">
        <v>231</v>
      </c>
    </row>
    <row r="202" spans="2:65" s="6" customFormat="1" ht="39" customHeight="1">
      <c r="B202" s="21"/>
      <c r="C202" s="149" t="s">
        <v>377</v>
      </c>
      <c r="D202" s="149" t="s">
        <v>328</v>
      </c>
      <c r="E202" s="150" t="s">
        <v>378</v>
      </c>
      <c r="F202" s="295" t="s">
        <v>379</v>
      </c>
      <c r="G202" s="296"/>
      <c r="H202" s="296"/>
      <c r="I202" s="296"/>
      <c r="J202" s="151" t="s">
        <v>235</v>
      </c>
      <c r="K202" s="152">
        <v>15.106</v>
      </c>
      <c r="L202" s="297"/>
      <c r="M202" s="296"/>
      <c r="N202" s="298">
        <f>ROUND($L$202*$K$202,2)</f>
        <v>0</v>
      </c>
      <c r="O202" s="290"/>
      <c r="P202" s="290"/>
      <c r="Q202" s="290"/>
      <c r="R202" s="119" t="s">
        <v>236</v>
      </c>
      <c r="S202" s="41"/>
      <c r="T202" s="122"/>
      <c r="U202" s="123" t="s">
        <v>38</v>
      </c>
      <c r="V202" s="22"/>
      <c r="W202" s="22"/>
      <c r="X202" s="124">
        <v>0.00092</v>
      </c>
      <c r="Y202" s="124">
        <f>$X$202*$K$202</f>
        <v>0.01389752</v>
      </c>
      <c r="Z202" s="124">
        <v>0</v>
      </c>
      <c r="AA202" s="125">
        <f>$Z$202*$K$202</f>
        <v>0</v>
      </c>
      <c r="AR202" s="80" t="s">
        <v>268</v>
      </c>
      <c r="AT202" s="80" t="s">
        <v>328</v>
      </c>
      <c r="AU202" s="80" t="s">
        <v>74</v>
      </c>
      <c r="AY202" s="6" t="s">
        <v>231</v>
      </c>
      <c r="BE202" s="126">
        <f>IF($U$202="základní",$N$202,0)</f>
        <v>0</v>
      </c>
      <c r="BF202" s="126">
        <f>IF($U$202="snížená",$N$202,0)</f>
        <v>0</v>
      </c>
      <c r="BG202" s="126">
        <f>IF($U$202="zákl. přenesená",$N$202,0)</f>
        <v>0</v>
      </c>
      <c r="BH202" s="126">
        <f>IF($U$202="sníž. přenesená",$N$202,0)</f>
        <v>0</v>
      </c>
      <c r="BI202" s="126">
        <f>IF($U$202="nulová",$N$202,0)</f>
        <v>0</v>
      </c>
      <c r="BJ202" s="80" t="s">
        <v>237</v>
      </c>
      <c r="BK202" s="126">
        <f>ROUND($L$202*$K$202,2)</f>
        <v>0</v>
      </c>
      <c r="BL202" s="80" t="s">
        <v>237</v>
      </c>
      <c r="BM202" s="80" t="s">
        <v>380</v>
      </c>
    </row>
    <row r="203" spans="2:51" s="6" customFormat="1" ht="15.75" customHeight="1">
      <c r="B203" s="127"/>
      <c r="C203" s="128"/>
      <c r="D203" s="128"/>
      <c r="E203" s="129"/>
      <c r="F203" s="293" t="s">
        <v>375</v>
      </c>
      <c r="G203" s="294"/>
      <c r="H203" s="294"/>
      <c r="I203" s="294"/>
      <c r="J203" s="128"/>
      <c r="K203" s="130">
        <v>14.81</v>
      </c>
      <c r="L203" s="128"/>
      <c r="M203" s="128"/>
      <c r="N203" s="128"/>
      <c r="O203" s="128"/>
      <c r="P203" s="128"/>
      <c r="Q203" s="128"/>
      <c r="R203" s="128"/>
      <c r="S203" s="131"/>
      <c r="T203" s="132"/>
      <c r="U203" s="128"/>
      <c r="V203" s="128"/>
      <c r="W203" s="128"/>
      <c r="X203" s="128"/>
      <c r="Y203" s="128"/>
      <c r="Z203" s="128"/>
      <c r="AA203" s="133"/>
      <c r="AT203" s="134" t="s">
        <v>240</v>
      </c>
      <c r="AU203" s="134" t="s">
        <v>74</v>
      </c>
      <c r="AV203" s="134" t="s">
        <v>74</v>
      </c>
      <c r="AW203" s="134" t="s">
        <v>188</v>
      </c>
      <c r="AX203" s="134" t="s">
        <v>65</v>
      </c>
      <c r="AY203" s="134" t="s">
        <v>231</v>
      </c>
    </row>
    <row r="204" spans="2:51" s="6" customFormat="1" ht="15.75" customHeight="1">
      <c r="B204" s="135"/>
      <c r="C204" s="136"/>
      <c r="D204" s="136"/>
      <c r="E204" s="136"/>
      <c r="F204" s="299" t="s">
        <v>241</v>
      </c>
      <c r="G204" s="300"/>
      <c r="H204" s="300"/>
      <c r="I204" s="300"/>
      <c r="J204" s="136"/>
      <c r="K204" s="137">
        <v>14.81</v>
      </c>
      <c r="L204" s="136"/>
      <c r="M204" s="136"/>
      <c r="N204" s="136"/>
      <c r="O204" s="136"/>
      <c r="P204" s="136"/>
      <c r="Q204" s="136"/>
      <c r="R204" s="136"/>
      <c r="S204" s="138"/>
      <c r="T204" s="139"/>
      <c r="U204" s="136"/>
      <c r="V204" s="136"/>
      <c r="W204" s="136"/>
      <c r="X204" s="136"/>
      <c r="Y204" s="136"/>
      <c r="Z204" s="136"/>
      <c r="AA204" s="140"/>
      <c r="AT204" s="141" t="s">
        <v>240</v>
      </c>
      <c r="AU204" s="141" t="s">
        <v>74</v>
      </c>
      <c r="AV204" s="141" t="s">
        <v>237</v>
      </c>
      <c r="AW204" s="141" t="s">
        <v>188</v>
      </c>
      <c r="AX204" s="141" t="s">
        <v>17</v>
      </c>
      <c r="AY204" s="141" t="s">
        <v>231</v>
      </c>
    </row>
    <row r="205" spans="2:51" s="6" customFormat="1" ht="15.75" customHeight="1">
      <c r="B205" s="127"/>
      <c r="C205" s="128"/>
      <c r="D205" s="128"/>
      <c r="E205" s="128"/>
      <c r="F205" s="293" t="s">
        <v>376</v>
      </c>
      <c r="G205" s="294"/>
      <c r="H205" s="294"/>
      <c r="I205" s="294"/>
      <c r="J205" s="128"/>
      <c r="K205" s="130">
        <v>15.106</v>
      </c>
      <c r="L205" s="128"/>
      <c r="M205" s="128"/>
      <c r="N205" s="128"/>
      <c r="O205" s="128"/>
      <c r="P205" s="128"/>
      <c r="Q205" s="128"/>
      <c r="R205" s="128"/>
      <c r="S205" s="131"/>
      <c r="T205" s="132"/>
      <c r="U205" s="128"/>
      <c r="V205" s="128"/>
      <c r="W205" s="128"/>
      <c r="X205" s="128"/>
      <c r="Y205" s="128"/>
      <c r="Z205" s="128"/>
      <c r="AA205" s="133"/>
      <c r="AT205" s="134" t="s">
        <v>240</v>
      </c>
      <c r="AU205" s="134" t="s">
        <v>74</v>
      </c>
      <c r="AV205" s="134" t="s">
        <v>74</v>
      </c>
      <c r="AW205" s="134" t="s">
        <v>65</v>
      </c>
      <c r="AX205" s="134" t="s">
        <v>17</v>
      </c>
      <c r="AY205" s="134" t="s">
        <v>231</v>
      </c>
    </row>
    <row r="206" spans="2:65" s="6" customFormat="1" ht="27" customHeight="1">
      <c r="B206" s="21"/>
      <c r="C206" s="117" t="s">
        <v>381</v>
      </c>
      <c r="D206" s="117" t="s">
        <v>232</v>
      </c>
      <c r="E206" s="118" t="s">
        <v>382</v>
      </c>
      <c r="F206" s="289" t="s">
        <v>383</v>
      </c>
      <c r="G206" s="290"/>
      <c r="H206" s="290"/>
      <c r="I206" s="290"/>
      <c r="J206" s="120" t="s">
        <v>235</v>
      </c>
      <c r="K206" s="121">
        <v>27.807</v>
      </c>
      <c r="L206" s="291"/>
      <c r="M206" s="290"/>
      <c r="N206" s="292">
        <f>ROUND($L$206*$K$206,2)</f>
        <v>0</v>
      </c>
      <c r="O206" s="290"/>
      <c r="P206" s="290"/>
      <c r="Q206" s="290"/>
      <c r="R206" s="119" t="s">
        <v>236</v>
      </c>
      <c r="S206" s="41"/>
      <c r="T206" s="122"/>
      <c r="U206" s="123" t="s">
        <v>38</v>
      </c>
      <c r="V206" s="22"/>
      <c r="W206" s="22"/>
      <c r="X206" s="124">
        <v>0.00865</v>
      </c>
      <c r="Y206" s="124">
        <f>$X$206*$K$206</f>
        <v>0.24053054999999998</v>
      </c>
      <c r="Z206" s="124">
        <v>0</v>
      </c>
      <c r="AA206" s="125">
        <f>$Z$206*$K$206</f>
        <v>0</v>
      </c>
      <c r="AR206" s="80" t="s">
        <v>237</v>
      </c>
      <c r="AT206" s="80" t="s">
        <v>232</v>
      </c>
      <c r="AU206" s="80" t="s">
        <v>74</v>
      </c>
      <c r="AY206" s="6" t="s">
        <v>231</v>
      </c>
      <c r="BE206" s="126">
        <f>IF($U$206="základní",$N$206,0)</f>
        <v>0</v>
      </c>
      <c r="BF206" s="126">
        <f>IF($U$206="snížená",$N$206,0)</f>
        <v>0</v>
      </c>
      <c r="BG206" s="126">
        <f>IF($U$206="zákl. přenesená",$N$206,0)</f>
        <v>0</v>
      </c>
      <c r="BH206" s="126">
        <f>IF($U$206="sníž. přenesená",$N$206,0)</f>
        <v>0</v>
      </c>
      <c r="BI206" s="126">
        <f>IF($U$206="nulová",$N$206,0)</f>
        <v>0</v>
      </c>
      <c r="BJ206" s="80" t="s">
        <v>237</v>
      </c>
      <c r="BK206" s="126">
        <f>ROUND($L$206*$K$206,2)</f>
        <v>0</v>
      </c>
      <c r="BL206" s="80" t="s">
        <v>237</v>
      </c>
      <c r="BM206" s="80" t="s">
        <v>384</v>
      </c>
    </row>
    <row r="207" spans="2:51" s="6" customFormat="1" ht="15.75" customHeight="1">
      <c r="B207" s="127"/>
      <c r="C207" s="128"/>
      <c r="D207" s="128"/>
      <c r="E207" s="129"/>
      <c r="F207" s="293" t="s">
        <v>385</v>
      </c>
      <c r="G207" s="294"/>
      <c r="H207" s="294"/>
      <c r="I207" s="294"/>
      <c r="J207" s="128"/>
      <c r="K207" s="130">
        <v>27.807</v>
      </c>
      <c r="L207" s="128"/>
      <c r="M207" s="128"/>
      <c r="N207" s="128"/>
      <c r="O207" s="128"/>
      <c r="P207" s="128"/>
      <c r="Q207" s="128"/>
      <c r="R207" s="128"/>
      <c r="S207" s="131"/>
      <c r="T207" s="132"/>
      <c r="U207" s="128"/>
      <c r="V207" s="128"/>
      <c r="W207" s="128"/>
      <c r="X207" s="128"/>
      <c r="Y207" s="128"/>
      <c r="Z207" s="128"/>
      <c r="AA207" s="133"/>
      <c r="AT207" s="134" t="s">
        <v>240</v>
      </c>
      <c r="AU207" s="134" t="s">
        <v>74</v>
      </c>
      <c r="AV207" s="134" t="s">
        <v>74</v>
      </c>
      <c r="AW207" s="134" t="s">
        <v>188</v>
      </c>
      <c r="AX207" s="134" t="s">
        <v>65</v>
      </c>
      <c r="AY207" s="134" t="s">
        <v>231</v>
      </c>
    </row>
    <row r="208" spans="2:51" s="6" customFormat="1" ht="15.75" customHeight="1">
      <c r="B208" s="135"/>
      <c r="C208" s="136"/>
      <c r="D208" s="136"/>
      <c r="E208" s="136" t="s">
        <v>103</v>
      </c>
      <c r="F208" s="299" t="s">
        <v>241</v>
      </c>
      <c r="G208" s="300"/>
      <c r="H208" s="300"/>
      <c r="I208" s="300"/>
      <c r="J208" s="136"/>
      <c r="K208" s="137">
        <v>27.807</v>
      </c>
      <c r="L208" s="136"/>
      <c r="M208" s="136"/>
      <c r="N208" s="136"/>
      <c r="O208" s="136"/>
      <c r="P208" s="136"/>
      <c r="Q208" s="136"/>
      <c r="R208" s="136"/>
      <c r="S208" s="138"/>
      <c r="T208" s="139"/>
      <c r="U208" s="136"/>
      <c r="V208" s="136"/>
      <c r="W208" s="136"/>
      <c r="X208" s="136"/>
      <c r="Y208" s="136"/>
      <c r="Z208" s="136"/>
      <c r="AA208" s="140"/>
      <c r="AT208" s="141" t="s">
        <v>240</v>
      </c>
      <c r="AU208" s="141" t="s">
        <v>74</v>
      </c>
      <c r="AV208" s="141" t="s">
        <v>237</v>
      </c>
      <c r="AW208" s="141" t="s">
        <v>188</v>
      </c>
      <c r="AX208" s="141" t="s">
        <v>17</v>
      </c>
      <c r="AY208" s="141" t="s">
        <v>231</v>
      </c>
    </row>
    <row r="209" spans="2:65" s="6" customFormat="1" ht="39" customHeight="1">
      <c r="B209" s="21"/>
      <c r="C209" s="149" t="s">
        <v>386</v>
      </c>
      <c r="D209" s="149" t="s">
        <v>328</v>
      </c>
      <c r="E209" s="150" t="s">
        <v>387</v>
      </c>
      <c r="F209" s="295" t="s">
        <v>388</v>
      </c>
      <c r="G209" s="296"/>
      <c r="H209" s="296"/>
      <c r="I209" s="296"/>
      <c r="J209" s="151" t="s">
        <v>235</v>
      </c>
      <c r="K209" s="152">
        <v>28.363</v>
      </c>
      <c r="L209" s="297"/>
      <c r="M209" s="296"/>
      <c r="N209" s="298">
        <f>ROUND($L$209*$K$209,2)</f>
        <v>0</v>
      </c>
      <c r="O209" s="290"/>
      <c r="P209" s="290"/>
      <c r="Q209" s="290"/>
      <c r="R209" s="119" t="s">
        <v>236</v>
      </c>
      <c r="S209" s="41"/>
      <c r="T209" s="122"/>
      <c r="U209" s="123" t="s">
        <v>38</v>
      </c>
      <c r="V209" s="22"/>
      <c r="W209" s="22"/>
      <c r="X209" s="124">
        <v>0.00322</v>
      </c>
      <c r="Y209" s="124">
        <f>$X$209*$K$209</f>
        <v>0.09132886</v>
      </c>
      <c r="Z209" s="124">
        <v>0</v>
      </c>
      <c r="AA209" s="125">
        <f>$Z$209*$K$209</f>
        <v>0</v>
      </c>
      <c r="AR209" s="80" t="s">
        <v>268</v>
      </c>
      <c r="AT209" s="80" t="s">
        <v>328</v>
      </c>
      <c r="AU209" s="80" t="s">
        <v>74</v>
      </c>
      <c r="AY209" s="6" t="s">
        <v>231</v>
      </c>
      <c r="BE209" s="126">
        <f>IF($U$209="základní",$N$209,0)</f>
        <v>0</v>
      </c>
      <c r="BF209" s="126">
        <f>IF($U$209="snížená",$N$209,0)</f>
        <v>0</v>
      </c>
      <c r="BG209" s="126">
        <f>IF($U$209="zákl. přenesená",$N$209,0)</f>
        <v>0</v>
      </c>
      <c r="BH209" s="126">
        <f>IF($U$209="sníž. přenesená",$N$209,0)</f>
        <v>0</v>
      </c>
      <c r="BI209" s="126">
        <f>IF($U$209="nulová",$N$209,0)</f>
        <v>0</v>
      </c>
      <c r="BJ209" s="80" t="s">
        <v>237</v>
      </c>
      <c r="BK209" s="126">
        <f>ROUND($L$209*$K$209,2)</f>
        <v>0</v>
      </c>
      <c r="BL209" s="80" t="s">
        <v>237</v>
      </c>
      <c r="BM209" s="80" t="s">
        <v>389</v>
      </c>
    </row>
    <row r="210" spans="2:51" s="6" customFormat="1" ht="15.75" customHeight="1">
      <c r="B210" s="127"/>
      <c r="C210" s="128"/>
      <c r="D210" s="128"/>
      <c r="E210" s="129"/>
      <c r="F210" s="293" t="s">
        <v>103</v>
      </c>
      <c r="G210" s="294"/>
      <c r="H210" s="294"/>
      <c r="I210" s="294"/>
      <c r="J210" s="128"/>
      <c r="K210" s="130">
        <v>27.807</v>
      </c>
      <c r="L210" s="128"/>
      <c r="M210" s="128"/>
      <c r="N210" s="128"/>
      <c r="O210" s="128"/>
      <c r="P210" s="128"/>
      <c r="Q210" s="128"/>
      <c r="R210" s="128"/>
      <c r="S210" s="131"/>
      <c r="T210" s="132"/>
      <c r="U210" s="128"/>
      <c r="V210" s="128"/>
      <c r="W210" s="128"/>
      <c r="X210" s="128"/>
      <c r="Y210" s="128"/>
      <c r="Z210" s="128"/>
      <c r="AA210" s="133"/>
      <c r="AT210" s="134" t="s">
        <v>240</v>
      </c>
      <c r="AU210" s="134" t="s">
        <v>74</v>
      </c>
      <c r="AV210" s="134" t="s">
        <v>74</v>
      </c>
      <c r="AW210" s="134" t="s">
        <v>188</v>
      </c>
      <c r="AX210" s="134" t="s">
        <v>65</v>
      </c>
      <c r="AY210" s="134" t="s">
        <v>231</v>
      </c>
    </row>
    <row r="211" spans="2:51" s="6" customFormat="1" ht="15.75" customHeight="1">
      <c r="B211" s="135"/>
      <c r="C211" s="136"/>
      <c r="D211" s="136"/>
      <c r="E211" s="136"/>
      <c r="F211" s="299" t="s">
        <v>241</v>
      </c>
      <c r="G211" s="300"/>
      <c r="H211" s="300"/>
      <c r="I211" s="300"/>
      <c r="J211" s="136"/>
      <c r="K211" s="137">
        <v>27.807</v>
      </c>
      <c r="L211" s="136"/>
      <c r="M211" s="136"/>
      <c r="N211" s="136"/>
      <c r="O211" s="136"/>
      <c r="P211" s="136"/>
      <c r="Q211" s="136"/>
      <c r="R211" s="136"/>
      <c r="S211" s="138"/>
      <c r="T211" s="139"/>
      <c r="U211" s="136"/>
      <c r="V211" s="136"/>
      <c r="W211" s="136"/>
      <c r="X211" s="136"/>
      <c r="Y211" s="136"/>
      <c r="Z211" s="136"/>
      <c r="AA211" s="140"/>
      <c r="AT211" s="141" t="s">
        <v>240</v>
      </c>
      <c r="AU211" s="141" t="s">
        <v>74</v>
      </c>
      <c r="AV211" s="141" t="s">
        <v>237</v>
      </c>
      <c r="AW211" s="141" t="s">
        <v>188</v>
      </c>
      <c r="AX211" s="141" t="s">
        <v>17</v>
      </c>
      <c r="AY211" s="141" t="s">
        <v>231</v>
      </c>
    </row>
    <row r="212" spans="2:51" s="6" customFormat="1" ht="15.75" customHeight="1">
      <c r="B212" s="127"/>
      <c r="C212" s="128"/>
      <c r="D212" s="128"/>
      <c r="E212" s="128"/>
      <c r="F212" s="293" t="s">
        <v>390</v>
      </c>
      <c r="G212" s="294"/>
      <c r="H212" s="294"/>
      <c r="I212" s="294"/>
      <c r="J212" s="128"/>
      <c r="K212" s="130">
        <v>28.363</v>
      </c>
      <c r="L212" s="128"/>
      <c r="M212" s="128"/>
      <c r="N212" s="128"/>
      <c r="O212" s="128"/>
      <c r="P212" s="128"/>
      <c r="Q212" s="128"/>
      <c r="R212" s="128"/>
      <c r="S212" s="131"/>
      <c r="T212" s="132"/>
      <c r="U212" s="128"/>
      <c r="V212" s="128"/>
      <c r="W212" s="128"/>
      <c r="X212" s="128"/>
      <c r="Y212" s="128"/>
      <c r="Z212" s="128"/>
      <c r="AA212" s="133"/>
      <c r="AT212" s="134" t="s">
        <v>240</v>
      </c>
      <c r="AU212" s="134" t="s">
        <v>74</v>
      </c>
      <c r="AV212" s="134" t="s">
        <v>74</v>
      </c>
      <c r="AW212" s="134" t="s">
        <v>65</v>
      </c>
      <c r="AX212" s="134" t="s">
        <v>17</v>
      </c>
      <c r="AY212" s="134" t="s">
        <v>231</v>
      </c>
    </row>
    <row r="213" spans="2:65" s="6" customFormat="1" ht="27" customHeight="1">
      <c r="B213" s="21"/>
      <c r="C213" s="117" t="s">
        <v>391</v>
      </c>
      <c r="D213" s="117" t="s">
        <v>232</v>
      </c>
      <c r="E213" s="118" t="s">
        <v>392</v>
      </c>
      <c r="F213" s="289" t="s">
        <v>393</v>
      </c>
      <c r="G213" s="290"/>
      <c r="H213" s="290"/>
      <c r="I213" s="290"/>
      <c r="J213" s="120" t="s">
        <v>235</v>
      </c>
      <c r="K213" s="121">
        <v>53.885</v>
      </c>
      <c r="L213" s="291"/>
      <c r="M213" s="290"/>
      <c r="N213" s="292">
        <f>ROUND($L$213*$K$213,2)</f>
        <v>0</v>
      </c>
      <c r="O213" s="290"/>
      <c r="P213" s="290"/>
      <c r="Q213" s="290"/>
      <c r="R213" s="119" t="s">
        <v>236</v>
      </c>
      <c r="S213" s="41"/>
      <c r="T213" s="122"/>
      <c r="U213" s="123" t="s">
        <v>38</v>
      </c>
      <c r="V213" s="22"/>
      <c r="W213" s="22"/>
      <c r="X213" s="124">
        <v>0.0205</v>
      </c>
      <c r="Y213" s="124">
        <f>$X$213*$K$213</f>
        <v>1.1046425</v>
      </c>
      <c r="Z213" s="124">
        <v>0</v>
      </c>
      <c r="AA213" s="125">
        <f>$Z$213*$K$213</f>
        <v>0</v>
      </c>
      <c r="AR213" s="80" t="s">
        <v>237</v>
      </c>
      <c r="AT213" s="80" t="s">
        <v>232</v>
      </c>
      <c r="AU213" s="80" t="s">
        <v>74</v>
      </c>
      <c r="AY213" s="6" t="s">
        <v>231</v>
      </c>
      <c r="BE213" s="126">
        <f>IF($U$213="základní",$N$213,0)</f>
        <v>0</v>
      </c>
      <c r="BF213" s="126">
        <f>IF($U$213="snížená",$N$213,0)</f>
        <v>0</v>
      </c>
      <c r="BG213" s="126">
        <f>IF($U$213="zákl. přenesená",$N$213,0)</f>
        <v>0</v>
      </c>
      <c r="BH213" s="126">
        <f>IF($U$213="sníž. přenesená",$N$213,0)</f>
        <v>0</v>
      </c>
      <c r="BI213" s="126">
        <f>IF($U$213="nulová",$N$213,0)</f>
        <v>0</v>
      </c>
      <c r="BJ213" s="80" t="s">
        <v>237</v>
      </c>
      <c r="BK213" s="126">
        <f>ROUND($L$213*$K$213,2)</f>
        <v>0</v>
      </c>
      <c r="BL213" s="80" t="s">
        <v>237</v>
      </c>
      <c r="BM213" s="80" t="s">
        <v>394</v>
      </c>
    </row>
    <row r="214" spans="2:51" s="6" customFormat="1" ht="15.75" customHeight="1">
      <c r="B214" s="142"/>
      <c r="C214" s="143"/>
      <c r="D214" s="143"/>
      <c r="E214" s="144"/>
      <c r="F214" s="303" t="s">
        <v>338</v>
      </c>
      <c r="G214" s="304"/>
      <c r="H214" s="304"/>
      <c r="I214" s="304"/>
      <c r="J214" s="143"/>
      <c r="K214" s="143"/>
      <c r="L214" s="143"/>
      <c r="M214" s="143"/>
      <c r="N214" s="143"/>
      <c r="O214" s="143"/>
      <c r="P214" s="143"/>
      <c r="Q214" s="143"/>
      <c r="R214" s="143"/>
      <c r="S214" s="145"/>
      <c r="T214" s="146"/>
      <c r="U214" s="143"/>
      <c r="V214" s="143"/>
      <c r="W214" s="143"/>
      <c r="X214" s="143"/>
      <c r="Y214" s="143"/>
      <c r="Z214" s="143"/>
      <c r="AA214" s="147"/>
      <c r="AT214" s="148" t="s">
        <v>240</v>
      </c>
      <c r="AU214" s="148" t="s">
        <v>74</v>
      </c>
      <c r="AV214" s="148" t="s">
        <v>17</v>
      </c>
      <c r="AW214" s="148" t="s">
        <v>188</v>
      </c>
      <c r="AX214" s="148" t="s">
        <v>65</v>
      </c>
      <c r="AY214" s="148" t="s">
        <v>231</v>
      </c>
    </row>
    <row r="215" spans="2:51" s="6" customFormat="1" ht="15.75" customHeight="1">
      <c r="B215" s="127"/>
      <c r="C215" s="128"/>
      <c r="D215" s="128"/>
      <c r="E215" s="128"/>
      <c r="F215" s="293" t="s">
        <v>395</v>
      </c>
      <c r="G215" s="294"/>
      <c r="H215" s="294"/>
      <c r="I215" s="294"/>
      <c r="J215" s="128"/>
      <c r="K215" s="130">
        <v>12.978</v>
      </c>
      <c r="L215" s="128"/>
      <c r="M215" s="128"/>
      <c r="N215" s="128"/>
      <c r="O215" s="128"/>
      <c r="P215" s="128"/>
      <c r="Q215" s="128"/>
      <c r="R215" s="128"/>
      <c r="S215" s="131"/>
      <c r="T215" s="132"/>
      <c r="U215" s="128"/>
      <c r="V215" s="128"/>
      <c r="W215" s="128"/>
      <c r="X215" s="128"/>
      <c r="Y215" s="128"/>
      <c r="Z215" s="128"/>
      <c r="AA215" s="133"/>
      <c r="AT215" s="134" t="s">
        <v>240</v>
      </c>
      <c r="AU215" s="134" t="s">
        <v>74</v>
      </c>
      <c r="AV215" s="134" t="s">
        <v>74</v>
      </c>
      <c r="AW215" s="134" t="s">
        <v>188</v>
      </c>
      <c r="AX215" s="134" t="s">
        <v>65</v>
      </c>
      <c r="AY215" s="134" t="s">
        <v>231</v>
      </c>
    </row>
    <row r="216" spans="2:51" s="6" customFormat="1" ht="15.75" customHeight="1">
      <c r="B216" s="127"/>
      <c r="C216" s="128"/>
      <c r="D216" s="128"/>
      <c r="E216" s="128"/>
      <c r="F216" s="293" t="s">
        <v>396</v>
      </c>
      <c r="G216" s="294"/>
      <c r="H216" s="294"/>
      <c r="I216" s="294"/>
      <c r="J216" s="128"/>
      <c r="K216" s="130">
        <v>2.394</v>
      </c>
      <c r="L216" s="128"/>
      <c r="M216" s="128"/>
      <c r="N216" s="128"/>
      <c r="O216" s="128"/>
      <c r="P216" s="128"/>
      <c r="Q216" s="128"/>
      <c r="R216" s="128"/>
      <c r="S216" s="131"/>
      <c r="T216" s="132"/>
      <c r="U216" s="128"/>
      <c r="V216" s="128"/>
      <c r="W216" s="128"/>
      <c r="X216" s="128"/>
      <c r="Y216" s="128"/>
      <c r="Z216" s="128"/>
      <c r="AA216" s="133"/>
      <c r="AT216" s="134" t="s">
        <v>240</v>
      </c>
      <c r="AU216" s="134" t="s">
        <v>74</v>
      </c>
      <c r="AV216" s="134" t="s">
        <v>74</v>
      </c>
      <c r="AW216" s="134" t="s">
        <v>188</v>
      </c>
      <c r="AX216" s="134" t="s">
        <v>65</v>
      </c>
      <c r="AY216" s="134" t="s">
        <v>231</v>
      </c>
    </row>
    <row r="217" spans="2:51" s="6" customFormat="1" ht="15.75" customHeight="1">
      <c r="B217" s="127"/>
      <c r="C217" s="128"/>
      <c r="D217" s="128"/>
      <c r="E217" s="128"/>
      <c r="F217" s="293" t="s">
        <v>397</v>
      </c>
      <c r="G217" s="294"/>
      <c r="H217" s="294"/>
      <c r="I217" s="294"/>
      <c r="J217" s="128"/>
      <c r="K217" s="130">
        <v>1.322</v>
      </c>
      <c r="L217" s="128"/>
      <c r="M217" s="128"/>
      <c r="N217" s="128"/>
      <c r="O217" s="128"/>
      <c r="P217" s="128"/>
      <c r="Q217" s="128"/>
      <c r="R217" s="128"/>
      <c r="S217" s="131"/>
      <c r="T217" s="132"/>
      <c r="U217" s="128"/>
      <c r="V217" s="128"/>
      <c r="W217" s="128"/>
      <c r="X217" s="128"/>
      <c r="Y217" s="128"/>
      <c r="Z217" s="128"/>
      <c r="AA217" s="133"/>
      <c r="AT217" s="134" t="s">
        <v>240</v>
      </c>
      <c r="AU217" s="134" t="s">
        <v>74</v>
      </c>
      <c r="AV217" s="134" t="s">
        <v>74</v>
      </c>
      <c r="AW217" s="134" t="s">
        <v>188</v>
      </c>
      <c r="AX217" s="134" t="s">
        <v>65</v>
      </c>
      <c r="AY217" s="134" t="s">
        <v>231</v>
      </c>
    </row>
    <row r="218" spans="2:51" s="6" customFormat="1" ht="15.75" customHeight="1">
      <c r="B218" s="127"/>
      <c r="C218" s="128"/>
      <c r="D218" s="128"/>
      <c r="E218" s="128"/>
      <c r="F218" s="293" t="s">
        <v>398</v>
      </c>
      <c r="G218" s="294"/>
      <c r="H218" s="294"/>
      <c r="I218" s="294"/>
      <c r="J218" s="128"/>
      <c r="K218" s="130">
        <v>1.344</v>
      </c>
      <c r="L218" s="128"/>
      <c r="M218" s="128"/>
      <c r="N218" s="128"/>
      <c r="O218" s="128"/>
      <c r="P218" s="128"/>
      <c r="Q218" s="128"/>
      <c r="R218" s="128"/>
      <c r="S218" s="131"/>
      <c r="T218" s="132"/>
      <c r="U218" s="128"/>
      <c r="V218" s="128"/>
      <c r="W218" s="128"/>
      <c r="X218" s="128"/>
      <c r="Y218" s="128"/>
      <c r="Z218" s="128"/>
      <c r="AA218" s="133"/>
      <c r="AT218" s="134" t="s">
        <v>240</v>
      </c>
      <c r="AU218" s="134" t="s">
        <v>74</v>
      </c>
      <c r="AV218" s="134" t="s">
        <v>74</v>
      </c>
      <c r="AW218" s="134" t="s">
        <v>188</v>
      </c>
      <c r="AX218" s="134" t="s">
        <v>65</v>
      </c>
      <c r="AY218" s="134" t="s">
        <v>231</v>
      </c>
    </row>
    <row r="219" spans="2:51" s="6" customFormat="1" ht="15.75" customHeight="1">
      <c r="B219" s="127"/>
      <c r="C219" s="128"/>
      <c r="D219" s="128"/>
      <c r="E219" s="128"/>
      <c r="F219" s="293" t="s">
        <v>399</v>
      </c>
      <c r="G219" s="294"/>
      <c r="H219" s="294"/>
      <c r="I219" s="294"/>
      <c r="J219" s="128"/>
      <c r="K219" s="130">
        <v>1.498</v>
      </c>
      <c r="L219" s="128"/>
      <c r="M219" s="128"/>
      <c r="N219" s="128"/>
      <c r="O219" s="128"/>
      <c r="P219" s="128"/>
      <c r="Q219" s="128"/>
      <c r="R219" s="128"/>
      <c r="S219" s="131"/>
      <c r="T219" s="132"/>
      <c r="U219" s="128"/>
      <c r="V219" s="128"/>
      <c r="W219" s="128"/>
      <c r="X219" s="128"/>
      <c r="Y219" s="128"/>
      <c r="Z219" s="128"/>
      <c r="AA219" s="133"/>
      <c r="AT219" s="134" t="s">
        <v>240</v>
      </c>
      <c r="AU219" s="134" t="s">
        <v>74</v>
      </c>
      <c r="AV219" s="134" t="s">
        <v>74</v>
      </c>
      <c r="AW219" s="134" t="s">
        <v>188</v>
      </c>
      <c r="AX219" s="134" t="s">
        <v>65</v>
      </c>
      <c r="AY219" s="134" t="s">
        <v>231</v>
      </c>
    </row>
    <row r="220" spans="2:51" s="6" customFormat="1" ht="15.75" customHeight="1">
      <c r="B220" s="127"/>
      <c r="C220" s="128"/>
      <c r="D220" s="128"/>
      <c r="E220" s="128"/>
      <c r="F220" s="293" t="s">
        <v>400</v>
      </c>
      <c r="G220" s="294"/>
      <c r="H220" s="294"/>
      <c r="I220" s="294"/>
      <c r="J220" s="128"/>
      <c r="K220" s="130">
        <v>1.512</v>
      </c>
      <c r="L220" s="128"/>
      <c r="M220" s="128"/>
      <c r="N220" s="128"/>
      <c r="O220" s="128"/>
      <c r="P220" s="128"/>
      <c r="Q220" s="128"/>
      <c r="R220" s="128"/>
      <c r="S220" s="131"/>
      <c r="T220" s="132"/>
      <c r="U220" s="128"/>
      <c r="V220" s="128"/>
      <c r="W220" s="128"/>
      <c r="X220" s="128"/>
      <c r="Y220" s="128"/>
      <c r="Z220" s="128"/>
      <c r="AA220" s="133"/>
      <c r="AT220" s="134" t="s">
        <v>240</v>
      </c>
      <c r="AU220" s="134" t="s">
        <v>74</v>
      </c>
      <c r="AV220" s="134" t="s">
        <v>74</v>
      </c>
      <c r="AW220" s="134" t="s">
        <v>188</v>
      </c>
      <c r="AX220" s="134" t="s">
        <v>65</v>
      </c>
      <c r="AY220" s="134" t="s">
        <v>231</v>
      </c>
    </row>
    <row r="221" spans="2:51" s="6" customFormat="1" ht="15.75" customHeight="1">
      <c r="B221" s="127"/>
      <c r="C221" s="128"/>
      <c r="D221" s="128"/>
      <c r="E221" s="128"/>
      <c r="F221" s="293" t="s">
        <v>401</v>
      </c>
      <c r="G221" s="294"/>
      <c r="H221" s="294"/>
      <c r="I221" s="294"/>
      <c r="J221" s="128"/>
      <c r="K221" s="130">
        <v>1.498</v>
      </c>
      <c r="L221" s="128"/>
      <c r="M221" s="128"/>
      <c r="N221" s="128"/>
      <c r="O221" s="128"/>
      <c r="P221" s="128"/>
      <c r="Q221" s="128"/>
      <c r="R221" s="128"/>
      <c r="S221" s="131"/>
      <c r="T221" s="132"/>
      <c r="U221" s="128"/>
      <c r="V221" s="128"/>
      <c r="W221" s="128"/>
      <c r="X221" s="128"/>
      <c r="Y221" s="128"/>
      <c r="Z221" s="128"/>
      <c r="AA221" s="133"/>
      <c r="AT221" s="134" t="s">
        <v>240</v>
      </c>
      <c r="AU221" s="134" t="s">
        <v>74</v>
      </c>
      <c r="AV221" s="134" t="s">
        <v>74</v>
      </c>
      <c r="AW221" s="134" t="s">
        <v>188</v>
      </c>
      <c r="AX221" s="134" t="s">
        <v>65</v>
      </c>
      <c r="AY221" s="134" t="s">
        <v>231</v>
      </c>
    </row>
    <row r="222" spans="2:51" s="6" customFormat="1" ht="15.75" customHeight="1">
      <c r="B222" s="127"/>
      <c r="C222" s="128"/>
      <c r="D222" s="128"/>
      <c r="E222" s="128"/>
      <c r="F222" s="293" t="s">
        <v>402</v>
      </c>
      <c r="G222" s="294"/>
      <c r="H222" s="294"/>
      <c r="I222" s="294"/>
      <c r="J222" s="128"/>
      <c r="K222" s="130">
        <v>1.344</v>
      </c>
      <c r="L222" s="128"/>
      <c r="M222" s="128"/>
      <c r="N222" s="128"/>
      <c r="O222" s="128"/>
      <c r="P222" s="128"/>
      <c r="Q222" s="128"/>
      <c r="R222" s="128"/>
      <c r="S222" s="131"/>
      <c r="T222" s="132"/>
      <c r="U222" s="128"/>
      <c r="V222" s="128"/>
      <c r="W222" s="128"/>
      <c r="X222" s="128"/>
      <c r="Y222" s="128"/>
      <c r="Z222" s="128"/>
      <c r="AA222" s="133"/>
      <c r="AT222" s="134" t="s">
        <v>240</v>
      </c>
      <c r="AU222" s="134" t="s">
        <v>74</v>
      </c>
      <c r="AV222" s="134" t="s">
        <v>74</v>
      </c>
      <c r="AW222" s="134" t="s">
        <v>188</v>
      </c>
      <c r="AX222" s="134" t="s">
        <v>65</v>
      </c>
      <c r="AY222" s="134" t="s">
        <v>231</v>
      </c>
    </row>
    <row r="223" spans="2:51" s="6" customFormat="1" ht="15.75" customHeight="1">
      <c r="B223" s="142"/>
      <c r="C223" s="143"/>
      <c r="D223" s="143"/>
      <c r="E223" s="143"/>
      <c r="F223" s="303" t="s">
        <v>347</v>
      </c>
      <c r="G223" s="304"/>
      <c r="H223" s="304"/>
      <c r="I223" s="304"/>
      <c r="J223" s="143"/>
      <c r="K223" s="143"/>
      <c r="L223" s="143"/>
      <c r="M223" s="143"/>
      <c r="N223" s="143"/>
      <c r="O223" s="143"/>
      <c r="P223" s="143"/>
      <c r="Q223" s="143"/>
      <c r="R223" s="143"/>
      <c r="S223" s="145"/>
      <c r="T223" s="146"/>
      <c r="U223" s="143"/>
      <c r="V223" s="143"/>
      <c r="W223" s="143"/>
      <c r="X223" s="143"/>
      <c r="Y223" s="143"/>
      <c r="Z223" s="143"/>
      <c r="AA223" s="147"/>
      <c r="AT223" s="148" t="s">
        <v>240</v>
      </c>
      <c r="AU223" s="148" t="s">
        <v>74</v>
      </c>
      <c r="AV223" s="148" t="s">
        <v>17</v>
      </c>
      <c r="AW223" s="148" t="s">
        <v>188</v>
      </c>
      <c r="AX223" s="148" t="s">
        <v>65</v>
      </c>
      <c r="AY223" s="148" t="s">
        <v>231</v>
      </c>
    </row>
    <row r="224" spans="2:51" s="6" customFormat="1" ht="39" customHeight="1">
      <c r="B224" s="127"/>
      <c r="C224" s="128"/>
      <c r="D224" s="128"/>
      <c r="E224" s="128"/>
      <c r="F224" s="293" t="s">
        <v>403</v>
      </c>
      <c r="G224" s="294"/>
      <c r="H224" s="294"/>
      <c r="I224" s="294"/>
      <c r="J224" s="128"/>
      <c r="K224" s="130">
        <v>20.02</v>
      </c>
      <c r="L224" s="128"/>
      <c r="M224" s="128"/>
      <c r="N224" s="128"/>
      <c r="O224" s="128"/>
      <c r="P224" s="128"/>
      <c r="Q224" s="128"/>
      <c r="R224" s="128"/>
      <c r="S224" s="131"/>
      <c r="T224" s="132"/>
      <c r="U224" s="128"/>
      <c r="V224" s="128"/>
      <c r="W224" s="128"/>
      <c r="X224" s="128"/>
      <c r="Y224" s="128"/>
      <c r="Z224" s="128"/>
      <c r="AA224" s="133"/>
      <c r="AT224" s="134" t="s">
        <v>240</v>
      </c>
      <c r="AU224" s="134" t="s">
        <v>74</v>
      </c>
      <c r="AV224" s="134" t="s">
        <v>74</v>
      </c>
      <c r="AW224" s="134" t="s">
        <v>188</v>
      </c>
      <c r="AX224" s="134" t="s">
        <v>65</v>
      </c>
      <c r="AY224" s="134" t="s">
        <v>231</v>
      </c>
    </row>
    <row r="225" spans="2:51" s="6" customFormat="1" ht="15.75" customHeight="1">
      <c r="B225" s="127"/>
      <c r="C225" s="128"/>
      <c r="D225" s="128"/>
      <c r="E225" s="128"/>
      <c r="F225" s="293" t="s">
        <v>349</v>
      </c>
      <c r="G225" s="294"/>
      <c r="H225" s="294"/>
      <c r="I225" s="294"/>
      <c r="J225" s="128"/>
      <c r="K225" s="130">
        <v>4.197</v>
      </c>
      <c r="L225" s="128"/>
      <c r="M225" s="128"/>
      <c r="N225" s="128"/>
      <c r="O225" s="128"/>
      <c r="P225" s="128"/>
      <c r="Q225" s="128"/>
      <c r="R225" s="128"/>
      <c r="S225" s="131"/>
      <c r="T225" s="132"/>
      <c r="U225" s="128"/>
      <c r="V225" s="128"/>
      <c r="W225" s="128"/>
      <c r="X225" s="128"/>
      <c r="Y225" s="128"/>
      <c r="Z225" s="128"/>
      <c r="AA225" s="133"/>
      <c r="AT225" s="134" t="s">
        <v>240</v>
      </c>
      <c r="AU225" s="134" t="s">
        <v>74</v>
      </c>
      <c r="AV225" s="134" t="s">
        <v>74</v>
      </c>
      <c r="AW225" s="134" t="s">
        <v>188</v>
      </c>
      <c r="AX225" s="134" t="s">
        <v>65</v>
      </c>
      <c r="AY225" s="134" t="s">
        <v>231</v>
      </c>
    </row>
    <row r="226" spans="2:51" s="6" customFormat="1" ht="15.75" customHeight="1">
      <c r="B226" s="127"/>
      <c r="C226" s="128"/>
      <c r="D226" s="128"/>
      <c r="E226" s="128"/>
      <c r="F226" s="293" t="s">
        <v>350</v>
      </c>
      <c r="G226" s="294"/>
      <c r="H226" s="294"/>
      <c r="I226" s="294"/>
      <c r="J226" s="128"/>
      <c r="K226" s="130">
        <v>3.511</v>
      </c>
      <c r="L226" s="128"/>
      <c r="M226" s="128"/>
      <c r="N226" s="128"/>
      <c r="O226" s="128"/>
      <c r="P226" s="128"/>
      <c r="Q226" s="128"/>
      <c r="R226" s="128"/>
      <c r="S226" s="131"/>
      <c r="T226" s="132"/>
      <c r="U226" s="128"/>
      <c r="V226" s="128"/>
      <c r="W226" s="128"/>
      <c r="X226" s="128"/>
      <c r="Y226" s="128"/>
      <c r="Z226" s="128"/>
      <c r="AA226" s="133"/>
      <c r="AT226" s="134" t="s">
        <v>240</v>
      </c>
      <c r="AU226" s="134" t="s">
        <v>74</v>
      </c>
      <c r="AV226" s="134" t="s">
        <v>74</v>
      </c>
      <c r="AW226" s="134" t="s">
        <v>188</v>
      </c>
      <c r="AX226" s="134" t="s">
        <v>65</v>
      </c>
      <c r="AY226" s="134" t="s">
        <v>231</v>
      </c>
    </row>
    <row r="227" spans="2:51" s="6" customFormat="1" ht="15.75" customHeight="1">
      <c r="B227" s="127"/>
      <c r="C227" s="128"/>
      <c r="D227" s="128"/>
      <c r="E227" s="128"/>
      <c r="F227" s="293" t="s">
        <v>404</v>
      </c>
      <c r="G227" s="294"/>
      <c r="H227" s="294"/>
      <c r="I227" s="294"/>
      <c r="J227" s="128"/>
      <c r="K227" s="130">
        <v>1.232</v>
      </c>
      <c r="L227" s="128"/>
      <c r="M227" s="128"/>
      <c r="N227" s="128"/>
      <c r="O227" s="128"/>
      <c r="P227" s="128"/>
      <c r="Q227" s="128"/>
      <c r="R227" s="128"/>
      <c r="S227" s="131"/>
      <c r="T227" s="132"/>
      <c r="U227" s="128"/>
      <c r="V227" s="128"/>
      <c r="W227" s="128"/>
      <c r="X227" s="128"/>
      <c r="Y227" s="128"/>
      <c r="Z227" s="128"/>
      <c r="AA227" s="133"/>
      <c r="AT227" s="134" t="s">
        <v>240</v>
      </c>
      <c r="AU227" s="134" t="s">
        <v>74</v>
      </c>
      <c r="AV227" s="134" t="s">
        <v>74</v>
      </c>
      <c r="AW227" s="134" t="s">
        <v>188</v>
      </c>
      <c r="AX227" s="134" t="s">
        <v>65</v>
      </c>
      <c r="AY227" s="134" t="s">
        <v>231</v>
      </c>
    </row>
    <row r="228" spans="2:51" s="6" customFormat="1" ht="15.75" customHeight="1">
      <c r="B228" s="127"/>
      <c r="C228" s="128"/>
      <c r="D228" s="128"/>
      <c r="E228" s="128"/>
      <c r="F228" s="293" t="s">
        <v>405</v>
      </c>
      <c r="G228" s="294"/>
      <c r="H228" s="294"/>
      <c r="I228" s="294"/>
      <c r="J228" s="128"/>
      <c r="K228" s="130">
        <v>1.035</v>
      </c>
      <c r="L228" s="128"/>
      <c r="M228" s="128"/>
      <c r="N228" s="128"/>
      <c r="O228" s="128"/>
      <c r="P228" s="128"/>
      <c r="Q228" s="128"/>
      <c r="R228" s="128"/>
      <c r="S228" s="131"/>
      <c r="T228" s="132"/>
      <c r="U228" s="128"/>
      <c r="V228" s="128"/>
      <c r="W228" s="128"/>
      <c r="X228" s="128"/>
      <c r="Y228" s="128"/>
      <c r="Z228" s="128"/>
      <c r="AA228" s="133"/>
      <c r="AT228" s="134" t="s">
        <v>240</v>
      </c>
      <c r="AU228" s="134" t="s">
        <v>74</v>
      </c>
      <c r="AV228" s="134" t="s">
        <v>74</v>
      </c>
      <c r="AW228" s="134" t="s">
        <v>188</v>
      </c>
      <c r="AX228" s="134" t="s">
        <v>65</v>
      </c>
      <c r="AY228" s="134" t="s">
        <v>231</v>
      </c>
    </row>
    <row r="229" spans="2:51" s="6" customFormat="1" ht="15.75" customHeight="1">
      <c r="B229" s="135"/>
      <c r="C229" s="136"/>
      <c r="D229" s="136"/>
      <c r="E229" s="136" t="s">
        <v>166</v>
      </c>
      <c r="F229" s="299" t="s">
        <v>241</v>
      </c>
      <c r="G229" s="300"/>
      <c r="H229" s="300"/>
      <c r="I229" s="300"/>
      <c r="J229" s="136"/>
      <c r="K229" s="137">
        <v>53.885</v>
      </c>
      <c r="L229" s="136"/>
      <c r="M229" s="136"/>
      <c r="N229" s="136"/>
      <c r="O229" s="136"/>
      <c r="P229" s="136"/>
      <c r="Q229" s="136"/>
      <c r="R229" s="136"/>
      <c r="S229" s="138"/>
      <c r="T229" s="139"/>
      <c r="U229" s="136"/>
      <c r="V229" s="136"/>
      <c r="W229" s="136"/>
      <c r="X229" s="136"/>
      <c r="Y229" s="136"/>
      <c r="Z229" s="136"/>
      <c r="AA229" s="140"/>
      <c r="AT229" s="141" t="s">
        <v>240</v>
      </c>
      <c r="AU229" s="141" t="s">
        <v>74</v>
      </c>
      <c r="AV229" s="141" t="s">
        <v>237</v>
      </c>
      <c r="AW229" s="141" t="s">
        <v>188</v>
      </c>
      <c r="AX229" s="141" t="s">
        <v>17</v>
      </c>
      <c r="AY229" s="141" t="s">
        <v>231</v>
      </c>
    </row>
    <row r="230" spans="2:65" s="6" customFormat="1" ht="27" customHeight="1">
      <c r="B230" s="21"/>
      <c r="C230" s="117" t="s">
        <v>406</v>
      </c>
      <c r="D230" s="117" t="s">
        <v>232</v>
      </c>
      <c r="E230" s="118" t="s">
        <v>407</v>
      </c>
      <c r="F230" s="289" t="s">
        <v>408</v>
      </c>
      <c r="G230" s="290"/>
      <c r="H230" s="290"/>
      <c r="I230" s="290"/>
      <c r="J230" s="120" t="s">
        <v>235</v>
      </c>
      <c r="K230" s="121">
        <v>84.732</v>
      </c>
      <c r="L230" s="291"/>
      <c r="M230" s="290"/>
      <c r="N230" s="292">
        <f>ROUND($L$230*$K$230,2)</f>
        <v>0</v>
      </c>
      <c r="O230" s="290"/>
      <c r="P230" s="290"/>
      <c r="Q230" s="290"/>
      <c r="R230" s="119" t="s">
        <v>236</v>
      </c>
      <c r="S230" s="41"/>
      <c r="T230" s="122"/>
      <c r="U230" s="123" t="s">
        <v>38</v>
      </c>
      <c r="V230" s="22"/>
      <c r="W230" s="22"/>
      <c r="X230" s="124">
        <v>0.00478</v>
      </c>
      <c r="Y230" s="124">
        <f>$X$230*$K$230</f>
        <v>0.40501896000000004</v>
      </c>
      <c r="Z230" s="124">
        <v>0</v>
      </c>
      <c r="AA230" s="125">
        <f>$Z$230*$K$230</f>
        <v>0</v>
      </c>
      <c r="AR230" s="80" t="s">
        <v>237</v>
      </c>
      <c r="AT230" s="80" t="s">
        <v>232</v>
      </c>
      <c r="AU230" s="80" t="s">
        <v>74</v>
      </c>
      <c r="AY230" s="6" t="s">
        <v>231</v>
      </c>
      <c r="BE230" s="126">
        <f>IF($U$230="základní",$N$230,0)</f>
        <v>0</v>
      </c>
      <c r="BF230" s="126">
        <f>IF($U$230="snížená",$N$230,0)</f>
        <v>0</v>
      </c>
      <c r="BG230" s="126">
        <f>IF($U$230="zákl. přenesená",$N$230,0)</f>
        <v>0</v>
      </c>
      <c r="BH230" s="126">
        <f>IF($U$230="sníž. přenesená",$N$230,0)</f>
        <v>0</v>
      </c>
      <c r="BI230" s="126">
        <f>IF($U$230="nulová",$N$230,0)</f>
        <v>0</v>
      </c>
      <c r="BJ230" s="80" t="s">
        <v>237</v>
      </c>
      <c r="BK230" s="126">
        <f>ROUND($L$230*$K$230,2)</f>
        <v>0</v>
      </c>
      <c r="BL230" s="80" t="s">
        <v>237</v>
      </c>
      <c r="BM230" s="80" t="s">
        <v>409</v>
      </c>
    </row>
    <row r="231" spans="2:51" s="6" customFormat="1" ht="15.75" customHeight="1">
      <c r="B231" s="127"/>
      <c r="C231" s="128"/>
      <c r="D231" s="128"/>
      <c r="E231" s="129"/>
      <c r="F231" s="293" t="s">
        <v>410</v>
      </c>
      <c r="G231" s="294"/>
      <c r="H231" s="294"/>
      <c r="I231" s="294"/>
      <c r="J231" s="128"/>
      <c r="K231" s="130">
        <v>30.847</v>
      </c>
      <c r="L231" s="128"/>
      <c r="M231" s="128"/>
      <c r="N231" s="128"/>
      <c r="O231" s="128"/>
      <c r="P231" s="128"/>
      <c r="Q231" s="128"/>
      <c r="R231" s="128"/>
      <c r="S231" s="131"/>
      <c r="T231" s="132"/>
      <c r="U231" s="128"/>
      <c r="V231" s="128"/>
      <c r="W231" s="128"/>
      <c r="X231" s="128"/>
      <c r="Y231" s="128"/>
      <c r="Z231" s="128"/>
      <c r="AA231" s="133"/>
      <c r="AT231" s="134" t="s">
        <v>240</v>
      </c>
      <c r="AU231" s="134" t="s">
        <v>74</v>
      </c>
      <c r="AV231" s="134" t="s">
        <v>74</v>
      </c>
      <c r="AW231" s="134" t="s">
        <v>188</v>
      </c>
      <c r="AX231" s="134" t="s">
        <v>65</v>
      </c>
      <c r="AY231" s="134" t="s">
        <v>231</v>
      </c>
    </row>
    <row r="232" spans="2:51" s="6" customFormat="1" ht="15.75" customHeight="1">
      <c r="B232" s="127"/>
      <c r="C232" s="128"/>
      <c r="D232" s="128"/>
      <c r="E232" s="128"/>
      <c r="F232" s="293" t="s">
        <v>166</v>
      </c>
      <c r="G232" s="294"/>
      <c r="H232" s="294"/>
      <c r="I232" s="294"/>
      <c r="J232" s="128"/>
      <c r="K232" s="130">
        <v>53.885</v>
      </c>
      <c r="L232" s="128"/>
      <c r="M232" s="128"/>
      <c r="N232" s="128"/>
      <c r="O232" s="128"/>
      <c r="P232" s="128"/>
      <c r="Q232" s="128"/>
      <c r="R232" s="128"/>
      <c r="S232" s="131"/>
      <c r="T232" s="132"/>
      <c r="U232" s="128"/>
      <c r="V232" s="128"/>
      <c r="W232" s="128"/>
      <c r="X232" s="128"/>
      <c r="Y232" s="128"/>
      <c r="Z232" s="128"/>
      <c r="AA232" s="133"/>
      <c r="AT232" s="134" t="s">
        <v>240</v>
      </c>
      <c r="AU232" s="134" t="s">
        <v>74</v>
      </c>
      <c r="AV232" s="134" t="s">
        <v>74</v>
      </c>
      <c r="AW232" s="134" t="s">
        <v>188</v>
      </c>
      <c r="AX232" s="134" t="s">
        <v>65</v>
      </c>
      <c r="AY232" s="134" t="s">
        <v>231</v>
      </c>
    </row>
    <row r="233" spans="2:51" s="6" customFormat="1" ht="15.75" customHeight="1">
      <c r="B233" s="135"/>
      <c r="C233" s="136"/>
      <c r="D233" s="136"/>
      <c r="E233" s="136"/>
      <c r="F233" s="299" t="s">
        <v>241</v>
      </c>
      <c r="G233" s="300"/>
      <c r="H233" s="300"/>
      <c r="I233" s="300"/>
      <c r="J233" s="136"/>
      <c r="K233" s="137">
        <v>84.732</v>
      </c>
      <c r="L233" s="136"/>
      <c r="M233" s="136"/>
      <c r="N233" s="136"/>
      <c r="O233" s="136"/>
      <c r="P233" s="136"/>
      <c r="Q233" s="136"/>
      <c r="R233" s="136"/>
      <c r="S233" s="138"/>
      <c r="T233" s="139"/>
      <c r="U233" s="136"/>
      <c r="V233" s="136"/>
      <c r="W233" s="136"/>
      <c r="X233" s="136"/>
      <c r="Y233" s="136"/>
      <c r="Z233" s="136"/>
      <c r="AA233" s="140"/>
      <c r="AT233" s="141" t="s">
        <v>240</v>
      </c>
      <c r="AU233" s="141" t="s">
        <v>74</v>
      </c>
      <c r="AV233" s="141" t="s">
        <v>237</v>
      </c>
      <c r="AW233" s="141" t="s">
        <v>188</v>
      </c>
      <c r="AX233" s="141" t="s">
        <v>17</v>
      </c>
      <c r="AY233" s="141" t="s">
        <v>231</v>
      </c>
    </row>
    <row r="234" spans="2:65" s="6" customFormat="1" ht="27" customHeight="1">
      <c r="B234" s="21"/>
      <c r="C234" s="117" t="s">
        <v>411</v>
      </c>
      <c r="D234" s="117" t="s">
        <v>232</v>
      </c>
      <c r="E234" s="118" t="s">
        <v>412</v>
      </c>
      <c r="F234" s="289" t="s">
        <v>413</v>
      </c>
      <c r="G234" s="290"/>
      <c r="H234" s="290"/>
      <c r="I234" s="290"/>
      <c r="J234" s="120" t="s">
        <v>235</v>
      </c>
      <c r="K234" s="121">
        <v>690.901</v>
      </c>
      <c r="L234" s="291"/>
      <c r="M234" s="290"/>
      <c r="N234" s="292">
        <f>ROUND($L$234*$K$234,2)</f>
        <v>0</v>
      </c>
      <c r="O234" s="290"/>
      <c r="P234" s="290"/>
      <c r="Q234" s="290"/>
      <c r="R234" s="119" t="s">
        <v>236</v>
      </c>
      <c r="S234" s="41"/>
      <c r="T234" s="122"/>
      <c r="U234" s="123" t="s">
        <v>38</v>
      </c>
      <c r="V234" s="22"/>
      <c r="W234" s="22"/>
      <c r="X234" s="124">
        <v>0.0021</v>
      </c>
      <c r="Y234" s="124">
        <f>$X$234*$K$234</f>
        <v>1.4508921</v>
      </c>
      <c r="Z234" s="124">
        <v>0</v>
      </c>
      <c r="AA234" s="125">
        <f>$Z$234*$K$234</f>
        <v>0</v>
      </c>
      <c r="AR234" s="80" t="s">
        <v>237</v>
      </c>
      <c r="AT234" s="80" t="s">
        <v>232</v>
      </c>
      <c r="AU234" s="80" t="s">
        <v>74</v>
      </c>
      <c r="AY234" s="6" t="s">
        <v>231</v>
      </c>
      <c r="BE234" s="126">
        <f>IF($U$234="základní",$N$234,0)</f>
        <v>0</v>
      </c>
      <c r="BF234" s="126">
        <f>IF($U$234="snížená",$N$234,0)</f>
        <v>0</v>
      </c>
      <c r="BG234" s="126">
        <f>IF($U$234="zákl. přenesená",$N$234,0)</f>
        <v>0</v>
      </c>
      <c r="BH234" s="126">
        <f>IF($U$234="sníž. přenesená",$N$234,0)</f>
        <v>0</v>
      </c>
      <c r="BI234" s="126">
        <f>IF($U$234="nulová",$N$234,0)</f>
        <v>0</v>
      </c>
      <c r="BJ234" s="80" t="s">
        <v>237</v>
      </c>
      <c r="BK234" s="126">
        <f>ROUND($L$234*$K$234,2)</f>
        <v>0</v>
      </c>
      <c r="BL234" s="80" t="s">
        <v>237</v>
      </c>
      <c r="BM234" s="80" t="s">
        <v>414</v>
      </c>
    </row>
    <row r="235" spans="2:47" s="6" customFormat="1" ht="16.5" customHeight="1">
      <c r="B235" s="21"/>
      <c r="C235" s="22"/>
      <c r="D235" s="22"/>
      <c r="E235" s="22"/>
      <c r="F235" s="287" t="s">
        <v>415</v>
      </c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41"/>
      <c r="T235" s="50"/>
      <c r="U235" s="22"/>
      <c r="V235" s="22"/>
      <c r="W235" s="22"/>
      <c r="X235" s="22"/>
      <c r="Y235" s="22"/>
      <c r="Z235" s="22"/>
      <c r="AA235" s="51"/>
      <c r="AT235" s="6" t="s">
        <v>337</v>
      </c>
      <c r="AU235" s="6" t="s">
        <v>74</v>
      </c>
    </row>
    <row r="236" spans="2:51" s="6" customFormat="1" ht="15.75" customHeight="1">
      <c r="B236" s="127"/>
      <c r="C236" s="128"/>
      <c r="D236" s="128"/>
      <c r="E236" s="128"/>
      <c r="F236" s="293" t="s">
        <v>176</v>
      </c>
      <c r="G236" s="294"/>
      <c r="H236" s="294"/>
      <c r="I236" s="294"/>
      <c r="J236" s="128"/>
      <c r="K236" s="130">
        <v>33.264</v>
      </c>
      <c r="L236" s="128"/>
      <c r="M236" s="128"/>
      <c r="N236" s="128"/>
      <c r="O236" s="128"/>
      <c r="P236" s="128"/>
      <c r="Q236" s="128"/>
      <c r="R236" s="128"/>
      <c r="S236" s="131"/>
      <c r="T236" s="132"/>
      <c r="U236" s="128"/>
      <c r="V236" s="128"/>
      <c r="W236" s="128"/>
      <c r="X236" s="128"/>
      <c r="Y236" s="128"/>
      <c r="Z236" s="128"/>
      <c r="AA236" s="133"/>
      <c r="AT236" s="134" t="s">
        <v>240</v>
      </c>
      <c r="AU236" s="134" t="s">
        <v>74</v>
      </c>
      <c r="AV236" s="134" t="s">
        <v>74</v>
      </c>
      <c r="AW236" s="134" t="s">
        <v>188</v>
      </c>
      <c r="AX236" s="134" t="s">
        <v>65</v>
      </c>
      <c r="AY236" s="134" t="s">
        <v>231</v>
      </c>
    </row>
    <row r="237" spans="2:51" s="6" customFormat="1" ht="15.75" customHeight="1">
      <c r="B237" s="127"/>
      <c r="C237" s="128"/>
      <c r="D237" s="128"/>
      <c r="E237" s="128"/>
      <c r="F237" s="293" t="s">
        <v>112</v>
      </c>
      <c r="G237" s="294"/>
      <c r="H237" s="294"/>
      <c r="I237" s="294"/>
      <c r="J237" s="128"/>
      <c r="K237" s="130">
        <v>262.772</v>
      </c>
      <c r="L237" s="128"/>
      <c r="M237" s="128"/>
      <c r="N237" s="128"/>
      <c r="O237" s="128"/>
      <c r="P237" s="128"/>
      <c r="Q237" s="128"/>
      <c r="R237" s="128"/>
      <c r="S237" s="131"/>
      <c r="T237" s="132"/>
      <c r="U237" s="128"/>
      <c r="V237" s="128"/>
      <c r="W237" s="128"/>
      <c r="X237" s="128"/>
      <c r="Y237" s="128"/>
      <c r="Z237" s="128"/>
      <c r="AA237" s="133"/>
      <c r="AT237" s="134" t="s">
        <v>240</v>
      </c>
      <c r="AU237" s="134" t="s">
        <v>74</v>
      </c>
      <c r="AV237" s="134" t="s">
        <v>74</v>
      </c>
      <c r="AW237" s="134" t="s">
        <v>188</v>
      </c>
      <c r="AX237" s="134" t="s">
        <v>65</v>
      </c>
      <c r="AY237" s="134" t="s">
        <v>231</v>
      </c>
    </row>
    <row r="238" spans="2:51" s="6" customFormat="1" ht="15.75" customHeight="1">
      <c r="B238" s="127"/>
      <c r="C238" s="128"/>
      <c r="D238" s="128"/>
      <c r="E238" s="128"/>
      <c r="F238" s="293" t="s">
        <v>118</v>
      </c>
      <c r="G238" s="294"/>
      <c r="H238" s="294"/>
      <c r="I238" s="294"/>
      <c r="J238" s="128"/>
      <c r="K238" s="130">
        <v>168.496</v>
      </c>
      <c r="L238" s="128"/>
      <c r="M238" s="128"/>
      <c r="N238" s="128"/>
      <c r="O238" s="128"/>
      <c r="P238" s="128"/>
      <c r="Q238" s="128"/>
      <c r="R238" s="128"/>
      <c r="S238" s="131"/>
      <c r="T238" s="132"/>
      <c r="U238" s="128"/>
      <c r="V238" s="128"/>
      <c r="W238" s="128"/>
      <c r="X238" s="128"/>
      <c r="Y238" s="128"/>
      <c r="Z238" s="128"/>
      <c r="AA238" s="133"/>
      <c r="AT238" s="134" t="s">
        <v>240</v>
      </c>
      <c r="AU238" s="134" t="s">
        <v>74</v>
      </c>
      <c r="AV238" s="134" t="s">
        <v>74</v>
      </c>
      <c r="AW238" s="134" t="s">
        <v>188</v>
      </c>
      <c r="AX238" s="134" t="s">
        <v>65</v>
      </c>
      <c r="AY238" s="134" t="s">
        <v>231</v>
      </c>
    </row>
    <row r="239" spans="2:51" s="6" customFormat="1" ht="15.75" customHeight="1">
      <c r="B239" s="127"/>
      <c r="C239" s="128"/>
      <c r="D239" s="128"/>
      <c r="E239" s="128"/>
      <c r="F239" s="293" t="s">
        <v>103</v>
      </c>
      <c r="G239" s="294"/>
      <c r="H239" s="294"/>
      <c r="I239" s="294"/>
      <c r="J239" s="128"/>
      <c r="K239" s="130">
        <v>27.807</v>
      </c>
      <c r="L239" s="128"/>
      <c r="M239" s="128"/>
      <c r="N239" s="128"/>
      <c r="O239" s="128"/>
      <c r="P239" s="128"/>
      <c r="Q239" s="128"/>
      <c r="R239" s="128"/>
      <c r="S239" s="131"/>
      <c r="T239" s="132"/>
      <c r="U239" s="128"/>
      <c r="V239" s="128"/>
      <c r="W239" s="128"/>
      <c r="X239" s="128"/>
      <c r="Y239" s="128"/>
      <c r="Z239" s="128"/>
      <c r="AA239" s="133"/>
      <c r="AT239" s="134" t="s">
        <v>240</v>
      </c>
      <c r="AU239" s="134" t="s">
        <v>74</v>
      </c>
      <c r="AV239" s="134" t="s">
        <v>74</v>
      </c>
      <c r="AW239" s="134" t="s">
        <v>188</v>
      </c>
      <c r="AX239" s="134" t="s">
        <v>65</v>
      </c>
      <c r="AY239" s="134" t="s">
        <v>231</v>
      </c>
    </row>
    <row r="240" spans="2:51" s="6" customFormat="1" ht="15.75" customHeight="1">
      <c r="B240" s="127"/>
      <c r="C240" s="128"/>
      <c r="D240" s="128"/>
      <c r="E240" s="128"/>
      <c r="F240" s="293" t="s">
        <v>145</v>
      </c>
      <c r="G240" s="294"/>
      <c r="H240" s="294"/>
      <c r="I240" s="294"/>
      <c r="J240" s="128"/>
      <c r="K240" s="130">
        <v>144.677</v>
      </c>
      <c r="L240" s="128"/>
      <c r="M240" s="128"/>
      <c r="N240" s="128"/>
      <c r="O240" s="128"/>
      <c r="P240" s="128"/>
      <c r="Q240" s="128"/>
      <c r="R240" s="128"/>
      <c r="S240" s="131"/>
      <c r="T240" s="132"/>
      <c r="U240" s="128"/>
      <c r="V240" s="128"/>
      <c r="W240" s="128"/>
      <c r="X240" s="128"/>
      <c r="Y240" s="128"/>
      <c r="Z240" s="128"/>
      <c r="AA240" s="133"/>
      <c r="AT240" s="134" t="s">
        <v>240</v>
      </c>
      <c r="AU240" s="134" t="s">
        <v>74</v>
      </c>
      <c r="AV240" s="134" t="s">
        <v>74</v>
      </c>
      <c r="AW240" s="134" t="s">
        <v>188</v>
      </c>
      <c r="AX240" s="134" t="s">
        <v>65</v>
      </c>
      <c r="AY240" s="134" t="s">
        <v>231</v>
      </c>
    </row>
    <row r="241" spans="2:51" s="6" customFormat="1" ht="15.75" customHeight="1">
      <c r="B241" s="127"/>
      <c r="C241" s="128"/>
      <c r="D241" s="128"/>
      <c r="E241" s="128"/>
      <c r="F241" s="293" t="s">
        <v>166</v>
      </c>
      <c r="G241" s="294"/>
      <c r="H241" s="294"/>
      <c r="I241" s="294"/>
      <c r="J241" s="128"/>
      <c r="K241" s="130">
        <v>53.885</v>
      </c>
      <c r="L241" s="128"/>
      <c r="M241" s="128"/>
      <c r="N241" s="128"/>
      <c r="O241" s="128"/>
      <c r="P241" s="128"/>
      <c r="Q241" s="128"/>
      <c r="R241" s="128"/>
      <c r="S241" s="131"/>
      <c r="T241" s="132"/>
      <c r="U241" s="128"/>
      <c r="V241" s="128"/>
      <c r="W241" s="128"/>
      <c r="X241" s="128"/>
      <c r="Y241" s="128"/>
      <c r="Z241" s="128"/>
      <c r="AA241" s="133"/>
      <c r="AT241" s="134" t="s">
        <v>240</v>
      </c>
      <c r="AU241" s="134" t="s">
        <v>74</v>
      </c>
      <c r="AV241" s="134" t="s">
        <v>74</v>
      </c>
      <c r="AW241" s="134" t="s">
        <v>188</v>
      </c>
      <c r="AX241" s="134" t="s">
        <v>65</v>
      </c>
      <c r="AY241" s="134" t="s">
        <v>231</v>
      </c>
    </row>
    <row r="242" spans="2:51" s="6" customFormat="1" ht="15.75" customHeight="1">
      <c r="B242" s="135"/>
      <c r="C242" s="136"/>
      <c r="D242" s="136"/>
      <c r="E242" s="136" t="s">
        <v>114</v>
      </c>
      <c r="F242" s="299" t="s">
        <v>241</v>
      </c>
      <c r="G242" s="300"/>
      <c r="H242" s="300"/>
      <c r="I242" s="300"/>
      <c r="J242" s="136"/>
      <c r="K242" s="137">
        <v>690.901</v>
      </c>
      <c r="L242" s="136"/>
      <c r="M242" s="136"/>
      <c r="N242" s="136"/>
      <c r="O242" s="136"/>
      <c r="P242" s="136"/>
      <c r="Q242" s="136"/>
      <c r="R242" s="136"/>
      <c r="S242" s="138"/>
      <c r="T242" s="139"/>
      <c r="U242" s="136"/>
      <c r="V242" s="136"/>
      <c r="W242" s="136"/>
      <c r="X242" s="136"/>
      <c r="Y242" s="136"/>
      <c r="Z242" s="136"/>
      <c r="AA242" s="140"/>
      <c r="AT242" s="141" t="s">
        <v>240</v>
      </c>
      <c r="AU242" s="141" t="s">
        <v>74</v>
      </c>
      <c r="AV242" s="141" t="s">
        <v>237</v>
      </c>
      <c r="AW242" s="141" t="s">
        <v>188</v>
      </c>
      <c r="AX242" s="141" t="s">
        <v>17</v>
      </c>
      <c r="AY242" s="141" t="s">
        <v>231</v>
      </c>
    </row>
    <row r="243" spans="2:65" s="6" customFormat="1" ht="27" customHeight="1">
      <c r="B243" s="21"/>
      <c r="C243" s="117" t="s">
        <v>416</v>
      </c>
      <c r="D243" s="117" t="s">
        <v>232</v>
      </c>
      <c r="E243" s="118" t="s">
        <v>417</v>
      </c>
      <c r="F243" s="289" t="s">
        <v>418</v>
      </c>
      <c r="G243" s="290"/>
      <c r="H243" s="290"/>
      <c r="I243" s="290"/>
      <c r="J243" s="120" t="s">
        <v>235</v>
      </c>
      <c r="K243" s="121">
        <v>690.901</v>
      </c>
      <c r="L243" s="291"/>
      <c r="M243" s="290"/>
      <c r="N243" s="292">
        <f>ROUND($L$243*$K$243,2)</f>
        <v>0</v>
      </c>
      <c r="O243" s="290"/>
      <c r="P243" s="290"/>
      <c r="Q243" s="290"/>
      <c r="R243" s="119" t="s">
        <v>236</v>
      </c>
      <c r="S243" s="41"/>
      <c r="T243" s="122"/>
      <c r="U243" s="123" t="s">
        <v>38</v>
      </c>
      <c r="V243" s="22"/>
      <c r="W243" s="22"/>
      <c r="X243" s="124">
        <v>0.00546</v>
      </c>
      <c r="Y243" s="124">
        <f>$X$243*$K$243</f>
        <v>3.7723194599999994</v>
      </c>
      <c r="Z243" s="124">
        <v>0</v>
      </c>
      <c r="AA243" s="125">
        <f>$Z$243*$K$243</f>
        <v>0</v>
      </c>
      <c r="AR243" s="80" t="s">
        <v>237</v>
      </c>
      <c r="AT243" s="80" t="s">
        <v>232</v>
      </c>
      <c r="AU243" s="80" t="s">
        <v>74</v>
      </c>
      <c r="AY243" s="6" t="s">
        <v>231</v>
      </c>
      <c r="BE243" s="126">
        <f>IF($U$243="základní",$N$243,0)</f>
        <v>0</v>
      </c>
      <c r="BF243" s="126">
        <f>IF($U$243="snížená",$N$243,0)</f>
        <v>0</v>
      </c>
      <c r="BG243" s="126">
        <f>IF($U$243="zákl. přenesená",$N$243,0)</f>
        <v>0</v>
      </c>
      <c r="BH243" s="126">
        <f>IF($U$243="sníž. přenesená",$N$243,0)</f>
        <v>0</v>
      </c>
      <c r="BI243" s="126">
        <f>IF($U$243="nulová",$N$243,0)</f>
        <v>0</v>
      </c>
      <c r="BJ243" s="80" t="s">
        <v>237</v>
      </c>
      <c r="BK243" s="126">
        <f>ROUND($L$243*$K$243,2)</f>
        <v>0</v>
      </c>
      <c r="BL243" s="80" t="s">
        <v>237</v>
      </c>
      <c r="BM243" s="80" t="s">
        <v>419</v>
      </c>
    </row>
    <row r="244" spans="2:47" s="6" customFormat="1" ht="16.5" customHeight="1">
      <c r="B244" s="21"/>
      <c r="C244" s="22"/>
      <c r="D244" s="22"/>
      <c r="E244" s="22"/>
      <c r="F244" s="287" t="s">
        <v>418</v>
      </c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41"/>
      <c r="T244" s="50"/>
      <c r="U244" s="22"/>
      <c r="V244" s="22"/>
      <c r="W244" s="22"/>
      <c r="X244" s="22"/>
      <c r="Y244" s="22"/>
      <c r="Z244" s="22"/>
      <c r="AA244" s="51"/>
      <c r="AT244" s="6" t="s">
        <v>337</v>
      </c>
      <c r="AU244" s="6" t="s">
        <v>74</v>
      </c>
    </row>
    <row r="245" spans="2:51" s="6" customFormat="1" ht="15.75" customHeight="1">
      <c r="B245" s="127"/>
      <c r="C245" s="128"/>
      <c r="D245" s="128"/>
      <c r="E245" s="128"/>
      <c r="F245" s="293" t="s">
        <v>114</v>
      </c>
      <c r="G245" s="294"/>
      <c r="H245" s="294"/>
      <c r="I245" s="294"/>
      <c r="J245" s="128"/>
      <c r="K245" s="130">
        <v>690.901</v>
      </c>
      <c r="L245" s="128"/>
      <c r="M245" s="128"/>
      <c r="N245" s="128"/>
      <c r="O245" s="128"/>
      <c r="P245" s="128"/>
      <c r="Q245" s="128"/>
      <c r="R245" s="128"/>
      <c r="S245" s="131"/>
      <c r="T245" s="132"/>
      <c r="U245" s="128"/>
      <c r="V245" s="128"/>
      <c r="W245" s="128"/>
      <c r="X245" s="128"/>
      <c r="Y245" s="128"/>
      <c r="Z245" s="128"/>
      <c r="AA245" s="133"/>
      <c r="AT245" s="134" t="s">
        <v>240</v>
      </c>
      <c r="AU245" s="134" t="s">
        <v>74</v>
      </c>
      <c r="AV245" s="134" t="s">
        <v>74</v>
      </c>
      <c r="AW245" s="134" t="s">
        <v>188</v>
      </c>
      <c r="AX245" s="134" t="s">
        <v>65</v>
      </c>
      <c r="AY245" s="134" t="s">
        <v>231</v>
      </c>
    </row>
    <row r="246" spans="2:51" s="6" customFormat="1" ht="15.75" customHeight="1">
      <c r="B246" s="135"/>
      <c r="C246" s="136"/>
      <c r="D246" s="136"/>
      <c r="E246" s="136"/>
      <c r="F246" s="299" t="s">
        <v>241</v>
      </c>
      <c r="G246" s="300"/>
      <c r="H246" s="300"/>
      <c r="I246" s="300"/>
      <c r="J246" s="136"/>
      <c r="K246" s="137">
        <v>690.901</v>
      </c>
      <c r="L246" s="136"/>
      <c r="M246" s="136"/>
      <c r="N246" s="136"/>
      <c r="O246" s="136"/>
      <c r="P246" s="136"/>
      <c r="Q246" s="136"/>
      <c r="R246" s="136"/>
      <c r="S246" s="138"/>
      <c r="T246" s="139"/>
      <c r="U246" s="136"/>
      <c r="V246" s="136"/>
      <c r="W246" s="136"/>
      <c r="X246" s="136"/>
      <c r="Y246" s="136"/>
      <c r="Z246" s="136"/>
      <c r="AA246" s="140"/>
      <c r="AT246" s="141" t="s">
        <v>240</v>
      </c>
      <c r="AU246" s="141" t="s">
        <v>74</v>
      </c>
      <c r="AV246" s="141" t="s">
        <v>237</v>
      </c>
      <c r="AW246" s="141" t="s">
        <v>188</v>
      </c>
      <c r="AX246" s="141" t="s">
        <v>17</v>
      </c>
      <c r="AY246" s="141" t="s">
        <v>231</v>
      </c>
    </row>
    <row r="247" spans="2:65" s="6" customFormat="1" ht="27" customHeight="1">
      <c r="B247" s="21"/>
      <c r="C247" s="117" t="s">
        <v>420</v>
      </c>
      <c r="D247" s="117" t="s">
        <v>232</v>
      </c>
      <c r="E247" s="118" t="s">
        <v>421</v>
      </c>
      <c r="F247" s="289" t="s">
        <v>422</v>
      </c>
      <c r="G247" s="290"/>
      <c r="H247" s="290"/>
      <c r="I247" s="290"/>
      <c r="J247" s="120" t="s">
        <v>235</v>
      </c>
      <c r="K247" s="121">
        <v>163.334</v>
      </c>
      <c r="L247" s="291"/>
      <c r="M247" s="290"/>
      <c r="N247" s="292">
        <f>ROUND($L$247*$K$247,2)</f>
        <v>0</v>
      </c>
      <c r="O247" s="290"/>
      <c r="P247" s="290"/>
      <c r="Q247" s="290"/>
      <c r="R247" s="119" t="s">
        <v>236</v>
      </c>
      <c r="S247" s="41"/>
      <c r="T247" s="122"/>
      <c r="U247" s="123" t="s">
        <v>38</v>
      </c>
      <c r="V247" s="22"/>
      <c r="W247" s="22"/>
      <c r="X247" s="124">
        <v>0.00489</v>
      </c>
      <c r="Y247" s="124">
        <f>$X$247*$K$247</f>
        <v>0.79870326</v>
      </c>
      <c r="Z247" s="124">
        <v>0</v>
      </c>
      <c r="AA247" s="125">
        <f>$Z$247*$K$247</f>
        <v>0</v>
      </c>
      <c r="AR247" s="80" t="s">
        <v>237</v>
      </c>
      <c r="AT247" s="80" t="s">
        <v>232</v>
      </c>
      <c r="AU247" s="80" t="s">
        <v>74</v>
      </c>
      <c r="AY247" s="6" t="s">
        <v>231</v>
      </c>
      <c r="BE247" s="126">
        <f>IF($U$247="základní",$N$247,0)</f>
        <v>0</v>
      </c>
      <c r="BF247" s="126">
        <f>IF($U$247="snížená",$N$247,0)</f>
        <v>0</v>
      </c>
      <c r="BG247" s="126">
        <f>IF($U$247="zákl. přenesená",$N$247,0)</f>
        <v>0</v>
      </c>
      <c r="BH247" s="126">
        <f>IF($U$247="sníž. přenesená",$N$247,0)</f>
        <v>0</v>
      </c>
      <c r="BI247" s="126">
        <f>IF($U$247="nulová",$N$247,0)</f>
        <v>0</v>
      </c>
      <c r="BJ247" s="80" t="s">
        <v>237</v>
      </c>
      <c r="BK247" s="126">
        <f>ROUND($L$247*$K$247,2)</f>
        <v>0</v>
      </c>
      <c r="BL247" s="80" t="s">
        <v>237</v>
      </c>
      <c r="BM247" s="80" t="s">
        <v>423</v>
      </c>
    </row>
    <row r="248" spans="2:51" s="6" customFormat="1" ht="15.75" customHeight="1">
      <c r="B248" s="142"/>
      <c r="C248" s="143"/>
      <c r="D248" s="143"/>
      <c r="E248" s="144"/>
      <c r="F248" s="303" t="s">
        <v>424</v>
      </c>
      <c r="G248" s="304"/>
      <c r="H248" s="304"/>
      <c r="I248" s="304"/>
      <c r="J248" s="143"/>
      <c r="K248" s="143"/>
      <c r="L248" s="143"/>
      <c r="M248" s="143"/>
      <c r="N248" s="143"/>
      <c r="O248" s="143"/>
      <c r="P248" s="143"/>
      <c r="Q248" s="143"/>
      <c r="R248" s="143"/>
      <c r="S248" s="145"/>
      <c r="T248" s="146"/>
      <c r="U248" s="143"/>
      <c r="V248" s="143"/>
      <c r="W248" s="143"/>
      <c r="X248" s="143"/>
      <c r="Y248" s="143"/>
      <c r="Z248" s="143"/>
      <c r="AA248" s="147"/>
      <c r="AT248" s="148" t="s">
        <v>240</v>
      </c>
      <c r="AU248" s="148" t="s">
        <v>74</v>
      </c>
      <c r="AV248" s="148" t="s">
        <v>17</v>
      </c>
      <c r="AW248" s="148" t="s">
        <v>188</v>
      </c>
      <c r="AX248" s="148" t="s">
        <v>65</v>
      </c>
      <c r="AY248" s="148" t="s">
        <v>231</v>
      </c>
    </row>
    <row r="249" spans="2:51" s="6" customFormat="1" ht="15.75" customHeight="1">
      <c r="B249" s="127"/>
      <c r="C249" s="128"/>
      <c r="D249" s="128"/>
      <c r="E249" s="128"/>
      <c r="F249" s="293" t="s">
        <v>425</v>
      </c>
      <c r="G249" s="294"/>
      <c r="H249" s="294"/>
      <c r="I249" s="294"/>
      <c r="J249" s="128"/>
      <c r="K249" s="130">
        <v>1.665</v>
      </c>
      <c r="L249" s="128"/>
      <c r="M249" s="128"/>
      <c r="N249" s="128"/>
      <c r="O249" s="128"/>
      <c r="P249" s="128"/>
      <c r="Q249" s="128"/>
      <c r="R249" s="128"/>
      <c r="S249" s="131"/>
      <c r="T249" s="132"/>
      <c r="U249" s="128"/>
      <c r="V249" s="128"/>
      <c r="W249" s="128"/>
      <c r="X249" s="128"/>
      <c r="Y249" s="128"/>
      <c r="Z249" s="128"/>
      <c r="AA249" s="133"/>
      <c r="AT249" s="134" t="s">
        <v>240</v>
      </c>
      <c r="AU249" s="134" t="s">
        <v>74</v>
      </c>
      <c r="AV249" s="134" t="s">
        <v>74</v>
      </c>
      <c r="AW249" s="134" t="s">
        <v>188</v>
      </c>
      <c r="AX249" s="134" t="s">
        <v>65</v>
      </c>
      <c r="AY249" s="134" t="s">
        <v>231</v>
      </c>
    </row>
    <row r="250" spans="2:51" s="6" customFormat="1" ht="27" customHeight="1">
      <c r="B250" s="127"/>
      <c r="C250" s="128"/>
      <c r="D250" s="128"/>
      <c r="E250" s="128"/>
      <c r="F250" s="293" t="s">
        <v>426</v>
      </c>
      <c r="G250" s="294"/>
      <c r="H250" s="294"/>
      <c r="I250" s="294"/>
      <c r="J250" s="128"/>
      <c r="K250" s="130">
        <v>7.884</v>
      </c>
      <c r="L250" s="128"/>
      <c r="M250" s="128"/>
      <c r="N250" s="128"/>
      <c r="O250" s="128"/>
      <c r="P250" s="128"/>
      <c r="Q250" s="128"/>
      <c r="R250" s="128"/>
      <c r="S250" s="131"/>
      <c r="T250" s="132"/>
      <c r="U250" s="128"/>
      <c r="V250" s="128"/>
      <c r="W250" s="128"/>
      <c r="X250" s="128"/>
      <c r="Y250" s="128"/>
      <c r="Z250" s="128"/>
      <c r="AA250" s="133"/>
      <c r="AT250" s="134" t="s">
        <v>240</v>
      </c>
      <c r="AU250" s="134" t="s">
        <v>74</v>
      </c>
      <c r="AV250" s="134" t="s">
        <v>74</v>
      </c>
      <c r="AW250" s="134" t="s">
        <v>188</v>
      </c>
      <c r="AX250" s="134" t="s">
        <v>65</v>
      </c>
      <c r="AY250" s="134" t="s">
        <v>231</v>
      </c>
    </row>
    <row r="251" spans="2:51" s="6" customFormat="1" ht="27" customHeight="1">
      <c r="B251" s="127"/>
      <c r="C251" s="128"/>
      <c r="D251" s="128"/>
      <c r="E251" s="128"/>
      <c r="F251" s="293" t="s">
        <v>427</v>
      </c>
      <c r="G251" s="294"/>
      <c r="H251" s="294"/>
      <c r="I251" s="294"/>
      <c r="J251" s="128"/>
      <c r="K251" s="130">
        <v>4.702</v>
      </c>
      <c r="L251" s="128"/>
      <c r="M251" s="128"/>
      <c r="N251" s="128"/>
      <c r="O251" s="128"/>
      <c r="P251" s="128"/>
      <c r="Q251" s="128"/>
      <c r="R251" s="128"/>
      <c r="S251" s="131"/>
      <c r="T251" s="132"/>
      <c r="U251" s="128"/>
      <c r="V251" s="128"/>
      <c r="W251" s="128"/>
      <c r="X251" s="128"/>
      <c r="Y251" s="128"/>
      <c r="Z251" s="128"/>
      <c r="AA251" s="133"/>
      <c r="AT251" s="134" t="s">
        <v>240</v>
      </c>
      <c r="AU251" s="134" t="s">
        <v>74</v>
      </c>
      <c r="AV251" s="134" t="s">
        <v>74</v>
      </c>
      <c r="AW251" s="134" t="s">
        <v>188</v>
      </c>
      <c r="AX251" s="134" t="s">
        <v>65</v>
      </c>
      <c r="AY251" s="134" t="s">
        <v>231</v>
      </c>
    </row>
    <row r="252" spans="2:51" s="6" customFormat="1" ht="15.75" customHeight="1">
      <c r="B252" s="127"/>
      <c r="C252" s="128"/>
      <c r="D252" s="128"/>
      <c r="E252" s="128"/>
      <c r="F252" s="293" t="s">
        <v>428</v>
      </c>
      <c r="G252" s="294"/>
      <c r="H252" s="294"/>
      <c r="I252" s="294"/>
      <c r="J252" s="128"/>
      <c r="K252" s="130">
        <v>4.406</v>
      </c>
      <c r="L252" s="128"/>
      <c r="M252" s="128"/>
      <c r="N252" s="128"/>
      <c r="O252" s="128"/>
      <c r="P252" s="128"/>
      <c r="Q252" s="128"/>
      <c r="R252" s="128"/>
      <c r="S252" s="131"/>
      <c r="T252" s="132"/>
      <c r="U252" s="128"/>
      <c r="V252" s="128"/>
      <c r="W252" s="128"/>
      <c r="X252" s="128"/>
      <c r="Y252" s="128"/>
      <c r="Z252" s="128"/>
      <c r="AA252" s="133"/>
      <c r="AT252" s="134" t="s">
        <v>240</v>
      </c>
      <c r="AU252" s="134" t="s">
        <v>74</v>
      </c>
      <c r="AV252" s="134" t="s">
        <v>74</v>
      </c>
      <c r="AW252" s="134" t="s">
        <v>188</v>
      </c>
      <c r="AX252" s="134" t="s">
        <v>65</v>
      </c>
      <c r="AY252" s="134" t="s">
        <v>231</v>
      </c>
    </row>
    <row r="253" spans="2:51" s="6" customFormat="1" ht="15.75" customHeight="1">
      <c r="B253" s="153"/>
      <c r="C253" s="154"/>
      <c r="D253" s="154"/>
      <c r="E253" s="154"/>
      <c r="F253" s="301" t="s">
        <v>429</v>
      </c>
      <c r="G253" s="302"/>
      <c r="H253" s="302"/>
      <c r="I253" s="302"/>
      <c r="J253" s="154"/>
      <c r="K253" s="155">
        <v>18.657</v>
      </c>
      <c r="L253" s="154"/>
      <c r="M253" s="154"/>
      <c r="N253" s="154"/>
      <c r="O253" s="154"/>
      <c r="P253" s="154"/>
      <c r="Q253" s="154"/>
      <c r="R253" s="154"/>
      <c r="S253" s="156"/>
      <c r="T253" s="157"/>
      <c r="U253" s="154"/>
      <c r="V253" s="154"/>
      <c r="W253" s="154"/>
      <c r="X253" s="154"/>
      <c r="Y253" s="154"/>
      <c r="Z253" s="154"/>
      <c r="AA253" s="158"/>
      <c r="AT253" s="159" t="s">
        <v>240</v>
      </c>
      <c r="AU253" s="159" t="s">
        <v>74</v>
      </c>
      <c r="AV253" s="159" t="s">
        <v>245</v>
      </c>
      <c r="AW253" s="159" t="s">
        <v>188</v>
      </c>
      <c r="AX253" s="159" t="s">
        <v>65</v>
      </c>
      <c r="AY253" s="159" t="s">
        <v>231</v>
      </c>
    </row>
    <row r="254" spans="2:51" s="6" customFormat="1" ht="15.75" customHeight="1">
      <c r="B254" s="142"/>
      <c r="C254" s="143"/>
      <c r="D254" s="143"/>
      <c r="E254" s="143"/>
      <c r="F254" s="303" t="s">
        <v>430</v>
      </c>
      <c r="G254" s="304"/>
      <c r="H254" s="304"/>
      <c r="I254" s="304"/>
      <c r="J254" s="143"/>
      <c r="K254" s="143"/>
      <c r="L254" s="143"/>
      <c r="M254" s="143"/>
      <c r="N254" s="143"/>
      <c r="O254" s="143"/>
      <c r="P254" s="143"/>
      <c r="Q254" s="143"/>
      <c r="R254" s="143"/>
      <c r="S254" s="145"/>
      <c r="T254" s="146"/>
      <c r="U254" s="143"/>
      <c r="V254" s="143"/>
      <c r="W254" s="143"/>
      <c r="X254" s="143"/>
      <c r="Y254" s="143"/>
      <c r="Z254" s="143"/>
      <c r="AA254" s="147"/>
      <c r="AT254" s="148" t="s">
        <v>240</v>
      </c>
      <c r="AU254" s="148" t="s">
        <v>74</v>
      </c>
      <c r="AV254" s="148" t="s">
        <v>17</v>
      </c>
      <c r="AW254" s="148" t="s">
        <v>188</v>
      </c>
      <c r="AX254" s="148" t="s">
        <v>65</v>
      </c>
      <c r="AY254" s="148" t="s">
        <v>231</v>
      </c>
    </row>
    <row r="255" spans="2:51" s="6" customFormat="1" ht="27" customHeight="1">
      <c r="B255" s="127"/>
      <c r="C255" s="128"/>
      <c r="D255" s="128"/>
      <c r="E255" s="128"/>
      <c r="F255" s="293" t="s">
        <v>431</v>
      </c>
      <c r="G255" s="294"/>
      <c r="H255" s="294"/>
      <c r="I255" s="294"/>
      <c r="J255" s="128"/>
      <c r="K255" s="130">
        <v>11.218</v>
      </c>
      <c r="L255" s="128"/>
      <c r="M255" s="128"/>
      <c r="N255" s="128"/>
      <c r="O255" s="128"/>
      <c r="P255" s="128"/>
      <c r="Q255" s="128"/>
      <c r="R255" s="128"/>
      <c r="S255" s="131"/>
      <c r="T255" s="132"/>
      <c r="U255" s="128"/>
      <c r="V255" s="128"/>
      <c r="W255" s="128"/>
      <c r="X255" s="128"/>
      <c r="Y255" s="128"/>
      <c r="Z255" s="128"/>
      <c r="AA255" s="133"/>
      <c r="AT255" s="134" t="s">
        <v>240</v>
      </c>
      <c r="AU255" s="134" t="s">
        <v>74</v>
      </c>
      <c r="AV255" s="134" t="s">
        <v>74</v>
      </c>
      <c r="AW255" s="134" t="s">
        <v>188</v>
      </c>
      <c r="AX255" s="134" t="s">
        <v>65</v>
      </c>
      <c r="AY255" s="134" t="s">
        <v>231</v>
      </c>
    </row>
    <row r="256" spans="2:51" s="6" customFormat="1" ht="27" customHeight="1">
      <c r="B256" s="127"/>
      <c r="C256" s="128"/>
      <c r="D256" s="128"/>
      <c r="E256" s="128"/>
      <c r="F256" s="293" t="s">
        <v>432</v>
      </c>
      <c r="G256" s="294"/>
      <c r="H256" s="294"/>
      <c r="I256" s="294"/>
      <c r="J256" s="128"/>
      <c r="K256" s="130">
        <v>64.681</v>
      </c>
      <c r="L256" s="128"/>
      <c r="M256" s="128"/>
      <c r="N256" s="128"/>
      <c r="O256" s="128"/>
      <c r="P256" s="128"/>
      <c r="Q256" s="128"/>
      <c r="R256" s="128"/>
      <c r="S256" s="131"/>
      <c r="T256" s="132"/>
      <c r="U256" s="128"/>
      <c r="V256" s="128"/>
      <c r="W256" s="128"/>
      <c r="X256" s="128"/>
      <c r="Y256" s="128"/>
      <c r="Z256" s="128"/>
      <c r="AA256" s="133"/>
      <c r="AT256" s="134" t="s">
        <v>240</v>
      </c>
      <c r="AU256" s="134" t="s">
        <v>74</v>
      </c>
      <c r="AV256" s="134" t="s">
        <v>74</v>
      </c>
      <c r="AW256" s="134" t="s">
        <v>188</v>
      </c>
      <c r="AX256" s="134" t="s">
        <v>65</v>
      </c>
      <c r="AY256" s="134" t="s">
        <v>231</v>
      </c>
    </row>
    <row r="257" spans="2:51" s="6" customFormat="1" ht="27" customHeight="1">
      <c r="B257" s="127"/>
      <c r="C257" s="128"/>
      <c r="D257" s="128"/>
      <c r="E257" s="128"/>
      <c r="F257" s="293" t="s">
        <v>433</v>
      </c>
      <c r="G257" s="294"/>
      <c r="H257" s="294"/>
      <c r="I257" s="294"/>
      <c r="J257" s="128"/>
      <c r="K257" s="130">
        <v>27.946</v>
      </c>
      <c r="L257" s="128"/>
      <c r="M257" s="128"/>
      <c r="N257" s="128"/>
      <c r="O257" s="128"/>
      <c r="P257" s="128"/>
      <c r="Q257" s="128"/>
      <c r="R257" s="128"/>
      <c r="S257" s="131"/>
      <c r="T257" s="132"/>
      <c r="U257" s="128"/>
      <c r="V257" s="128"/>
      <c r="W257" s="128"/>
      <c r="X257" s="128"/>
      <c r="Y257" s="128"/>
      <c r="Z257" s="128"/>
      <c r="AA257" s="133"/>
      <c r="AT257" s="134" t="s">
        <v>240</v>
      </c>
      <c r="AU257" s="134" t="s">
        <v>74</v>
      </c>
      <c r="AV257" s="134" t="s">
        <v>74</v>
      </c>
      <c r="AW257" s="134" t="s">
        <v>188</v>
      </c>
      <c r="AX257" s="134" t="s">
        <v>65</v>
      </c>
      <c r="AY257" s="134" t="s">
        <v>231</v>
      </c>
    </row>
    <row r="258" spans="2:51" s="6" customFormat="1" ht="39" customHeight="1">
      <c r="B258" s="127"/>
      <c r="C258" s="128"/>
      <c r="D258" s="128"/>
      <c r="E258" s="128"/>
      <c r="F258" s="293" t="s">
        <v>434</v>
      </c>
      <c r="G258" s="294"/>
      <c r="H258" s="294"/>
      <c r="I258" s="294"/>
      <c r="J258" s="128"/>
      <c r="K258" s="130">
        <v>40.832</v>
      </c>
      <c r="L258" s="128"/>
      <c r="M258" s="128"/>
      <c r="N258" s="128"/>
      <c r="O258" s="128"/>
      <c r="P258" s="128"/>
      <c r="Q258" s="128"/>
      <c r="R258" s="128"/>
      <c r="S258" s="131"/>
      <c r="T258" s="132"/>
      <c r="U258" s="128"/>
      <c r="V258" s="128"/>
      <c r="W258" s="128"/>
      <c r="X258" s="128"/>
      <c r="Y258" s="128"/>
      <c r="Z258" s="128"/>
      <c r="AA258" s="133"/>
      <c r="AT258" s="134" t="s">
        <v>240</v>
      </c>
      <c r="AU258" s="134" t="s">
        <v>74</v>
      </c>
      <c r="AV258" s="134" t="s">
        <v>74</v>
      </c>
      <c r="AW258" s="134" t="s">
        <v>188</v>
      </c>
      <c r="AX258" s="134" t="s">
        <v>65</v>
      </c>
      <c r="AY258" s="134" t="s">
        <v>231</v>
      </c>
    </row>
    <row r="259" spans="2:51" s="6" customFormat="1" ht="15.75" customHeight="1">
      <c r="B259" s="153"/>
      <c r="C259" s="154"/>
      <c r="D259" s="154"/>
      <c r="E259" s="154"/>
      <c r="F259" s="301" t="s">
        <v>429</v>
      </c>
      <c r="G259" s="302"/>
      <c r="H259" s="302"/>
      <c r="I259" s="302"/>
      <c r="J259" s="154"/>
      <c r="K259" s="155">
        <v>144.677</v>
      </c>
      <c r="L259" s="154"/>
      <c r="M259" s="154"/>
      <c r="N259" s="154"/>
      <c r="O259" s="154"/>
      <c r="P259" s="154"/>
      <c r="Q259" s="154"/>
      <c r="R259" s="154"/>
      <c r="S259" s="156"/>
      <c r="T259" s="157"/>
      <c r="U259" s="154"/>
      <c r="V259" s="154"/>
      <c r="W259" s="154"/>
      <c r="X259" s="154"/>
      <c r="Y259" s="154"/>
      <c r="Z259" s="154"/>
      <c r="AA259" s="158"/>
      <c r="AT259" s="159" t="s">
        <v>240</v>
      </c>
      <c r="AU259" s="159" t="s">
        <v>74</v>
      </c>
      <c r="AV259" s="159" t="s">
        <v>245</v>
      </c>
      <c r="AW259" s="159" t="s">
        <v>188</v>
      </c>
      <c r="AX259" s="159" t="s">
        <v>65</v>
      </c>
      <c r="AY259" s="159" t="s">
        <v>231</v>
      </c>
    </row>
    <row r="260" spans="2:51" s="6" customFormat="1" ht="15.75" customHeight="1">
      <c r="B260" s="135"/>
      <c r="C260" s="136"/>
      <c r="D260" s="136"/>
      <c r="E260" s="136"/>
      <c r="F260" s="299" t="s">
        <v>241</v>
      </c>
      <c r="G260" s="300"/>
      <c r="H260" s="300"/>
      <c r="I260" s="300"/>
      <c r="J260" s="136"/>
      <c r="K260" s="137">
        <v>163.334</v>
      </c>
      <c r="L260" s="136"/>
      <c r="M260" s="136"/>
      <c r="N260" s="136"/>
      <c r="O260" s="136"/>
      <c r="P260" s="136"/>
      <c r="Q260" s="136"/>
      <c r="R260" s="136"/>
      <c r="S260" s="138"/>
      <c r="T260" s="139"/>
      <c r="U260" s="136"/>
      <c r="V260" s="136"/>
      <c r="W260" s="136"/>
      <c r="X260" s="136"/>
      <c r="Y260" s="136"/>
      <c r="Z260" s="136"/>
      <c r="AA260" s="140"/>
      <c r="AT260" s="141" t="s">
        <v>240</v>
      </c>
      <c r="AU260" s="141" t="s">
        <v>74</v>
      </c>
      <c r="AV260" s="141" t="s">
        <v>237</v>
      </c>
      <c r="AW260" s="141" t="s">
        <v>188</v>
      </c>
      <c r="AX260" s="141" t="s">
        <v>17</v>
      </c>
      <c r="AY260" s="141" t="s">
        <v>231</v>
      </c>
    </row>
    <row r="261" spans="2:65" s="6" customFormat="1" ht="27" customHeight="1">
      <c r="B261" s="21"/>
      <c r="C261" s="117" t="s">
        <v>435</v>
      </c>
      <c r="D261" s="117" t="s">
        <v>232</v>
      </c>
      <c r="E261" s="118" t="s">
        <v>436</v>
      </c>
      <c r="F261" s="289" t="s">
        <v>437</v>
      </c>
      <c r="G261" s="290"/>
      <c r="H261" s="290"/>
      <c r="I261" s="290"/>
      <c r="J261" s="120" t="s">
        <v>438</v>
      </c>
      <c r="K261" s="121">
        <v>470.72</v>
      </c>
      <c r="L261" s="291"/>
      <c r="M261" s="290"/>
      <c r="N261" s="292">
        <f>ROUND($L$261*$K$261,2)</f>
        <v>0</v>
      </c>
      <c r="O261" s="290"/>
      <c r="P261" s="290"/>
      <c r="Q261" s="290"/>
      <c r="R261" s="119" t="s">
        <v>236</v>
      </c>
      <c r="S261" s="41"/>
      <c r="T261" s="122"/>
      <c r="U261" s="123" t="s">
        <v>38</v>
      </c>
      <c r="V261" s="22"/>
      <c r="W261" s="22"/>
      <c r="X261" s="124">
        <v>0</v>
      </c>
      <c r="Y261" s="124">
        <f>$X$261*$K$261</f>
        <v>0</v>
      </c>
      <c r="Z261" s="124">
        <v>0</v>
      </c>
      <c r="AA261" s="125">
        <f>$Z$261*$K$261</f>
        <v>0</v>
      </c>
      <c r="AR261" s="80" t="s">
        <v>237</v>
      </c>
      <c r="AT261" s="80" t="s">
        <v>232</v>
      </c>
      <c r="AU261" s="80" t="s">
        <v>74</v>
      </c>
      <c r="AY261" s="6" t="s">
        <v>231</v>
      </c>
      <c r="BE261" s="126">
        <f>IF($U$261="základní",$N$261,0)</f>
        <v>0</v>
      </c>
      <c r="BF261" s="126">
        <f>IF($U$261="snížená",$N$261,0)</f>
        <v>0</v>
      </c>
      <c r="BG261" s="126">
        <f>IF($U$261="zákl. přenesená",$N$261,0)</f>
        <v>0</v>
      </c>
      <c r="BH261" s="126">
        <f>IF($U$261="sníž. přenesená",$N$261,0)</f>
        <v>0</v>
      </c>
      <c r="BI261" s="126">
        <f>IF($U$261="nulová",$N$261,0)</f>
        <v>0</v>
      </c>
      <c r="BJ261" s="80" t="s">
        <v>237</v>
      </c>
      <c r="BK261" s="126">
        <f>ROUND($L$261*$K$261,2)</f>
        <v>0</v>
      </c>
      <c r="BL261" s="80" t="s">
        <v>237</v>
      </c>
      <c r="BM261" s="80" t="s">
        <v>439</v>
      </c>
    </row>
    <row r="262" spans="2:47" s="6" customFormat="1" ht="16.5" customHeight="1">
      <c r="B262" s="21"/>
      <c r="C262" s="22"/>
      <c r="D262" s="22"/>
      <c r="E262" s="22"/>
      <c r="F262" s="287" t="s">
        <v>437</v>
      </c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41"/>
      <c r="T262" s="50"/>
      <c r="U262" s="22"/>
      <c r="V262" s="22"/>
      <c r="W262" s="22"/>
      <c r="X262" s="22"/>
      <c r="Y262" s="22"/>
      <c r="Z262" s="22"/>
      <c r="AA262" s="51"/>
      <c r="AT262" s="6" t="s">
        <v>337</v>
      </c>
      <c r="AU262" s="6" t="s">
        <v>74</v>
      </c>
    </row>
    <row r="263" spans="2:51" s="6" customFormat="1" ht="15.75" customHeight="1">
      <c r="B263" s="142"/>
      <c r="C263" s="143"/>
      <c r="D263" s="143"/>
      <c r="E263" s="143"/>
      <c r="F263" s="303" t="s">
        <v>338</v>
      </c>
      <c r="G263" s="304"/>
      <c r="H263" s="304"/>
      <c r="I263" s="304"/>
      <c r="J263" s="143"/>
      <c r="K263" s="143"/>
      <c r="L263" s="143"/>
      <c r="M263" s="143"/>
      <c r="N263" s="143"/>
      <c r="O263" s="143"/>
      <c r="P263" s="143"/>
      <c r="Q263" s="143"/>
      <c r="R263" s="143"/>
      <c r="S263" s="145"/>
      <c r="T263" s="146"/>
      <c r="U263" s="143"/>
      <c r="V263" s="143"/>
      <c r="W263" s="143"/>
      <c r="X263" s="143"/>
      <c r="Y263" s="143"/>
      <c r="Z263" s="143"/>
      <c r="AA263" s="147"/>
      <c r="AT263" s="148" t="s">
        <v>240</v>
      </c>
      <c r="AU263" s="148" t="s">
        <v>74</v>
      </c>
      <c r="AV263" s="148" t="s">
        <v>17</v>
      </c>
      <c r="AW263" s="148" t="s">
        <v>188</v>
      </c>
      <c r="AX263" s="148" t="s">
        <v>65</v>
      </c>
      <c r="AY263" s="148" t="s">
        <v>231</v>
      </c>
    </row>
    <row r="264" spans="2:51" s="6" customFormat="1" ht="15.75" customHeight="1">
      <c r="B264" s="127"/>
      <c r="C264" s="128"/>
      <c r="D264" s="128"/>
      <c r="E264" s="128"/>
      <c r="F264" s="293" t="s">
        <v>440</v>
      </c>
      <c r="G264" s="294"/>
      <c r="H264" s="294"/>
      <c r="I264" s="294"/>
      <c r="J264" s="128"/>
      <c r="K264" s="130">
        <v>76.5</v>
      </c>
      <c r="L264" s="128"/>
      <c r="M264" s="128"/>
      <c r="N264" s="128"/>
      <c r="O264" s="128"/>
      <c r="P264" s="128"/>
      <c r="Q264" s="128"/>
      <c r="R264" s="128"/>
      <c r="S264" s="131"/>
      <c r="T264" s="132"/>
      <c r="U264" s="128"/>
      <c r="V264" s="128"/>
      <c r="W264" s="128"/>
      <c r="X264" s="128"/>
      <c r="Y264" s="128"/>
      <c r="Z264" s="128"/>
      <c r="AA264" s="133"/>
      <c r="AT264" s="134" t="s">
        <v>240</v>
      </c>
      <c r="AU264" s="134" t="s">
        <v>74</v>
      </c>
      <c r="AV264" s="134" t="s">
        <v>74</v>
      </c>
      <c r="AW264" s="134" t="s">
        <v>188</v>
      </c>
      <c r="AX264" s="134" t="s">
        <v>65</v>
      </c>
      <c r="AY264" s="134" t="s">
        <v>231</v>
      </c>
    </row>
    <row r="265" spans="2:51" s="6" customFormat="1" ht="15.75" customHeight="1">
      <c r="B265" s="127"/>
      <c r="C265" s="128"/>
      <c r="D265" s="128"/>
      <c r="E265" s="128"/>
      <c r="F265" s="293" t="s">
        <v>441</v>
      </c>
      <c r="G265" s="294"/>
      <c r="H265" s="294"/>
      <c r="I265" s="294"/>
      <c r="J265" s="128"/>
      <c r="K265" s="130">
        <v>12.1</v>
      </c>
      <c r="L265" s="128"/>
      <c r="M265" s="128"/>
      <c r="N265" s="128"/>
      <c r="O265" s="128"/>
      <c r="P265" s="128"/>
      <c r="Q265" s="128"/>
      <c r="R265" s="128"/>
      <c r="S265" s="131"/>
      <c r="T265" s="132"/>
      <c r="U265" s="128"/>
      <c r="V265" s="128"/>
      <c r="W265" s="128"/>
      <c r="X265" s="128"/>
      <c r="Y265" s="128"/>
      <c r="Z265" s="128"/>
      <c r="AA265" s="133"/>
      <c r="AT265" s="134" t="s">
        <v>240</v>
      </c>
      <c r="AU265" s="134" t="s">
        <v>74</v>
      </c>
      <c r="AV265" s="134" t="s">
        <v>74</v>
      </c>
      <c r="AW265" s="134" t="s">
        <v>188</v>
      </c>
      <c r="AX265" s="134" t="s">
        <v>65</v>
      </c>
      <c r="AY265" s="134" t="s">
        <v>231</v>
      </c>
    </row>
    <row r="266" spans="2:51" s="6" customFormat="1" ht="15.75" customHeight="1">
      <c r="B266" s="127"/>
      <c r="C266" s="128"/>
      <c r="D266" s="128"/>
      <c r="E266" s="128"/>
      <c r="F266" s="293" t="s">
        <v>442</v>
      </c>
      <c r="G266" s="294"/>
      <c r="H266" s="294"/>
      <c r="I266" s="294"/>
      <c r="J266" s="128"/>
      <c r="K266" s="130">
        <v>7.04</v>
      </c>
      <c r="L266" s="128"/>
      <c r="M266" s="128"/>
      <c r="N266" s="128"/>
      <c r="O266" s="128"/>
      <c r="P266" s="128"/>
      <c r="Q266" s="128"/>
      <c r="R266" s="128"/>
      <c r="S266" s="131"/>
      <c r="T266" s="132"/>
      <c r="U266" s="128"/>
      <c r="V266" s="128"/>
      <c r="W266" s="128"/>
      <c r="X266" s="128"/>
      <c r="Y266" s="128"/>
      <c r="Z266" s="128"/>
      <c r="AA266" s="133"/>
      <c r="AT266" s="134" t="s">
        <v>240</v>
      </c>
      <c r="AU266" s="134" t="s">
        <v>74</v>
      </c>
      <c r="AV266" s="134" t="s">
        <v>74</v>
      </c>
      <c r="AW266" s="134" t="s">
        <v>188</v>
      </c>
      <c r="AX266" s="134" t="s">
        <v>65</v>
      </c>
      <c r="AY266" s="134" t="s">
        <v>231</v>
      </c>
    </row>
    <row r="267" spans="2:51" s="6" customFormat="1" ht="15.75" customHeight="1">
      <c r="B267" s="127"/>
      <c r="C267" s="128"/>
      <c r="D267" s="128"/>
      <c r="E267" s="128"/>
      <c r="F267" s="293" t="s">
        <v>443</v>
      </c>
      <c r="G267" s="294"/>
      <c r="H267" s="294"/>
      <c r="I267" s="294"/>
      <c r="J267" s="128"/>
      <c r="K267" s="130">
        <v>7.2</v>
      </c>
      <c r="L267" s="128"/>
      <c r="M267" s="128"/>
      <c r="N267" s="128"/>
      <c r="O267" s="128"/>
      <c r="P267" s="128"/>
      <c r="Q267" s="128"/>
      <c r="R267" s="128"/>
      <c r="S267" s="131"/>
      <c r="T267" s="132"/>
      <c r="U267" s="128"/>
      <c r="V267" s="128"/>
      <c r="W267" s="128"/>
      <c r="X267" s="128"/>
      <c r="Y267" s="128"/>
      <c r="Z267" s="128"/>
      <c r="AA267" s="133"/>
      <c r="AT267" s="134" t="s">
        <v>240</v>
      </c>
      <c r="AU267" s="134" t="s">
        <v>74</v>
      </c>
      <c r="AV267" s="134" t="s">
        <v>74</v>
      </c>
      <c r="AW267" s="134" t="s">
        <v>188</v>
      </c>
      <c r="AX267" s="134" t="s">
        <v>65</v>
      </c>
      <c r="AY267" s="134" t="s">
        <v>231</v>
      </c>
    </row>
    <row r="268" spans="2:51" s="6" customFormat="1" ht="15.75" customHeight="1">
      <c r="B268" s="127"/>
      <c r="C268" s="128"/>
      <c r="D268" s="128"/>
      <c r="E268" s="128"/>
      <c r="F268" s="293" t="s">
        <v>444</v>
      </c>
      <c r="G268" s="294"/>
      <c r="H268" s="294"/>
      <c r="I268" s="294"/>
      <c r="J268" s="128"/>
      <c r="K268" s="130">
        <v>5.35</v>
      </c>
      <c r="L268" s="128"/>
      <c r="M268" s="128"/>
      <c r="N268" s="128"/>
      <c r="O268" s="128"/>
      <c r="P268" s="128"/>
      <c r="Q268" s="128"/>
      <c r="R268" s="128"/>
      <c r="S268" s="131"/>
      <c r="T268" s="132"/>
      <c r="U268" s="128"/>
      <c r="V268" s="128"/>
      <c r="W268" s="128"/>
      <c r="X268" s="128"/>
      <c r="Y268" s="128"/>
      <c r="Z268" s="128"/>
      <c r="AA268" s="133"/>
      <c r="AT268" s="134" t="s">
        <v>240</v>
      </c>
      <c r="AU268" s="134" t="s">
        <v>74</v>
      </c>
      <c r="AV268" s="134" t="s">
        <v>74</v>
      </c>
      <c r="AW268" s="134" t="s">
        <v>188</v>
      </c>
      <c r="AX268" s="134" t="s">
        <v>65</v>
      </c>
      <c r="AY268" s="134" t="s">
        <v>231</v>
      </c>
    </row>
    <row r="269" spans="2:51" s="6" customFormat="1" ht="15.75" customHeight="1">
      <c r="B269" s="127"/>
      <c r="C269" s="128"/>
      <c r="D269" s="128"/>
      <c r="E269" s="128"/>
      <c r="F269" s="293" t="s">
        <v>445</v>
      </c>
      <c r="G269" s="294"/>
      <c r="H269" s="294"/>
      <c r="I269" s="294"/>
      <c r="J269" s="128"/>
      <c r="K269" s="130">
        <v>5.4</v>
      </c>
      <c r="L269" s="128"/>
      <c r="M269" s="128"/>
      <c r="N269" s="128"/>
      <c r="O269" s="128"/>
      <c r="P269" s="128"/>
      <c r="Q269" s="128"/>
      <c r="R269" s="128"/>
      <c r="S269" s="131"/>
      <c r="T269" s="132"/>
      <c r="U269" s="128"/>
      <c r="V269" s="128"/>
      <c r="W269" s="128"/>
      <c r="X269" s="128"/>
      <c r="Y269" s="128"/>
      <c r="Z269" s="128"/>
      <c r="AA269" s="133"/>
      <c r="AT269" s="134" t="s">
        <v>240</v>
      </c>
      <c r="AU269" s="134" t="s">
        <v>74</v>
      </c>
      <c r="AV269" s="134" t="s">
        <v>74</v>
      </c>
      <c r="AW269" s="134" t="s">
        <v>188</v>
      </c>
      <c r="AX269" s="134" t="s">
        <v>65</v>
      </c>
      <c r="AY269" s="134" t="s">
        <v>231</v>
      </c>
    </row>
    <row r="270" spans="2:51" s="6" customFormat="1" ht="15.75" customHeight="1">
      <c r="B270" s="127"/>
      <c r="C270" s="128"/>
      <c r="D270" s="128"/>
      <c r="E270" s="128"/>
      <c r="F270" s="293" t="s">
        <v>446</v>
      </c>
      <c r="G270" s="294"/>
      <c r="H270" s="294"/>
      <c r="I270" s="294"/>
      <c r="J270" s="128"/>
      <c r="K270" s="130">
        <v>6.7</v>
      </c>
      <c r="L270" s="128"/>
      <c r="M270" s="128"/>
      <c r="N270" s="128"/>
      <c r="O270" s="128"/>
      <c r="P270" s="128"/>
      <c r="Q270" s="128"/>
      <c r="R270" s="128"/>
      <c r="S270" s="131"/>
      <c r="T270" s="132"/>
      <c r="U270" s="128"/>
      <c r="V270" s="128"/>
      <c r="W270" s="128"/>
      <c r="X270" s="128"/>
      <c r="Y270" s="128"/>
      <c r="Z270" s="128"/>
      <c r="AA270" s="133"/>
      <c r="AT270" s="134" t="s">
        <v>240</v>
      </c>
      <c r="AU270" s="134" t="s">
        <v>74</v>
      </c>
      <c r="AV270" s="134" t="s">
        <v>74</v>
      </c>
      <c r="AW270" s="134" t="s">
        <v>188</v>
      </c>
      <c r="AX270" s="134" t="s">
        <v>65</v>
      </c>
      <c r="AY270" s="134" t="s">
        <v>231</v>
      </c>
    </row>
    <row r="271" spans="2:51" s="6" customFormat="1" ht="15.75" customHeight="1">
      <c r="B271" s="127"/>
      <c r="C271" s="128"/>
      <c r="D271" s="128"/>
      <c r="E271" s="128"/>
      <c r="F271" s="293" t="s">
        <v>447</v>
      </c>
      <c r="G271" s="294"/>
      <c r="H271" s="294"/>
      <c r="I271" s="294"/>
      <c r="J271" s="128"/>
      <c r="K271" s="130">
        <v>7.2</v>
      </c>
      <c r="L271" s="128"/>
      <c r="M271" s="128"/>
      <c r="N271" s="128"/>
      <c r="O271" s="128"/>
      <c r="P271" s="128"/>
      <c r="Q271" s="128"/>
      <c r="R271" s="128"/>
      <c r="S271" s="131"/>
      <c r="T271" s="132"/>
      <c r="U271" s="128"/>
      <c r="V271" s="128"/>
      <c r="W271" s="128"/>
      <c r="X271" s="128"/>
      <c r="Y271" s="128"/>
      <c r="Z271" s="128"/>
      <c r="AA271" s="133"/>
      <c r="AT271" s="134" t="s">
        <v>240</v>
      </c>
      <c r="AU271" s="134" t="s">
        <v>74</v>
      </c>
      <c r="AV271" s="134" t="s">
        <v>74</v>
      </c>
      <c r="AW271" s="134" t="s">
        <v>188</v>
      </c>
      <c r="AX271" s="134" t="s">
        <v>65</v>
      </c>
      <c r="AY271" s="134" t="s">
        <v>231</v>
      </c>
    </row>
    <row r="272" spans="2:51" s="6" customFormat="1" ht="15.75" customHeight="1">
      <c r="B272" s="127"/>
      <c r="C272" s="128"/>
      <c r="D272" s="128"/>
      <c r="E272" s="128"/>
      <c r="F272" s="293" t="s">
        <v>448</v>
      </c>
      <c r="G272" s="294"/>
      <c r="H272" s="294"/>
      <c r="I272" s="294"/>
      <c r="J272" s="128"/>
      <c r="K272" s="130">
        <v>25.2</v>
      </c>
      <c r="L272" s="128"/>
      <c r="M272" s="128"/>
      <c r="N272" s="128"/>
      <c r="O272" s="128"/>
      <c r="P272" s="128"/>
      <c r="Q272" s="128"/>
      <c r="R272" s="128"/>
      <c r="S272" s="131"/>
      <c r="T272" s="132"/>
      <c r="U272" s="128"/>
      <c r="V272" s="128"/>
      <c r="W272" s="128"/>
      <c r="X272" s="128"/>
      <c r="Y272" s="128"/>
      <c r="Z272" s="128"/>
      <c r="AA272" s="133"/>
      <c r="AT272" s="134" t="s">
        <v>240</v>
      </c>
      <c r="AU272" s="134" t="s">
        <v>74</v>
      </c>
      <c r="AV272" s="134" t="s">
        <v>74</v>
      </c>
      <c r="AW272" s="134" t="s">
        <v>188</v>
      </c>
      <c r="AX272" s="134" t="s">
        <v>65</v>
      </c>
      <c r="AY272" s="134" t="s">
        <v>231</v>
      </c>
    </row>
    <row r="273" spans="2:51" s="6" customFormat="1" ht="15.75" customHeight="1">
      <c r="B273" s="127"/>
      <c r="C273" s="128"/>
      <c r="D273" s="128"/>
      <c r="E273" s="128"/>
      <c r="F273" s="293" t="s">
        <v>449</v>
      </c>
      <c r="G273" s="294"/>
      <c r="H273" s="294"/>
      <c r="I273" s="294"/>
      <c r="J273" s="128"/>
      <c r="K273" s="130">
        <v>4.9</v>
      </c>
      <c r="L273" s="128"/>
      <c r="M273" s="128"/>
      <c r="N273" s="128"/>
      <c r="O273" s="128"/>
      <c r="P273" s="128"/>
      <c r="Q273" s="128"/>
      <c r="R273" s="128"/>
      <c r="S273" s="131"/>
      <c r="T273" s="132"/>
      <c r="U273" s="128"/>
      <c r="V273" s="128"/>
      <c r="W273" s="128"/>
      <c r="X273" s="128"/>
      <c r="Y273" s="128"/>
      <c r="Z273" s="128"/>
      <c r="AA273" s="133"/>
      <c r="AT273" s="134" t="s">
        <v>240</v>
      </c>
      <c r="AU273" s="134" t="s">
        <v>74</v>
      </c>
      <c r="AV273" s="134" t="s">
        <v>74</v>
      </c>
      <c r="AW273" s="134" t="s">
        <v>188</v>
      </c>
      <c r="AX273" s="134" t="s">
        <v>65</v>
      </c>
      <c r="AY273" s="134" t="s">
        <v>231</v>
      </c>
    </row>
    <row r="274" spans="2:51" s="6" customFormat="1" ht="15.75" customHeight="1">
      <c r="B274" s="142"/>
      <c r="C274" s="143"/>
      <c r="D274" s="143"/>
      <c r="E274" s="143"/>
      <c r="F274" s="303" t="s">
        <v>347</v>
      </c>
      <c r="G274" s="304"/>
      <c r="H274" s="304"/>
      <c r="I274" s="304"/>
      <c r="J274" s="143"/>
      <c r="K274" s="143"/>
      <c r="L274" s="143"/>
      <c r="M274" s="143"/>
      <c r="N274" s="143"/>
      <c r="O274" s="143"/>
      <c r="P274" s="143"/>
      <c r="Q274" s="143"/>
      <c r="R274" s="143"/>
      <c r="S274" s="145"/>
      <c r="T274" s="146"/>
      <c r="U274" s="143"/>
      <c r="V274" s="143"/>
      <c r="W274" s="143"/>
      <c r="X274" s="143"/>
      <c r="Y274" s="143"/>
      <c r="Z274" s="143"/>
      <c r="AA274" s="147"/>
      <c r="AT274" s="148" t="s">
        <v>240</v>
      </c>
      <c r="AU274" s="148" t="s">
        <v>74</v>
      </c>
      <c r="AV274" s="148" t="s">
        <v>17</v>
      </c>
      <c r="AW274" s="148" t="s">
        <v>188</v>
      </c>
      <c r="AX274" s="148" t="s">
        <v>65</v>
      </c>
      <c r="AY274" s="148" t="s">
        <v>231</v>
      </c>
    </row>
    <row r="275" spans="2:51" s="6" customFormat="1" ht="15.75" customHeight="1">
      <c r="B275" s="127"/>
      <c r="C275" s="128"/>
      <c r="D275" s="128"/>
      <c r="E275" s="128"/>
      <c r="F275" s="293" t="s">
        <v>450</v>
      </c>
      <c r="G275" s="294"/>
      <c r="H275" s="294"/>
      <c r="I275" s="294"/>
      <c r="J275" s="128"/>
      <c r="K275" s="130">
        <v>149.8</v>
      </c>
      <c r="L275" s="128"/>
      <c r="M275" s="128"/>
      <c r="N275" s="128"/>
      <c r="O275" s="128"/>
      <c r="P275" s="128"/>
      <c r="Q275" s="128"/>
      <c r="R275" s="128"/>
      <c r="S275" s="131"/>
      <c r="T275" s="132"/>
      <c r="U275" s="128"/>
      <c r="V275" s="128"/>
      <c r="W275" s="128"/>
      <c r="X275" s="128"/>
      <c r="Y275" s="128"/>
      <c r="Z275" s="128"/>
      <c r="AA275" s="133"/>
      <c r="AT275" s="134" t="s">
        <v>240</v>
      </c>
      <c r="AU275" s="134" t="s">
        <v>74</v>
      </c>
      <c r="AV275" s="134" t="s">
        <v>74</v>
      </c>
      <c r="AW275" s="134" t="s">
        <v>188</v>
      </c>
      <c r="AX275" s="134" t="s">
        <v>65</v>
      </c>
      <c r="AY275" s="134" t="s">
        <v>231</v>
      </c>
    </row>
    <row r="276" spans="2:51" s="6" customFormat="1" ht="15.75" customHeight="1">
      <c r="B276" s="127"/>
      <c r="C276" s="128"/>
      <c r="D276" s="128"/>
      <c r="E276" s="128"/>
      <c r="F276" s="293" t="s">
        <v>451</v>
      </c>
      <c r="G276" s="294"/>
      <c r="H276" s="294"/>
      <c r="I276" s="294"/>
      <c r="J276" s="128"/>
      <c r="K276" s="130">
        <v>16.78</v>
      </c>
      <c r="L276" s="128"/>
      <c r="M276" s="128"/>
      <c r="N276" s="128"/>
      <c r="O276" s="128"/>
      <c r="P276" s="128"/>
      <c r="Q276" s="128"/>
      <c r="R276" s="128"/>
      <c r="S276" s="131"/>
      <c r="T276" s="132"/>
      <c r="U276" s="128"/>
      <c r="V276" s="128"/>
      <c r="W276" s="128"/>
      <c r="X276" s="128"/>
      <c r="Y276" s="128"/>
      <c r="Z276" s="128"/>
      <c r="AA276" s="133"/>
      <c r="AT276" s="134" t="s">
        <v>240</v>
      </c>
      <c r="AU276" s="134" t="s">
        <v>74</v>
      </c>
      <c r="AV276" s="134" t="s">
        <v>74</v>
      </c>
      <c r="AW276" s="134" t="s">
        <v>188</v>
      </c>
      <c r="AX276" s="134" t="s">
        <v>65</v>
      </c>
      <c r="AY276" s="134" t="s">
        <v>231</v>
      </c>
    </row>
    <row r="277" spans="2:51" s="6" customFormat="1" ht="15.75" customHeight="1">
      <c r="B277" s="127"/>
      <c r="C277" s="128"/>
      <c r="D277" s="128"/>
      <c r="E277" s="128"/>
      <c r="F277" s="293" t="s">
        <v>452</v>
      </c>
      <c r="G277" s="294"/>
      <c r="H277" s="294"/>
      <c r="I277" s="294"/>
      <c r="J277" s="128"/>
      <c r="K277" s="130">
        <v>10.03</v>
      </c>
      <c r="L277" s="128"/>
      <c r="M277" s="128"/>
      <c r="N277" s="128"/>
      <c r="O277" s="128"/>
      <c r="P277" s="128"/>
      <c r="Q277" s="128"/>
      <c r="R277" s="128"/>
      <c r="S277" s="131"/>
      <c r="T277" s="132"/>
      <c r="U277" s="128"/>
      <c r="V277" s="128"/>
      <c r="W277" s="128"/>
      <c r="X277" s="128"/>
      <c r="Y277" s="128"/>
      <c r="Z277" s="128"/>
      <c r="AA277" s="133"/>
      <c r="AT277" s="134" t="s">
        <v>240</v>
      </c>
      <c r="AU277" s="134" t="s">
        <v>74</v>
      </c>
      <c r="AV277" s="134" t="s">
        <v>74</v>
      </c>
      <c r="AW277" s="134" t="s">
        <v>188</v>
      </c>
      <c r="AX277" s="134" t="s">
        <v>65</v>
      </c>
      <c r="AY277" s="134" t="s">
        <v>231</v>
      </c>
    </row>
    <row r="278" spans="2:51" s="6" customFormat="1" ht="15.75" customHeight="1">
      <c r="B278" s="127"/>
      <c r="C278" s="128"/>
      <c r="D278" s="128"/>
      <c r="E278" s="128"/>
      <c r="F278" s="293" t="s">
        <v>453</v>
      </c>
      <c r="G278" s="294"/>
      <c r="H278" s="294"/>
      <c r="I278" s="294"/>
      <c r="J278" s="128"/>
      <c r="K278" s="130">
        <v>11.6</v>
      </c>
      <c r="L278" s="128"/>
      <c r="M278" s="128"/>
      <c r="N278" s="128"/>
      <c r="O278" s="128"/>
      <c r="P278" s="128"/>
      <c r="Q278" s="128"/>
      <c r="R278" s="128"/>
      <c r="S278" s="131"/>
      <c r="T278" s="132"/>
      <c r="U278" s="128"/>
      <c r="V278" s="128"/>
      <c r="W278" s="128"/>
      <c r="X278" s="128"/>
      <c r="Y278" s="128"/>
      <c r="Z278" s="128"/>
      <c r="AA278" s="133"/>
      <c r="AT278" s="134" t="s">
        <v>240</v>
      </c>
      <c r="AU278" s="134" t="s">
        <v>74</v>
      </c>
      <c r="AV278" s="134" t="s">
        <v>74</v>
      </c>
      <c r="AW278" s="134" t="s">
        <v>188</v>
      </c>
      <c r="AX278" s="134" t="s">
        <v>65</v>
      </c>
      <c r="AY278" s="134" t="s">
        <v>231</v>
      </c>
    </row>
    <row r="279" spans="2:51" s="6" customFormat="1" ht="15.75" customHeight="1">
      <c r="B279" s="127"/>
      <c r="C279" s="128"/>
      <c r="D279" s="128"/>
      <c r="E279" s="128"/>
      <c r="F279" s="293" t="s">
        <v>454</v>
      </c>
      <c r="G279" s="294"/>
      <c r="H279" s="294"/>
      <c r="I279" s="294"/>
      <c r="J279" s="128"/>
      <c r="K279" s="130">
        <v>10.79</v>
      </c>
      <c r="L279" s="128"/>
      <c r="M279" s="128"/>
      <c r="N279" s="128"/>
      <c r="O279" s="128"/>
      <c r="P279" s="128"/>
      <c r="Q279" s="128"/>
      <c r="R279" s="128"/>
      <c r="S279" s="131"/>
      <c r="T279" s="132"/>
      <c r="U279" s="128"/>
      <c r="V279" s="128"/>
      <c r="W279" s="128"/>
      <c r="X279" s="128"/>
      <c r="Y279" s="128"/>
      <c r="Z279" s="128"/>
      <c r="AA279" s="133"/>
      <c r="AT279" s="134" t="s">
        <v>240</v>
      </c>
      <c r="AU279" s="134" t="s">
        <v>74</v>
      </c>
      <c r="AV279" s="134" t="s">
        <v>74</v>
      </c>
      <c r="AW279" s="134" t="s">
        <v>188</v>
      </c>
      <c r="AX279" s="134" t="s">
        <v>65</v>
      </c>
      <c r="AY279" s="134" t="s">
        <v>231</v>
      </c>
    </row>
    <row r="280" spans="2:51" s="6" customFormat="1" ht="15.75" customHeight="1">
      <c r="B280" s="153"/>
      <c r="C280" s="154"/>
      <c r="D280" s="154"/>
      <c r="E280" s="154"/>
      <c r="F280" s="301" t="s">
        <v>429</v>
      </c>
      <c r="G280" s="302"/>
      <c r="H280" s="302"/>
      <c r="I280" s="302"/>
      <c r="J280" s="154"/>
      <c r="K280" s="155">
        <v>356.59</v>
      </c>
      <c r="L280" s="154"/>
      <c r="M280" s="154"/>
      <c r="N280" s="154"/>
      <c r="O280" s="154"/>
      <c r="P280" s="154"/>
      <c r="Q280" s="154"/>
      <c r="R280" s="154"/>
      <c r="S280" s="156"/>
      <c r="T280" s="157"/>
      <c r="U280" s="154"/>
      <c r="V280" s="154"/>
      <c r="W280" s="154"/>
      <c r="X280" s="154"/>
      <c r="Y280" s="154"/>
      <c r="Z280" s="154"/>
      <c r="AA280" s="158"/>
      <c r="AT280" s="159" t="s">
        <v>240</v>
      </c>
      <c r="AU280" s="159" t="s">
        <v>74</v>
      </c>
      <c r="AV280" s="159" t="s">
        <v>245</v>
      </c>
      <c r="AW280" s="159" t="s">
        <v>188</v>
      </c>
      <c r="AX280" s="159" t="s">
        <v>65</v>
      </c>
      <c r="AY280" s="159" t="s">
        <v>231</v>
      </c>
    </row>
    <row r="281" spans="2:51" s="6" customFormat="1" ht="15.75" customHeight="1">
      <c r="B281" s="142"/>
      <c r="C281" s="143"/>
      <c r="D281" s="143"/>
      <c r="E281" s="143"/>
      <c r="F281" s="303" t="s">
        <v>455</v>
      </c>
      <c r="G281" s="304"/>
      <c r="H281" s="304"/>
      <c r="I281" s="304"/>
      <c r="J281" s="143"/>
      <c r="K281" s="143"/>
      <c r="L281" s="143"/>
      <c r="M281" s="143"/>
      <c r="N281" s="143"/>
      <c r="O281" s="143"/>
      <c r="P281" s="143"/>
      <c r="Q281" s="143"/>
      <c r="R281" s="143"/>
      <c r="S281" s="145"/>
      <c r="T281" s="146"/>
      <c r="U281" s="143"/>
      <c r="V281" s="143"/>
      <c r="W281" s="143"/>
      <c r="X281" s="143"/>
      <c r="Y281" s="143"/>
      <c r="Z281" s="143"/>
      <c r="AA281" s="147"/>
      <c r="AT281" s="148" t="s">
        <v>240</v>
      </c>
      <c r="AU281" s="148" t="s">
        <v>74</v>
      </c>
      <c r="AV281" s="148" t="s">
        <v>17</v>
      </c>
      <c r="AW281" s="148" t="s">
        <v>188</v>
      </c>
      <c r="AX281" s="148" t="s">
        <v>65</v>
      </c>
      <c r="AY281" s="148" t="s">
        <v>231</v>
      </c>
    </row>
    <row r="282" spans="2:51" s="6" customFormat="1" ht="15.75" customHeight="1">
      <c r="B282" s="127"/>
      <c r="C282" s="128"/>
      <c r="D282" s="128"/>
      <c r="E282" s="128"/>
      <c r="F282" s="293" t="s">
        <v>456</v>
      </c>
      <c r="G282" s="294"/>
      <c r="H282" s="294"/>
      <c r="I282" s="294"/>
      <c r="J282" s="128"/>
      <c r="K282" s="130">
        <v>72.3</v>
      </c>
      <c r="L282" s="128"/>
      <c r="M282" s="128"/>
      <c r="N282" s="128"/>
      <c r="O282" s="128"/>
      <c r="P282" s="128"/>
      <c r="Q282" s="128"/>
      <c r="R282" s="128"/>
      <c r="S282" s="131"/>
      <c r="T282" s="132"/>
      <c r="U282" s="128"/>
      <c r="V282" s="128"/>
      <c r="W282" s="128"/>
      <c r="X282" s="128"/>
      <c r="Y282" s="128"/>
      <c r="Z282" s="128"/>
      <c r="AA282" s="133"/>
      <c r="AT282" s="134" t="s">
        <v>240</v>
      </c>
      <c r="AU282" s="134" t="s">
        <v>74</v>
      </c>
      <c r="AV282" s="134" t="s">
        <v>74</v>
      </c>
      <c r="AW282" s="134" t="s">
        <v>188</v>
      </c>
      <c r="AX282" s="134" t="s">
        <v>65</v>
      </c>
      <c r="AY282" s="134" t="s">
        <v>231</v>
      </c>
    </row>
    <row r="283" spans="2:51" s="6" customFormat="1" ht="15.75" customHeight="1">
      <c r="B283" s="127"/>
      <c r="C283" s="128"/>
      <c r="D283" s="128"/>
      <c r="E283" s="128"/>
      <c r="F283" s="293" t="s">
        <v>457</v>
      </c>
      <c r="G283" s="294"/>
      <c r="H283" s="294"/>
      <c r="I283" s="294"/>
      <c r="J283" s="128"/>
      <c r="K283" s="130">
        <v>41.83</v>
      </c>
      <c r="L283" s="128"/>
      <c r="M283" s="128"/>
      <c r="N283" s="128"/>
      <c r="O283" s="128"/>
      <c r="P283" s="128"/>
      <c r="Q283" s="128"/>
      <c r="R283" s="128"/>
      <c r="S283" s="131"/>
      <c r="T283" s="132"/>
      <c r="U283" s="128"/>
      <c r="V283" s="128"/>
      <c r="W283" s="128"/>
      <c r="X283" s="128"/>
      <c r="Y283" s="128"/>
      <c r="Z283" s="128"/>
      <c r="AA283" s="133"/>
      <c r="AT283" s="134" t="s">
        <v>240</v>
      </c>
      <c r="AU283" s="134" t="s">
        <v>74</v>
      </c>
      <c r="AV283" s="134" t="s">
        <v>74</v>
      </c>
      <c r="AW283" s="134" t="s">
        <v>188</v>
      </c>
      <c r="AX283" s="134" t="s">
        <v>65</v>
      </c>
      <c r="AY283" s="134" t="s">
        <v>231</v>
      </c>
    </row>
    <row r="284" spans="2:51" s="6" customFormat="1" ht="15.75" customHeight="1">
      <c r="B284" s="153"/>
      <c r="C284" s="154"/>
      <c r="D284" s="154"/>
      <c r="E284" s="154"/>
      <c r="F284" s="301" t="s">
        <v>429</v>
      </c>
      <c r="G284" s="302"/>
      <c r="H284" s="302"/>
      <c r="I284" s="302"/>
      <c r="J284" s="154"/>
      <c r="K284" s="155">
        <v>114.13</v>
      </c>
      <c r="L284" s="154"/>
      <c r="M284" s="154"/>
      <c r="N284" s="154"/>
      <c r="O284" s="154"/>
      <c r="P284" s="154"/>
      <c r="Q284" s="154"/>
      <c r="R284" s="154"/>
      <c r="S284" s="156"/>
      <c r="T284" s="157"/>
      <c r="U284" s="154"/>
      <c r="V284" s="154"/>
      <c r="W284" s="154"/>
      <c r="X284" s="154"/>
      <c r="Y284" s="154"/>
      <c r="Z284" s="154"/>
      <c r="AA284" s="158"/>
      <c r="AT284" s="159" t="s">
        <v>240</v>
      </c>
      <c r="AU284" s="159" t="s">
        <v>74</v>
      </c>
      <c r="AV284" s="159" t="s">
        <v>245</v>
      </c>
      <c r="AW284" s="159" t="s">
        <v>188</v>
      </c>
      <c r="AX284" s="159" t="s">
        <v>65</v>
      </c>
      <c r="AY284" s="159" t="s">
        <v>231</v>
      </c>
    </row>
    <row r="285" spans="2:51" s="6" customFormat="1" ht="15.75" customHeight="1">
      <c r="B285" s="135"/>
      <c r="C285" s="136"/>
      <c r="D285" s="136"/>
      <c r="E285" s="136" t="s">
        <v>142</v>
      </c>
      <c r="F285" s="299" t="s">
        <v>241</v>
      </c>
      <c r="G285" s="300"/>
      <c r="H285" s="300"/>
      <c r="I285" s="300"/>
      <c r="J285" s="136"/>
      <c r="K285" s="137">
        <v>470.72</v>
      </c>
      <c r="L285" s="136"/>
      <c r="M285" s="136"/>
      <c r="N285" s="136"/>
      <c r="O285" s="136"/>
      <c r="P285" s="136"/>
      <c r="Q285" s="136"/>
      <c r="R285" s="136"/>
      <c r="S285" s="138"/>
      <c r="T285" s="139"/>
      <c r="U285" s="136"/>
      <c r="V285" s="136"/>
      <c r="W285" s="136"/>
      <c r="X285" s="136"/>
      <c r="Y285" s="136"/>
      <c r="Z285" s="136"/>
      <c r="AA285" s="140"/>
      <c r="AT285" s="141" t="s">
        <v>240</v>
      </c>
      <c r="AU285" s="141" t="s">
        <v>74</v>
      </c>
      <c r="AV285" s="141" t="s">
        <v>237</v>
      </c>
      <c r="AW285" s="141" t="s">
        <v>188</v>
      </c>
      <c r="AX285" s="141" t="s">
        <v>17</v>
      </c>
      <c r="AY285" s="141" t="s">
        <v>231</v>
      </c>
    </row>
    <row r="286" spans="2:65" s="6" customFormat="1" ht="15.75" customHeight="1">
      <c r="B286" s="21"/>
      <c r="C286" s="149" t="s">
        <v>458</v>
      </c>
      <c r="D286" s="149" t="s">
        <v>328</v>
      </c>
      <c r="E286" s="150" t="s">
        <v>459</v>
      </c>
      <c r="F286" s="295" t="s">
        <v>460</v>
      </c>
      <c r="G286" s="296"/>
      <c r="H286" s="296"/>
      <c r="I286" s="296"/>
      <c r="J286" s="151" t="s">
        <v>438</v>
      </c>
      <c r="K286" s="152">
        <v>118.634</v>
      </c>
      <c r="L286" s="297"/>
      <c r="M286" s="296"/>
      <c r="N286" s="298">
        <f>ROUND($L$286*$K$286,2)</f>
        <v>0</v>
      </c>
      <c r="O286" s="290"/>
      <c r="P286" s="290"/>
      <c r="Q286" s="290"/>
      <c r="R286" s="119" t="s">
        <v>236</v>
      </c>
      <c r="S286" s="41"/>
      <c r="T286" s="122"/>
      <c r="U286" s="123" t="s">
        <v>38</v>
      </c>
      <c r="V286" s="22"/>
      <c r="W286" s="22"/>
      <c r="X286" s="124">
        <v>0.0004</v>
      </c>
      <c r="Y286" s="124">
        <f>$X$286*$K$286</f>
        <v>0.047453600000000005</v>
      </c>
      <c r="Z286" s="124">
        <v>0</v>
      </c>
      <c r="AA286" s="125">
        <f>$Z$286*$K$286</f>
        <v>0</v>
      </c>
      <c r="AR286" s="80" t="s">
        <v>268</v>
      </c>
      <c r="AT286" s="80" t="s">
        <v>328</v>
      </c>
      <c r="AU286" s="80" t="s">
        <v>74</v>
      </c>
      <c r="AY286" s="6" t="s">
        <v>231</v>
      </c>
      <c r="BE286" s="126">
        <f>IF($U$286="základní",$N$286,0)</f>
        <v>0</v>
      </c>
      <c r="BF286" s="126">
        <f>IF($U$286="snížená",$N$286,0)</f>
        <v>0</v>
      </c>
      <c r="BG286" s="126">
        <f>IF($U$286="zákl. přenesená",$N$286,0)</f>
        <v>0</v>
      </c>
      <c r="BH286" s="126">
        <f>IF($U$286="sníž. přenesená",$N$286,0)</f>
        <v>0</v>
      </c>
      <c r="BI286" s="126">
        <f>IF($U$286="nulová",$N$286,0)</f>
        <v>0</v>
      </c>
      <c r="BJ286" s="80" t="s">
        <v>237</v>
      </c>
      <c r="BK286" s="126">
        <f>ROUND($L$286*$K$286,2)</f>
        <v>0</v>
      </c>
      <c r="BL286" s="80" t="s">
        <v>237</v>
      </c>
      <c r="BM286" s="80" t="s">
        <v>461</v>
      </c>
    </row>
    <row r="287" spans="2:47" s="6" customFormat="1" ht="16.5" customHeight="1">
      <c r="B287" s="21"/>
      <c r="C287" s="22"/>
      <c r="D287" s="22"/>
      <c r="E287" s="22"/>
      <c r="F287" s="287" t="s">
        <v>460</v>
      </c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41"/>
      <c r="T287" s="50"/>
      <c r="U287" s="22"/>
      <c r="V287" s="22"/>
      <c r="W287" s="22"/>
      <c r="X287" s="22"/>
      <c r="Y287" s="22"/>
      <c r="Z287" s="22"/>
      <c r="AA287" s="51"/>
      <c r="AT287" s="6" t="s">
        <v>337</v>
      </c>
      <c r="AU287" s="6" t="s">
        <v>74</v>
      </c>
    </row>
    <row r="288" spans="2:51" s="6" customFormat="1" ht="15.75" customHeight="1">
      <c r="B288" s="142"/>
      <c r="C288" s="143"/>
      <c r="D288" s="143"/>
      <c r="E288" s="143"/>
      <c r="F288" s="303" t="s">
        <v>338</v>
      </c>
      <c r="G288" s="304"/>
      <c r="H288" s="304"/>
      <c r="I288" s="304"/>
      <c r="J288" s="143"/>
      <c r="K288" s="143"/>
      <c r="L288" s="143"/>
      <c r="M288" s="143"/>
      <c r="N288" s="143"/>
      <c r="O288" s="143"/>
      <c r="P288" s="143"/>
      <c r="Q288" s="143"/>
      <c r="R288" s="143"/>
      <c r="S288" s="145"/>
      <c r="T288" s="146"/>
      <c r="U288" s="143"/>
      <c r="V288" s="143"/>
      <c r="W288" s="143"/>
      <c r="X288" s="143"/>
      <c r="Y288" s="143"/>
      <c r="Z288" s="143"/>
      <c r="AA288" s="147"/>
      <c r="AT288" s="148" t="s">
        <v>240</v>
      </c>
      <c r="AU288" s="148" t="s">
        <v>74</v>
      </c>
      <c r="AV288" s="148" t="s">
        <v>17</v>
      </c>
      <c r="AW288" s="148" t="s">
        <v>188</v>
      </c>
      <c r="AX288" s="148" t="s">
        <v>65</v>
      </c>
      <c r="AY288" s="148" t="s">
        <v>231</v>
      </c>
    </row>
    <row r="289" spans="2:51" s="6" customFormat="1" ht="15.75" customHeight="1">
      <c r="B289" s="127"/>
      <c r="C289" s="128"/>
      <c r="D289" s="128"/>
      <c r="E289" s="128"/>
      <c r="F289" s="293" t="s">
        <v>462</v>
      </c>
      <c r="G289" s="294"/>
      <c r="H289" s="294"/>
      <c r="I289" s="294"/>
      <c r="J289" s="128"/>
      <c r="K289" s="130">
        <v>30.15</v>
      </c>
      <c r="L289" s="128"/>
      <c r="M289" s="128"/>
      <c r="N289" s="128"/>
      <c r="O289" s="128"/>
      <c r="P289" s="128"/>
      <c r="Q289" s="128"/>
      <c r="R289" s="128"/>
      <c r="S289" s="131"/>
      <c r="T289" s="132"/>
      <c r="U289" s="128"/>
      <c r="V289" s="128"/>
      <c r="W289" s="128"/>
      <c r="X289" s="128"/>
      <c r="Y289" s="128"/>
      <c r="Z289" s="128"/>
      <c r="AA289" s="133"/>
      <c r="AT289" s="134" t="s">
        <v>240</v>
      </c>
      <c r="AU289" s="134" t="s">
        <v>74</v>
      </c>
      <c r="AV289" s="134" t="s">
        <v>74</v>
      </c>
      <c r="AW289" s="134" t="s">
        <v>188</v>
      </c>
      <c r="AX289" s="134" t="s">
        <v>65</v>
      </c>
      <c r="AY289" s="134" t="s">
        <v>231</v>
      </c>
    </row>
    <row r="290" spans="2:51" s="6" customFormat="1" ht="15.75" customHeight="1">
      <c r="B290" s="127"/>
      <c r="C290" s="128"/>
      <c r="D290" s="128"/>
      <c r="E290" s="128"/>
      <c r="F290" s="293" t="s">
        <v>463</v>
      </c>
      <c r="G290" s="294"/>
      <c r="H290" s="294"/>
      <c r="I290" s="294"/>
      <c r="J290" s="128"/>
      <c r="K290" s="130">
        <v>3.55</v>
      </c>
      <c r="L290" s="128"/>
      <c r="M290" s="128"/>
      <c r="N290" s="128"/>
      <c r="O290" s="128"/>
      <c r="P290" s="128"/>
      <c r="Q290" s="128"/>
      <c r="R290" s="128"/>
      <c r="S290" s="131"/>
      <c r="T290" s="132"/>
      <c r="U290" s="128"/>
      <c r="V290" s="128"/>
      <c r="W290" s="128"/>
      <c r="X290" s="128"/>
      <c r="Y290" s="128"/>
      <c r="Z290" s="128"/>
      <c r="AA290" s="133"/>
      <c r="AT290" s="134" t="s">
        <v>240</v>
      </c>
      <c r="AU290" s="134" t="s">
        <v>74</v>
      </c>
      <c r="AV290" s="134" t="s">
        <v>74</v>
      </c>
      <c r="AW290" s="134" t="s">
        <v>188</v>
      </c>
      <c r="AX290" s="134" t="s">
        <v>65</v>
      </c>
      <c r="AY290" s="134" t="s">
        <v>231</v>
      </c>
    </row>
    <row r="291" spans="2:51" s="6" customFormat="1" ht="15.75" customHeight="1">
      <c r="B291" s="127"/>
      <c r="C291" s="128"/>
      <c r="D291" s="128"/>
      <c r="E291" s="128"/>
      <c r="F291" s="293" t="s">
        <v>464</v>
      </c>
      <c r="G291" s="294"/>
      <c r="H291" s="294"/>
      <c r="I291" s="294"/>
      <c r="J291" s="128"/>
      <c r="K291" s="130">
        <v>2</v>
      </c>
      <c r="L291" s="128"/>
      <c r="M291" s="128"/>
      <c r="N291" s="128"/>
      <c r="O291" s="128"/>
      <c r="P291" s="128"/>
      <c r="Q291" s="128"/>
      <c r="R291" s="128"/>
      <c r="S291" s="131"/>
      <c r="T291" s="132"/>
      <c r="U291" s="128"/>
      <c r="V291" s="128"/>
      <c r="W291" s="128"/>
      <c r="X291" s="128"/>
      <c r="Y291" s="128"/>
      <c r="Z291" s="128"/>
      <c r="AA291" s="133"/>
      <c r="AT291" s="134" t="s">
        <v>240</v>
      </c>
      <c r="AU291" s="134" t="s">
        <v>74</v>
      </c>
      <c r="AV291" s="134" t="s">
        <v>74</v>
      </c>
      <c r="AW291" s="134" t="s">
        <v>188</v>
      </c>
      <c r="AX291" s="134" t="s">
        <v>65</v>
      </c>
      <c r="AY291" s="134" t="s">
        <v>231</v>
      </c>
    </row>
    <row r="292" spans="2:51" s="6" customFormat="1" ht="15.75" customHeight="1">
      <c r="B292" s="127"/>
      <c r="C292" s="128"/>
      <c r="D292" s="128"/>
      <c r="E292" s="128"/>
      <c r="F292" s="293" t="s">
        <v>465</v>
      </c>
      <c r="G292" s="294"/>
      <c r="H292" s="294"/>
      <c r="I292" s="294"/>
      <c r="J292" s="128"/>
      <c r="K292" s="130">
        <v>2.4</v>
      </c>
      <c r="L292" s="128"/>
      <c r="M292" s="128"/>
      <c r="N292" s="128"/>
      <c r="O292" s="128"/>
      <c r="P292" s="128"/>
      <c r="Q292" s="128"/>
      <c r="R292" s="128"/>
      <c r="S292" s="131"/>
      <c r="T292" s="132"/>
      <c r="U292" s="128"/>
      <c r="V292" s="128"/>
      <c r="W292" s="128"/>
      <c r="X292" s="128"/>
      <c r="Y292" s="128"/>
      <c r="Z292" s="128"/>
      <c r="AA292" s="133"/>
      <c r="AT292" s="134" t="s">
        <v>240</v>
      </c>
      <c r="AU292" s="134" t="s">
        <v>74</v>
      </c>
      <c r="AV292" s="134" t="s">
        <v>74</v>
      </c>
      <c r="AW292" s="134" t="s">
        <v>188</v>
      </c>
      <c r="AX292" s="134" t="s">
        <v>65</v>
      </c>
      <c r="AY292" s="134" t="s">
        <v>231</v>
      </c>
    </row>
    <row r="293" spans="2:51" s="6" customFormat="1" ht="15.75" customHeight="1">
      <c r="B293" s="127"/>
      <c r="C293" s="128"/>
      <c r="D293" s="128"/>
      <c r="E293" s="128"/>
      <c r="F293" s="293" t="s">
        <v>466</v>
      </c>
      <c r="G293" s="294"/>
      <c r="H293" s="294"/>
      <c r="I293" s="294"/>
      <c r="J293" s="128"/>
      <c r="K293" s="130">
        <v>1</v>
      </c>
      <c r="L293" s="128"/>
      <c r="M293" s="128"/>
      <c r="N293" s="128"/>
      <c r="O293" s="128"/>
      <c r="P293" s="128"/>
      <c r="Q293" s="128"/>
      <c r="R293" s="128"/>
      <c r="S293" s="131"/>
      <c r="T293" s="132"/>
      <c r="U293" s="128"/>
      <c r="V293" s="128"/>
      <c r="W293" s="128"/>
      <c r="X293" s="128"/>
      <c r="Y293" s="128"/>
      <c r="Z293" s="128"/>
      <c r="AA293" s="133"/>
      <c r="AT293" s="134" t="s">
        <v>240</v>
      </c>
      <c r="AU293" s="134" t="s">
        <v>74</v>
      </c>
      <c r="AV293" s="134" t="s">
        <v>74</v>
      </c>
      <c r="AW293" s="134" t="s">
        <v>188</v>
      </c>
      <c r="AX293" s="134" t="s">
        <v>65</v>
      </c>
      <c r="AY293" s="134" t="s">
        <v>231</v>
      </c>
    </row>
    <row r="294" spans="2:51" s="6" customFormat="1" ht="15.75" customHeight="1">
      <c r="B294" s="127"/>
      <c r="C294" s="128"/>
      <c r="D294" s="128"/>
      <c r="E294" s="128"/>
      <c r="F294" s="293" t="s">
        <v>467</v>
      </c>
      <c r="G294" s="294"/>
      <c r="H294" s="294"/>
      <c r="I294" s="294"/>
      <c r="J294" s="128"/>
      <c r="K294" s="130">
        <v>1</v>
      </c>
      <c r="L294" s="128"/>
      <c r="M294" s="128"/>
      <c r="N294" s="128"/>
      <c r="O294" s="128"/>
      <c r="P294" s="128"/>
      <c r="Q294" s="128"/>
      <c r="R294" s="128"/>
      <c r="S294" s="131"/>
      <c r="T294" s="132"/>
      <c r="U294" s="128"/>
      <c r="V294" s="128"/>
      <c r="W294" s="128"/>
      <c r="X294" s="128"/>
      <c r="Y294" s="128"/>
      <c r="Z294" s="128"/>
      <c r="AA294" s="133"/>
      <c r="AT294" s="134" t="s">
        <v>240</v>
      </c>
      <c r="AU294" s="134" t="s">
        <v>74</v>
      </c>
      <c r="AV294" s="134" t="s">
        <v>74</v>
      </c>
      <c r="AW294" s="134" t="s">
        <v>188</v>
      </c>
      <c r="AX294" s="134" t="s">
        <v>65</v>
      </c>
      <c r="AY294" s="134" t="s">
        <v>231</v>
      </c>
    </row>
    <row r="295" spans="2:51" s="6" customFormat="1" ht="15.75" customHeight="1">
      <c r="B295" s="127"/>
      <c r="C295" s="128"/>
      <c r="D295" s="128"/>
      <c r="E295" s="128"/>
      <c r="F295" s="293" t="s">
        <v>468</v>
      </c>
      <c r="G295" s="294"/>
      <c r="H295" s="294"/>
      <c r="I295" s="294"/>
      <c r="J295" s="128"/>
      <c r="K295" s="130">
        <v>1</v>
      </c>
      <c r="L295" s="128"/>
      <c r="M295" s="128"/>
      <c r="N295" s="128"/>
      <c r="O295" s="128"/>
      <c r="P295" s="128"/>
      <c r="Q295" s="128"/>
      <c r="R295" s="128"/>
      <c r="S295" s="131"/>
      <c r="T295" s="132"/>
      <c r="U295" s="128"/>
      <c r="V295" s="128"/>
      <c r="W295" s="128"/>
      <c r="X295" s="128"/>
      <c r="Y295" s="128"/>
      <c r="Z295" s="128"/>
      <c r="AA295" s="133"/>
      <c r="AT295" s="134" t="s">
        <v>240</v>
      </c>
      <c r="AU295" s="134" t="s">
        <v>74</v>
      </c>
      <c r="AV295" s="134" t="s">
        <v>74</v>
      </c>
      <c r="AW295" s="134" t="s">
        <v>188</v>
      </c>
      <c r="AX295" s="134" t="s">
        <v>65</v>
      </c>
      <c r="AY295" s="134" t="s">
        <v>231</v>
      </c>
    </row>
    <row r="296" spans="2:51" s="6" customFormat="1" ht="15.75" customHeight="1">
      <c r="B296" s="127"/>
      <c r="C296" s="128"/>
      <c r="D296" s="128"/>
      <c r="E296" s="128"/>
      <c r="F296" s="293" t="s">
        <v>469</v>
      </c>
      <c r="G296" s="294"/>
      <c r="H296" s="294"/>
      <c r="I296" s="294"/>
      <c r="J296" s="128"/>
      <c r="K296" s="130">
        <v>2</v>
      </c>
      <c r="L296" s="128"/>
      <c r="M296" s="128"/>
      <c r="N296" s="128"/>
      <c r="O296" s="128"/>
      <c r="P296" s="128"/>
      <c r="Q296" s="128"/>
      <c r="R296" s="128"/>
      <c r="S296" s="131"/>
      <c r="T296" s="132"/>
      <c r="U296" s="128"/>
      <c r="V296" s="128"/>
      <c r="W296" s="128"/>
      <c r="X296" s="128"/>
      <c r="Y296" s="128"/>
      <c r="Z296" s="128"/>
      <c r="AA296" s="133"/>
      <c r="AT296" s="134" t="s">
        <v>240</v>
      </c>
      <c r="AU296" s="134" t="s">
        <v>74</v>
      </c>
      <c r="AV296" s="134" t="s">
        <v>74</v>
      </c>
      <c r="AW296" s="134" t="s">
        <v>188</v>
      </c>
      <c r="AX296" s="134" t="s">
        <v>65</v>
      </c>
      <c r="AY296" s="134" t="s">
        <v>231</v>
      </c>
    </row>
    <row r="297" spans="2:51" s="6" customFormat="1" ht="15.75" customHeight="1">
      <c r="B297" s="127"/>
      <c r="C297" s="128"/>
      <c r="D297" s="128"/>
      <c r="E297" s="128"/>
      <c r="F297" s="293" t="s">
        <v>470</v>
      </c>
      <c r="G297" s="294"/>
      <c r="H297" s="294"/>
      <c r="I297" s="294"/>
      <c r="J297" s="128"/>
      <c r="K297" s="130">
        <v>6.3</v>
      </c>
      <c r="L297" s="128"/>
      <c r="M297" s="128"/>
      <c r="N297" s="128"/>
      <c r="O297" s="128"/>
      <c r="P297" s="128"/>
      <c r="Q297" s="128"/>
      <c r="R297" s="128"/>
      <c r="S297" s="131"/>
      <c r="T297" s="132"/>
      <c r="U297" s="128"/>
      <c r="V297" s="128"/>
      <c r="W297" s="128"/>
      <c r="X297" s="128"/>
      <c r="Y297" s="128"/>
      <c r="Z297" s="128"/>
      <c r="AA297" s="133"/>
      <c r="AT297" s="134" t="s">
        <v>240</v>
      </c>
      <c r="AU297" s="134" t="s">
        <v>74</v>
      </c>
      <c r="AV297" s="134" t="s">
        <v>74</v>
      </c>
      <c r="AW297" s="134" t="s">
        <v>188</v>
      </c>
      <c r="AX297" s="134" t="s">
        <v>65</v>
      </c>
      <c r="AY297" s="134" t="s">
        <v>231</v>
      </c>
    </row>
    <row r="298" spans="2:51" s="6" customFormat="1" ht="15.75" customHeight="1">
      <c r="B298" s="127"/>
      <c r="C298" s="128"/>
      <c r="D298" s="128"/>
      <c r="E298" s="128"/>
      <c r="F298" s="293" t="s">
        <v>471</v>
      </c>
      <c r="G298" s="294"/>
      <c r="H298" s="294"/>
      <c r="I298" s="294"/>
      <c r="J298" s="128"/>
      <c r="K298" s="130">
        <v>0.9</v>
      </c>
      <c r="L298" s="128"/>
      <c r="M298" s="128"/>
      <c r="N298" s="128"/>
      <c r="O298" s="128"/>
      <c r="P298" s="128"/>
      <c r="Q298" s="128"/>
      <c r="R298" s="128"/>
      <c r="S298" s="131"/>
      <c r="T298" s="132"/>
      <c r="U298" s="128"/>
      <c r="V298" s="128"/>
      <c r="W298" s="128"/>
      <c r="X298" s="128"/>
      <c r="Y298" s="128"/>
      <c r="Z298" s="128"/>
      <c r="AA298" s="133"/>
      <c r="AT298" s="134" t="s">
        <v>240</v>
      </c>
      <c r="AU298" s="134" t="s">
        <v>74</v>
      </c>
      <c r="AV298" s="134" t="s">
        <v>74</v>
      </c>
      <c r="AW298" s="134" t="s">
        <v>188</v>
      </c>
      <c r="AX298" s="134" t="s">
        <v>65</v>
      </c>
      <c r="AY298" s="134" t="s">
        <v>231</v>
      </c>
    </row>
    <row r="299" spans="2:51" s="6" customFormat="1" ht="15.75" customHeight="1">
      <c r="B299" s="142"/>
      <c r="C299" s="143"/>
      <c r="D299" s="143"/>
      <c r="E299" s="143"/>
      <c r="F299" s="303" t="s">
        <v>347</v>
      </c>
      <c r="G299" s="304"/>
      <c r="H299" s="304"/>
      <c r="I299" s="304"/>
      <c r="J299" s="143"/>
      <c r="K299" s="143"/>
      <c r="L299" s="143"/>
      <c r="M299" s="143"/>
      <c r="N299" s="143"/>
      <c r="O299" s="143"/>
      <c r="P299" s="143"/>
      <c r="Q299" s="143"/>
      <c r="R299" s="143"/>
      <c r="S299" s="145"/>
      <c r="T299" s="146"/>
      <c r="U299" s="143"/>
      <c r="V299" s="143"/>
      <c r="W299" s="143"/>
      <c r="X299" s="143"/>
      <c r="Y299" s="143"/>
      <c r="Z299" s="143"/>
      <c r="AA299" s="147"/>
      <c r="AT299" s="148" t="s">
        <v>240</v>
      </c>
      <c r="AU299" s="148" t="s">
        <v>74</v>
      </c>
      <c r="AV299" s="148" t="s">
        <v>17</v>
      </c>
      <c r="AW299" s="148" t="s">
        <v>188</v>
      </c>
      <c r="AX299" s="148" t="s">
        <v>65</v>
      </c>
      <c r="AY299" s="148" t="s">
        <v>231</v>
      </c>
    </row>
    <row r="300" spans="2:51" s="6" customFormat="1" ht="15.75" customHeight="1">
      <c r="B300" s="127"/>
      <c r="C300" s="128"/>
      <c r="D300" s="128"/>
      <c r="E300" s="128"/>
      <c r="F300" s="293" t="s">
        <v>472</v>
      </c>
      <c r="G300" s="294"/>
      <c r="H300" s="294"/>
      <c r="I300" s="294"/>
      <c r="J300" s="128"/>
      <c r="K300" s="130">
        <v>49.7</v>
      </c>
      <c r="L300" s="128"/>
      <c r="M300" s="128"/>
      <c r="N300" s="128"/>
      <c r="O300" s="128"/>
      <c r="P300" s="128"/>
      <c r="Q300" s="128"/>
      <c r="R300" s="128"/>
      <c r="S300" s="131"/>
      <c r="T300" s="132"/>
      <c r="U300" s="128"/>
      <c r="V300" s="128"/>
      <c r="W300" s="128"/>
      <c r="X300" s="128"/>
      <c r="Y300" s="128"/>
      <c r="Z300" s="128"/>
      <c r="AA300" s="133"/>
      <c r="AT300" s="134" t="s">
        <v>240</v>
      </c>
      <c r="AU300" s="134" t="s">
        <v>74</v>
      </c>
      <c r="AV300" s="134" t="s">
        <v>74</v>
      </c>
      <c r="AW300" s="134" t="s">
        <v>188</v>
      </c>
      <c r="AX300" s="134" t="s">
        <v>65</v>
      </c>
      <c r="AY300" s="134" t="s">
        <v>231</v>
      </c>
    </row>
    <row r="301" spans="2:51" s="6" customFormat="1" ht="15.75" customHeight="1">
      <c r="B301" s="127"/>
      <c r="C301" s="128"/>
      <c r="D301" s="128"/>
      <c r="E301" s="128"/>
      <c r="F301" s="293" t="s">
        <v>473</v>
      </c>
      <c r="G301" s="294"/>
      <c r="H301" s="294"/>
      <c r="I301" s="294"/>
      <c r="J301" s="128"/>
      <c r="K301" s="130">
        <v>4.79</v>
      </c>
      <c r="L301" s="128"/>
      <c r="M301" s="128"/>
      <c r="N301" s="128"/>
      <c r="O301" s="128"/>
      <c r="P301" s="128"/>
      <c r="Q301" s="128"/>
      <c r="R301" s="128"/>
      <c r="S301" s="131"/>
      <c r="T301" s="132"/>
      <c r="U301" s="128"/>
      <c r="V301" s="128"/>
      <c r="W301" s="128"/>
      <c r="X301" s="128"/>
      <c r="Y301" s="128"/>
      <c r="Z301" s="128"/>
      <c r="AA301" s="133"/>
      <c r="AT301" s="134" t="s">
        <v>240</v>
      </c>
      <c r="AU301" s="134" t="s">
        <v>74</v>
      </c>
      <c r="AV301" s="134" t="s">
        <v>74</v>
      </c>
      <c r="AW301" s="134" t="s">
        <v>188</v>
      </c>
      <c r="AX301" s="134" t="s">
        <v>65</v>
      </c>
      <c r="AY301" s="134" t="s">
        <v>231</v>
      </c>
    </row>
    <row r="302" spans="2:51" s="6" customFormat="1" ht="15.75" customHeight="1">
      <c r="B302" s="127"/>
      <c r="C302" s="128"/>
      <c r="D302" s="128"/>
      <c r="E302" s="128"/>
      <c r="F302" s="293" t="s">
        <v>474</v>
      </c>
      <c r="G302" s="294"/>
      <c r="H302" s="294"/>
      <c r="I302" s="294"/>
      <c r="J302" s="128"/>
      <c r="K302" s="130">
        <v>2</v>
      </c>
      <c r="L302" s="128"/>
      <c r="M302" s="128"/>
      <c r="N302" s="128"/>
      <c r="O302" s="128"/>
      <c r="P302" s="128"/>
      <c r="Q302" s="128"/>
      <c r="R302" s="128"/>
      <c r="S302" s="131"/>
      <c r="T302" s="132"/>
      <c r="U302" s="128"/>
      <c r="V302" s="128"/>
      <c r="W302" s="128"/>
      <c r="X302" s="128"/>
      <c r="Y302" s="128"/>
      <c r="Z302" s="128"/>
      <c r="AA302" s="133"/>
      <c r="AT302" s="134" t="s">
        <v>240</v>
      </c>
      <c r="AU302" s="134" t="s">
        <v>74</v>
      </c>
      <c r="AV302" s="134" t="s">
        <v>74</v>
      </c>
      <c r="AW302" s="134" t="s">
        <v>188</v>
      </c>
      <c r="AX302" s="134" t="s">
        <v>65</v>
      </c>
      <c r="AY302" s="134" t="s">
        <v>231</v>
      </c>
    </row>
    <row r="303" spans="2:51" s="6" customFormat="1" ht="15.75" customHeight="1">
      <c r="B303" s="127"/>
      <c r="C303" s="128"/>
      <c r="D303" s="128"/>
      <c r="E303" s="128"/>
      <c r="F303" s="293" t="s">
        <v>475</v>
      </c>
      <c r="G303" s="294"/>
      <c r="H303" s="294"/>
      <c r="I303" s="294"/>
      <c r="J303" s="128"/>
      <c r="K303" s="130">
        <v>2.8</v>
      </c>
      <c r="L303" s="128"/>
      <c r="M303" s="128"/>
      <c r="N303" s="128"/>
      <c r="O303" s="128"/>
      <c r="P303" s="128"/>
      <c r="Q303" s="128"/>
      <c r="R303" s="128"/>
      <c r="S303" s="131"/>
      <c r="T303" s="132"/>
      <c r="U303" s="128"/>
      <c r="V303" s="128"/>
      <c r="W303" s="128"/>
      <c r="X303" s="128"/>
      <c r="Y303" s="128"/>
      <c r="Z303" s="128"/>
      <c r="AA303" s="133"/>
      <c r="AT303" s="134" t="s">
        <v>240</v>
      </c>
      <c r="AU303" s="134" t="s">
        <v>74</v>
      </c>
      <c r="AV303" s="134" t="s">
        <v>74</v>
      </c>
      <c r="AW303" s="134" t="s">
        <v>188</v>
      </c>
      <c r="AX303" s="134" t="s">
        <v>65</v>
      </c>
      <c r="AY303" s="134" t="s">
        <v>231</v>
      </c>
    </row>
    <row r="304" spans="2:51" s="6" customFormat="1" ht="15.75" customHeight="1">
      <c r="B304" s="127"/>
      <c r="C304" s="128"/>
      <c r="D304" s="128"/>
      <c r="E304" s="128"/>
      <c r="F304" s="293" t="s">
        <v>476</v>
      </c>
      <c r="G304" s="294"/>
      <c r="H304" s="294"/>
      <c r="I304" s="294"/>
      <c r="J304" s="128"/>
      <c r="K304" s="130">
        <v>3.395</v>
      </c>
      <c r="L304" s="128"/>
      <c r="M304" s="128"/>
      <c r="N304" s="128"/>
      <c r="O304" s="128"/>
      <c r="P304" s="128"/>
      <c r="Q304" s="128"/>
      <c r="R304" s="128"/>
      <c r="S304" s="131"/>
      <c r="T304" s="132"/>
      <c r="U304" s="128"/>
      <c r="V304" s="128"/>
      <c r="W304" s="128"/>
      <c r="X304" s="128"/>
      <c r="Y304" s="128"/>
      <c r="Z304" s="128"/>
      <c r="AA304" s="133"/>
      <c r="AT304" s="134" t="s">
        <v>240</v>
      </c>
      <c r="AU304" s="134" t="s">
        <v>74</v>
      </c>
      <c r="AV304" s="134" t="s">
        <v>74</v>
      </c>
      <c r="AW304" s="134" t="s">
        <v>188</v>
      </c>
      <c r="AX304" s="134" t="s">
        <v>65</v>
      </c>
      <c r="AY304" s="134" t="s">
        <v>231</v>
      </c>
    </row>
    <row r="305" spans="2:51" s="6" customFormat="1" ht="15.75" customHeight="1">
      <c r="B305" s="135"/>
      <c r="C305" s="136"/>
      <c r="D305" s="136"/>
      <c r="E305" s="136" t="s">
        <v>121</v>
      </c>
      <c r="F305" s="299" t="s">
        <v>241</v>
      </c>
      <c r="G305" s="300"/>
      <c r="H305" s="300"/>
      <c r="I305" s="300"/>
      <c r="J305" s="136"/>
      <c r="K305" s="137">
        <v>112.985</v>
      </c>
      <c r="L305" s="136"/>
      <c r="M305" s="136"/>
      <c r="N305" s="136"/>
      <c r="O305" s="136"/>
      <c r="P305" s="136"/>
      <c r="Q305" s="136"/>
      <c r="R305" s="136"/>
      <c r="S305" s="138"/>
      <c r="T305" s="139"/>
      <c r="U305" s="136"/>
      <c r="V305" s="136"/>
      <c r="W305" s="136"/>
      <c r="X305" s="136"/>
      <c r="Y305" s="136"/>
      <c r="Z305" s="136"/>
      <c r="AA305" s="140"/>
      <c r="AT305" s="141" t="s">
        <v>240</v>
      </c>
      <c r="AU305" s="141" t="s">
        <v>74</v>
      </c>
      <c r="AV305" s="141" t="s">
        <v>237</v>
      </c>
      <c r="AW305" s="141" t="s">
        <v>188</v>
      </c>
      <c r="AX305" s="141" t="s">
        <v>65</v>
      </c>
      <c r="AY305" s="141" t="s">
        <v>231</v>
      </c>
    </row>
    <row r="306" spans="2:51" s="6" customFormat="1" ht="15.75" customHeight="1">
      <c r="B306" s="127"/>
      <c r="C306" s="128"/>
      <c r="D306" s="128"/>
      <c r="E306" s="128"/>
      <c r="F306" s="293" t="s">
        <v>477</v>
      </c>
      <c r="G306" s="294"/>
      <c r="H306" s="294"/>
      <c r="I306" s="294"/>
      <c r="J306" s="128"/>
      <c r="K306" s="130">
        <v>118.634</v>
      </c>
      <c r="L306" s="128"/>
      <c r="M306" s="128"/>
      <c r="N306" s="128"/>
      <c r="O306" s="128"/>
      <c r="P306" s="128"/>
      <c r="Q306" s="128"/>
      <c r="R306" s="128"/>
      <c r="S306" s="131"/>
      <c r="T306" s="132"/>
      <c r="U306" s="128"/>
      <c r="V306" s="128"/>
      <c r="W306" s="128"/>
      <c r="X306" s="128"/>
      <c r="Y306" s="128"/>
      <c r="Z306" s="128"/>
      <c r="AA306" s="133"/>
      <c r="AT306" s="134" t="s">
        <v>240</v>
      </c>
      <c r="AU306" s="134" t="s">
        <v>74</v>
      </c>
      <c r="AV306" s="134" t="s">
        <v>74</v>
      </c>
      <c r="AW306" s="134" t="s">
        <v>188</v>
      </c>
      <c r="AX306" s="134" t="s">
        <v>17</v>
      </c>
      <c r="AY306" s="134" t="s">
        <v>231</v>
      </c>
    </row>
    <row r="307" spans="2:65" s="6" customFormat="1" ht="15.75" customHeight="1">
      <c r="B307" s="21"/>
      <c r="C307" s="149" t="s">
        <v>478</v>
      </c>
      <c r="D307" s="149" t="s">
        <v>328</v>
      </c>
      <c r="E307" s="150" t="s">
        <v>479</v>
      </c>
      <c r="F307" s="295" t="s">
        <v>480</v>
      </c>
      <c r="G307" s="296"/>
      <c r="H307" s="296"/>
      <c r="I307" s="296"/>
      <c r="J307" s="151" t="s">
        <v>438</v>
      </c>
      <c r="K307" s="152">
        <v>375.622</v>
      </c>
      <c r="L307" s="297"/>
      <c r="M307" s="296"/>
      <c r="N307" s="298">
        <f>ROUND($L$307*$K$307,2)</f>
        <v>0</v>
      </c>
      <c r="O307" s="290"/>
      <c r="P307" s="290"/>
      <c r="Q307" s="290"/>
      <c r="R307" s="119" t="s">
        <v>236</v>
      </c>
      <c r="S307" s="41"/>
      <c r="T307" s="122"/>
      <c r="U307" s="123" t="s">
        <v>38</v>
      </c>
      <c r="V307" s="22"/>
      <c r="W307" s="22"/>
      <c r="X307" s="124">
        <v>3E-05</v>
      </c>
      <c r="Y307" s="124">
        <f>$X$307*$K$307</f>
        <v>0.011268660000000002</v>
      </c>
      <c r="Z307" s="124">
        <v>0</v>
      </c>
      <c r="AA307" s="125">
        <f>$Z$307*$K$307</f>
        <v>0</v>
      </c>
      <c r="AR307" s="80" t="s">
        <v>268</v>
      </c>
      <c r="AT307" s="80" t="s">
        <v>328</v>
      </c>
      <c r="AU307" s="80" t="s">
        <v>74</v>
      </c>
      <c r="AY307" s="6" t="s">
        <v>231</v>
      </c>
      <c r="BE307" s="126">
        <f>IF($U$307="základní",$N$307,0)</f>
        <v>0</v>
      </c>
      <c r="BF307" s="126">
        <f>IF($U$307="snížená",$N$307,0)</f>
        <v>0</v>
      </c>
      <c r="BG307" s="126">
        <f>IF($U$307="zákl. přenesená",$N$307,0)</f>
        <v>0</v>
      </c>
      <c r="BH307" s="126">
        <f>IF($U$307="sníž. přenesená",$N$307,0)</f>
        <v>0</v>
      </c>
      <c r="BI307" s="126">
        <f>IF($U$307="nulová",$N$307,0)</f>
        <v>0</v>
      </c>
      <c r="BJ307" s="80" t="s">
        <v>237</v>
      </c>
      <c r="BK307" s="126">
        <f>ROUND($L$307*$K$307,2)</f>
        <v>0</v>
      </c>
      <c r="BL307" s="80" t="s">
        <v>237</v>
      </c>
      <c r="BM307" s="80" t="s">
        <v>481</v>
      </c>
    </row>
    <row r="308" spans="2:47" s="6" customFormat="1" ht="16.5" customHeight="1">
      <c r="B308" s="21"/>
      <c r="C308" s="22"/>
      <c r="D308" s="22"/>
      <c r="E308" s="22"/>
      <c r="F308" s="287" t="s">
        <v>480</v>
      </c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41"/>
      <c r="T308" s="50"/>
      <c r="U308" s="22"/>
      <c r="V308" s="22"/>
      <c r="W308" s="22"/>
      <c r="X308" s="22"/>
      <c r="Y308" s="22"/>
      <c r="Z308" s="22"/>
      <c r="AA308" s="51"/>
      <c r="AT308" s="6" t="s">
        <v>337</v>
      </c>
      <c r="AU308" s="6" t="s">
        <v>74</v>
      </c>
    </row>
    <row r="309" spans="2:51" s="6" customFormat="1" ht="15.75" customHeight="1">
      <c r="B309" s="127"/>
      <c r="C309" s="128"/>
      <c r="D309" s="128"/>
      <c r="E309" s="128"/>
      <c r="F309" s="293" t="s">
        <v>482</v>
      </c>
      <c r="G309" s="294"/>
      <c r="H309" s="294"/>
      <c r="I309" s="294"/>
      <c r="J309" s="128"/>
      <c r="K309" s="130">
        <v>375.622</v>
      </c>
      <c r="L309" s="128"/>
      <c r="M309" s="128"/>
      <c r="N309" s="128"/>
      <c r="O309" s="128"/>
      <c r="P309" s="128"/>
      <c r="Q309" s="128"/>
      <c r="R309" s="128"/>
      <c r="S309" s="131"/>
      <c r="T309" s="132"/>
      <c r="U309" s="128"/>
      <c r="V309" s="128"/>
      <c r="W309" s="128"/>
      <c r="X309" s="128"/>
      <c r="Y309" s="128"/>
      <c r="Z309" s="128"/>
      <c r="AA309" s="133"/>
      <c r="AT309" s="134" t="s">
        <v>240</v>
      </c>
      <c r="AU309" s="134" t="s">
        <v>74</v>
      </c>
      <c r="AV309" s="134" t="s">
        <v>74</v>
      </c>
      <c r="AW309" s="134" t="s">
        <v>188</v>
      </c>
      <c r="AX309" s="134" t="s">
        <v>65</v>
      </c>
      <c r="AY309" s="134" t="s">
        <v>231</v>
      </c>
    </row>
    <row r="310" spans="2:51" s="6" customFormat="1" ht="15.75" customHeight="1">
      <c r="B310" s="135"/>
      <c r="C310" s="136"/>
      <c r="D310" s="136"/>
      <c r="E310" s="136"/>
      <c r="F310" s="299" t="s">
        <v>241</v>
      </c>
      <c r="G310" s="300"/>
      <c r="H310" s="300"/>
      <c r="I310" s="300"/>
      <c r="J310" s="136"/>
      <c r="K310" s="137">
        <v>375.622</v>
      </c>
      <c r="L310" s="136"/>
      <c r="M310" s="136"/>
      <c r="N310" s="136"/>
      <c r="O310" s="136"/>
      <c r="P310" s="136"/>
      <c r="Q310" s="136"/>
      <c r="R310" s="136"/>
      <c r="S310" s="138"/>
      <c r="T310" s="139"/>
      <c r="U310" s="136"/>
      <c r="V310" s="136"/>
      <c r="W310" s="136"/>
      <c r="X310" s="136"/>
      <c r="Y310" s="136"/>
      <c r="Z310" s="136"/>
      <c r="AA310" s="140"/>
      <c r="AT310" s="141" t="s">
        <v>240</v>
      </c>
      <c r="AU310" s="141" t="s">
        <v>74</v>
      </c>
      <c r="AV310" s="141" t="s">
        <v>237</v>
      </c>
      <c r="AW310" s="141" t="s">
        <v>188</v>
      </c>
      <c r="AX310" s="141" t="s">
        <v>17</v>
      </c>
      <c r="AY310" s="141" t="s">
        <v>231</v>
      </c>
    </row>
    <row r="311" spans="2:65" s="6" customFormat="1" ht="27" customHeight="1">
      <c r="B311" s="21"/>
      <c r="C311" s="117" t="s">
        <v>483</v>
      </c>
      <c r="D311" s="117" t="s">
        <v>232</v>
      </c>
      <c r="E311" s="118" t="s">
        <v>484</v>
      </c>
      <c r="F311" s="289" t="s">
        <v>485</v>
      </c>
      <c r="G311" s="290"/>
      <c r="H311" s="290"/>
      <c r="I311" s="290"/>
      <c r="J311" s="120" t="s">
        <v>438</v>
      </c>
      <c r="K311" s="121">
        <v>247.435</v>
      </c>
      <c r="L311" s="291"/>
      <c r="M311" s="290"/>
      <c r="N311" s="292">
        <f>ROUND($L$311*$K$311,2)</f>
        <v>0</v>
      </c>
      <c r="O311" s="290"/>
      <c r="P311" s="290"/>
      <c r="Q311" s="290"/>
      <c r="R311" s="119" t="s">
        <v>236</v>
      </c>
      <c r="S311" s="41"/>
      <c r="T311" s="122"/>
      <c r="U311" s="123" t="s">
        <v>38</v>
      </c>
      <c r="V311" s="22"/>
      <c r="W311" s="22"/>
      <c r="X311" s="124">
        <v>0</v>
      </c>
      <c r="Y311" s="124">
        <f>$X$311*$K$311</f>
        <v>0</v>
      </c>
      <c r="Z311" s="124">
        <v>0</v>
      </c>
      <c r="AA311" s="125">
        <f>$Z$311*$K$311</f>
        <v>0</v>
      </c>
      <c r="AR311" s="80" t="s">
        <v>237</v>
      </c>
      <c r="AT311" s="80" t="s">
        <v>232</v>
      </c>
      <c r="AU311" s="80" t="s">
        <v>74</v>
      </c>
      <c r="AY311" s="6" t="s">
        <v>231</v>
      </c>
      <c r="BE311" s="126">
        <f>IF($U$311="základní",$N$311,0)</f>
        <v>0</v>
      </c>
      <c r="BF311" s="126">
        <f>IF($U$311="snížená",$N$311,0)</f>
        <v>0</v>
      </c>
      <c r="BG311" s="126">
        <f>IF($U$311="zákl. přenesená",$N$311,0)</f>
        <v>0</v>
      </c>
      <c r="BH311" s="126">
        <f>IF($U$311="sníž. přenesená",$N$311,0)</f>
        <v>0</v>
      </c>
      <c r="BI311" s="126">
        <f>IF($U$311="nulová",$N$311,0)</f>
        <v>0</v>
      </c>
      <c r="BJ311" s="80" t="s">
        <v>237</v>
      </c>
      <c r="BK311" s="126">
        <f>ROUND($L$311*$K$311,2)</f>
        <v>0</v>
      </c>
      <c r="BL311" s="80" t="s">
        <v>237</v>
      </c>
      <c r="BM311" s="80" t="s">
        <v>486</v>
      </c>
    </row>
    <row r="312" spans="2:47" s="6" customFormat="1" ht="16.5" customHeight="1">
      <c r="B312" s="21"/>
      <c r="C312" s="22"/>
      <c r="D312" s="22"/>
      <c r="E312" s="22"/>
      <c r="F312" s="287" t="s">
        <v>485</v>
      </c>
      <c r="G312" s="263"/>
      <c r="H312" s="263"/>
      <c r="I312" s="263"/>
      <c r="J312" s="263"/>
      <c r="K312" s="263"/>
      <c r="L312" s="263"/>
      <c r="M312" s="263"/>
      <c r="N312" s="263"/>
      <c r="O312" s="263"/>
      <c r="P312" s="263"/>
      <c r="Q312" s="263"/>
      <c r="R312" s="263"/>
      <c r="S312" s="41"/>
      <c r="T312" s="50"/>
      <c r="U312" s="22"/>
      <c r="V312" s="22"/>
      <c r="W312" s="22"/>
      <c r="X312" s="22"/>
      <c r="Y312" s="22"/>
      <c r="Z312" s="22"/>
      <c r="AA312" s="51"/>
      <c r="AT312" s="6" t="s">
        <v>337</v>
      </c>
      <c r="AU312" s="6" t="s">
        <v>74</v>
      </c>
    </row>
    <row r="313" spans="2:51" s="6" customFormat="1" ht="15.75" customHeight="1">
      <c r="B313" s="142"/>
      <c r="C313" s="143"/>
      <c r="D313" s="143"/>
      <c r="E313" s="143"/>
      <c r="F313" s="303" t="s">
        <v>338</v>
      </c>
      <c r="G313" s="304"/>
      <c r="H313" s="304"/>
      <c r="I313" s="304"/>
      <c r="J313" s="143"/>
      <c r="K313" s="143"/>
      <c r="L313" s="143"/>
      <c r="M313" s="143"/>
      <c r="N313" s="143"/>
      <c r="O313" s="143"/>
      <c r="P313" s="143"/>
      <c r="Q313" s="143"/>
      <c r="R313" s="143"/>
      <c r="S313" s="145"/>
      <c r="T313" s="146"/>
      <c r="U313" s="143"/>
      <c r="V313" s="143"/>
      <c r="W313" s="143"/>
      <c r="X313" s="143"/>
      <c r="Y313" s="143"/>
      <c r="Z313" s="143"/>
      <c r="AA313" s="147"/>
      <c r="AT313" s="148" t="s">
        <v>240</v>
      </c>
      <c r="AU313" s="148" t="s">
        <v>74</v>
      </c>
      <c r="AV313" s="148" t="s">
        <v>17</v>
      </c>
      <c r="AW313" s="148" t="s">
        <v>188</v>
      </c>
      <c r="AX313" s="148" t="s">
        <v>65</v>
      </c>
      <c r="AY313" s="148" t="s">
        <v>231</v>
      </c>
    </row>
    <row r="314" spans="2:51" s="6" customFormat="1" ht="15.75" customHeight="1">
      <c r="B314" s="127"/>
      <c r="C314" s="128"/>
      <c r="D314" s="128"/>
      <c r="E314" s="128"/>
      <c r="F314" s="293" t="s">
        <v>487</v>
      </c>
      <c r="G314" s="294"/>
      <c r="H314" s="294"/>
      <c r="I314" s="294"/>
      <c r="J314" s="128"/>
      <c r="K314" s="130">
        <v>46.35</v>
      </c>
      <c r="L314" s="128"/>
      <c r="M314" s="128"/>
      <c r="N314" s="128"/>
      <c r="O314" s="128"/>
      <c r="P314" s="128"/>
      <c r="Q314" s="128"/>
      <c r="R314" s="128"/>
      <c r="S314" s="131"/>
      <c r="T314" s="132"/>
      <c r="U314" s="128"/>
      <c r="V314" s="128"/>
      <c r="W314" s="128"/>
      <c r="X314" s="128"/>
      <c r="Y314" s="128"/>
      <c r="Z314" s="128"/>
      <c r="AA314" s="133"/>
      <c r="AT314" s="134" t="s">
        <v>240</v>
      </c>
      <c r="AU314" s="134" t="s">
        <v>74</v>
      </c>
      <c r="AV314" s="134" t="s">
        <v>74</v>
      </c>
      <c r="AW314" s="134" t="s">
        <v>188</v>
      </c>
      <c r="AX314" s="134" t="s">
        <v>65</v>
      </c>
      <c r="AY314" s="134" t="s">
        <v>231</v>
      </c>
    </row>
    <row r="315" spans="2:51" s="6" customFormat="1" ht="15.75" customHeight="1">
      <c r="B315" s="127"/>
      <c r="C315" s="128"/>
      <c r="D315" s="128"/>
      <c r="E315" s="128"/>
      <c r="F315" s="293" t="s">
        <v>488</v>
      </c>
      <c r="G315" s="294"/>
      <c r="H315" s="294"/>
      <c r="I315" s="294"/>
      <c r="J315" s="128"/>
      <c r="K315" s="130">
        <v>8.55</v>
      </c>
      <c r="L315" s="128"/>
      <c r="M315" s="128"/>
      <c r="N315" s="128"/>
      <c r="O315" s="128"/>
      <c r="P315" s="128"/>
      <c r="Q315" s="128"/>
      <c r="R315" s="128"/>
      <c r="S315" s="131"/>
      <c r="T315" s="132"/>
      <c r="U315" s="128"/>
      <c r="V315" s="128"/>
      <c r="W315" s="128"/>
      <c r="X315" s="128"/>
      <c r="Y315" s="128"/>
      <c r="Z315" s="128"/>
      <c r="AA315" s="133"/>
      <c r="AT315" s="134" t="s">
        <v>240</v>
      </c>
      <c r="AU315" s="134" t="s">
        <v>74</v>
      </c>
      <c r="AV315" s="134" t="s">
        <v>74</v>
      </c>
      <c r="AW315" s="134" t="s">
        <v>188</v>
      </c>
      <c r="AX315" s="134" t="s">
        <v>65</v>
      </c>
      <c r="AY315" s="134" t="s">
        <v>231</v>
      </c>
    </row>
    <row r="316" spans="2:51" s="6" customFormat="1" ht="15.75" customHeight="1">
      <c r="B316" s="127"/>
      <c r="C316" s="128"/>
      <c r="D316" s="128"/>
      <c r="E316" s="128"/>
      <c r="F316" s="293" t="s">
        <v>489</v>
      </c>
      <c r="G316" s="294"/>
      <c r="H316" s="294"/>
      <c r="I316" s="294"/>
      <c r="J316" s="128"/>
      <c r="K316" s="130">
        <v>4.72</v>
      </c>
      <c r="L316" s="128"/>
      <c r="M316" s="128"/>
      <c r="N316" s="128"/>
      <c r="O316" s="128"/>
      <c r="P316" s="128"/>
      <c r="Q316" s="128"/>
      <c r="R316" s="128"/>
      <c r="S316" s="131"/>
      <c r="T316" s="132"/>
      <c r="U316" s="128"/>
      <c r="V316" s="128"/>
      <c r="W316" s="128"/>
      <c r="X316" s="128"/>
      <c r="Y316" s="128"/>
      <c r="Z316" s="128"/>
      <c r="AA316" s="133"/>
      <c r="AT316" s="134" t="s">
        <v>240</v>
      </c>
      <c r="AU316" s="134" t="s">
        <v>74</v>
      </c>
      <c r="AV316" s="134" t="s">
        <v>74</v>
      </c>
      <c r="AW316" s="134" t="s">
        <v>188</v>
      </c>
      <c r="AX316" s="134" t="s">
        <v>65</v>
      </c>
      <c r="AY316" s="134" t="s">
        <v>231</v>
      </c>
    </row>
    <row r="317" spans="2:51" s="6" customFormat="1" ht="15.75" customHeight="1">
      <c r="B317" s="127"/>
      <c r="C317" s="128"/>
      <c r="D317" s="128"/>
      <c r="E317" s="128"/>
      <c r="F317" s="293" t="s">
        <v>490</v>
      </c>
      <c r="G317" s="294"/>
      <c r="H317" s="294"/>
      <c r="I317" s="294"/>
      <c r="J317" s="128"/>
      <c r="K317" s="130">
        <v>4.8</v>
      </c>
      <c r="L317" s="128"/>
      <c r="M317" s="128"/>
      <c r="N317" s="128"/>
      <c r="O317" s="128"/>
      <c r="P317" s="128"/>
      <c r="Q317" s="128"/>
      <c r="R317" s="128"/>
      <c r="S317" s="131"/>
      <c r="T317" s="132"/>
      <c r="U317" s="128"/>
      <c r="V317" s="128"/>
      <c r="W317" s="128"/>
      <c r="X317" s="128"/>
      <c r="Y317" s="128"/>
      <c r="Z317" s="128"/>
      <c r="AA317" s="133"/>
      <c r="AT317" s="134" t="s">
        <v>240</v>
      </c>
      <c r="AU317" s="134" t="s">
        <v>74</v>
      </c>
      <c r="AV317" s="134" t="s">
        <v>74</v>
      </c>
      <c r="AW317" s="134" t="s">
        <v>188</v>
      </c>
      <c r="AX317" s="134" t="s">
        <v>65</v>
      </c>
      <c r="AY317" s="134" t="s">
        <v>231</v>
      </c>
    </row>
    <row r="318" spans="2:51" s="6" customFormat="1" ht="15.75" customHeight="1">
      <c r="B318" s="127"/>
      <c r="C318" s="128"/>
      <c r="D318" s="128"/>
      <c r="E318" s="128"/>
      <c r="F318" s="293" t="s">
        <v>444</v>
      </c>
      <c r="G318" s="294"/>
      <c r="H318" s="294"/>
      <c r="I318" s="294"/>
      <c r="J318" s="128"/>
      <c r="K318" s="130">
        <v>5.35</v>
      </c>
      <c r="L318" s="128"/>
      <c r="M318" s="128"/>
      <c r="N318" s="128"/>
      <c r="O318" s="128"/>
      <c r="P318" s="128"/>
      <c r="Q318" s="128"/>
      <c r="R318" s="128"/>
      <c r="S318" s="131"/>
      <c r="T318" s="132"/>
      <c r="U318" s="128"/>
      <c r="V318" s="128"/>
      <c r="W318" s="128"/>
      <c r="X318" s="128"/>
      <c r="Y318" s="128"/>
      <c r="Z318" s="128"/>
      <c r="AA318" s="133"/>
      <c r="AT318" s="134" t="s">
        <v>240</v>
      </c>
      <c r="AU318" s="134" t="s">
        <v>74</v>
      </c>
      <c r="AV318" s="134" t="s">
        <v>74</v>
      </c>
      <c r="AW318" s="134" t="s">
        <v>188</v>
      </c>
      <c r="AX318" s="134" t="s">
        <v>65</v>
      </c>
      <c r="AY318" s="134" t="s">
        <v>231</v>
      </c>
    </row>
    <row r="319" spans="2:51" s="6" customFormat="1" ht="15.75" customHeight="1">
      <c r="B319" s="127"/>
      <c r="C319" s="128"/>
      <c r="D319" s="128"/>
      <c r="E319" s="128"/>
      <c r="F319" s="293" t="s">
        <v>491</v>
      </c>
      <c r="G319" s="294"/>
      <c r="H319" s="294"/>
      <c r="I319" s="294"/>
      <c r="J319" s="128"/>
      <c r="K319" s="130">
        <v>5.4</v>
      </c>
      <c r="L319" s="128"/>
      <c r="M319" s="128"/>
      <c r="N319" s="128"/>
      <c r="O319" s="128"/>
      <c r="P319" s="128"/>
      <c r="Q319" s="128"/>
      <c r="R319" s="128"/>
      <c r="S319" s="131"/>
      <c r="T319" s="132"/>
      <c r="U319" s="128"/>
      <c r="V319" s="128"/>
      <c r="W319" s="128"/>
      <c r="X319" s="128"/>
      <c r="Y319" s="128"/>
      <c r="Z319" s="128"/>
      <c r="AA319" s="133"/>
      <c r="AT319" s="134" t="s">
        <v>240</v>
      </c>
      <c r="AU319" s="134" t="s">
        <v>74</v>
      </c>
      <c r="AV319" s="134" t="s">
        <v>74</v>
      </c>
      <c r="AW319" s="134" t="s">
        <v>188</v>
      </c>
      <c r="AX319" s="134" t="s">
        <v>65</v>
      </c>
      <c r="AY319" s="134" t="s">
        <v>231</v>
      </c>
    </row>
    <row r="320" spans="2:51" s="6" customFormat="1" ht="15.75" customHeight="1">
      <c r="B320" s="127"/>
      <c r="C320" s="128"/>
      <c r="D320" s="128"/>
      <c r="E320" s="128"/>
      <c r="F320" s="293" t="s">
        <v>492</v>
      </c>
      <c r="G320" s="294"/>
      <c r="H320" s="294"/>
      <c r="I320" s="294"/>
      <c r="J320" s="128"/>
      <c r="K320" s="130">
        <v>5.35</v>
      </c>
      <c r="L320" s="128"/>
      <c r="M320" s="128"/>
      <c r="N320" s="128"/>
      <c r="O320" s="128"/>
      <c r="P320" s="128"/>
      <c r="Q320" s="128"/>
      <c r="R320" s="128"/>
      <c r="S320" s="131"/>
      <c r="T320" s="132"/>
      <c r="U320" s="128"/>
      <c r="V320" s="128"/>
      <c r="W320" s="128"/>
      <c r="X320" s="128"/>
      <c r="Y320" s="128"/>
      <c r="Z320" s="128"/>
      <c r="AA320" s="133"/>
      <c r="AT320" s="134" t="s">
        <v>240</v>
      </c>
      <c r="AU320" s="134" t="s">
        <v>74</v>
      </c>
      <c r="AV320" s="134" t="s">
        <v>74</v>
      </c>
      <c r="AW320" s="134" t="s">
        <v>188</v>
      </c>
      <c r="AX320" s="134" t="s">
        <v>65</v>
      </c>
      <c r="AY320" s="134" t="s">
        <v>231</v>
      </c>
    </row>
    <row r="321" spans="2:51" s="6" customFormat="1" ht="15.75" customHeight="1">
      <c r="B321" s="127"/>
      <c r="C321" s="128"/>
      <c r="D321" s="128"/>
      <c r="E321" s="128"/>
      <c r="F321" s="293" t="s">
        <v>493</v>
      </c>
      <c r="G321" s="294"/>
      <c r="H321" s="294"/>
      <c r="I321" s="294"/>
      <c r="J321" s="128"/>
      <c r="K321" s="130">
        <v>4.8</v>
      </c>
      <c r="L321" s="128"/>
      <c r="M321" s="128"/>
      <c r="N321" s="128"/>
      <c r="O321" s="128"/>
      <c r="P321" s="128"/>
      <c r="Q321" s="128"/>
      <c r="R321" s="128"/>
      <c r="S321" s="131"/>
      <c r="T321" s="132"/>
      <c r="U321" s="128"/>
      <c r="V321" s="128"/>
      <c r="W321" s="128"/>
      <c r="X321" s="128"/>
      <c r="Y321" s="128"/>
      <c r="Z321" s="128"/>
      <c r="AA321" s="133"/>
      <c r="AT321" s="134" t="s">
        <v>240</v>
      </c>
      <c r="AU321" s="134" t="s">
        <v>74</v>
      </c>
      <c r="AV321" s="134" t="s">
        <v>74</v>
      </c>
      <c r="AW321" s="134" t="s">
        <v>188</v>
      </c>
      <c r="AX321" s="134" t="s">
        <v>65</v>
      </c>
      <c r="AY321" s="134" t="s">
        <v>231</v>
      </c>
    </row>
    <row r="322" spans="2:51" s="6" customFormat="1" ht="15.75" customHeight="1">
      <c r="B322" s="127"/>
      <c r="C322" s="128"/>
      <c r="D322" s="128"/>
      <c r="E322" s="128"/>
      <c r="F322" s="293" t="s">
        <v>494</v>
      </c>
      <c r="G322" s="294"/>
      <c r="H322" s="294"/>
      <c r="I322" s="294"/>
      <c r="J322" s="128"/>
      <c r="K322" s="130">
        <v>18.9</v>
      </c>
      <c r="L322" s="128"/>
      <c r="M322" s="128"/>
      <c r="N322" s="128"/>
      <c r="O322" s="128"/>
      <c r="P322" s="128"/>
      <c r="Q322" s="128"/>
      <c r="R322" s="128"/>
      <c r="S322" s="131"/>
      <c r="T322" s="132"/>
      <c r="U322" s="128"/>
      <c r="V322" s="128"/>
      <c r="W322" s="128"/>
      <c r="X322" s="128"/>
      <c r="Y322" s="128"/>
      <c r="Z322" s="128"/>
      <c r="AA322" s="133"/>
      <c r="AT322" s="134" t="s">
        <v>240</v>
      </c>
      <c r="AU322" s="134" t="s">
        <v>74</v>
      </c>
      <c r="AV322" s="134" t="s">
        <v>74</v>
      </c>
      <c r="AW322" s="134" t="s">
        <v>188</v>
      </c>
      <c r="AX322" s="134" t="s">
        <v>65</v>
      </c>
      <c r="AY322" s="134" t="s">
        <v>231</v>
      </c>
    </row>
    <row r="323" spans="2:51" s="6" customFormat="1" ht="15.75" customHeight="1">
      <c r="B323" s="127"/>
      <c r="C323" s="128"/>
      <c r="D323" s="128"/>
      <c r="E323" s="128"/>
      <c r="F323" s="293" t="s">
        <v>449</v>
      </c>
      <c r="G323" s="294"/>
      <c r="H323" s="294"/>
      <c r="I323" s="294"/>
      <c r="J323" s="128"/>
      <c r="K323" s="130">
        <v>4.9</v>
      </c>
      <c r="L323" s="128"/>
      <c r="M323" s="128"/>
      <c r="N323" s="128"/>
      <c r="O323" s="128"/>
      <c r="P323" s="128"/>
      <c r="Q323" s="128"/>
      <c r="R323" s="128"/>
      <c r="S323" s="131"/>
      <c r="T323" s="132"/>
      <c r="U323" s="128"/>
      <c r="V323" s="128"/>
      <c r="W323" s="128"/>
      <c r="X323" s="128"/>
      <c r="Y323" s="128"/>
      <c r="Z323" s="128"/>
      <c r="AA323" s="133"/>
      <c r="AT323" s="134" t="s">
        <v>240</v>
      </c>
      <c r="AU323" s="134" t="s">
        <v>74</v>
      </c>
      <c r="AV323" s="134" t="s">
        <v>74</v>
      </c>
      <c r="AW323" s="134" t="s">
        <v>188</v>
      </c>
      <c r="AX323" s="134" t="s">
        <v>65</v>
      </c>
      <c r="AY323" s="134" t="s">
        <v>231</v>
      </c>
    </row>
    <row r="324" spans="2:51" s="6" customFormat="1" ht="15.75" customHeight="1">
      <c r="B324" s="142"/>
      <c r="C324" s="143"/>
      <c r="D324" s="143"/>
      <c r="E324" s="143"/>
      <c r="F324" s="303" t="s">
        <v>347</v>
      </c>
      <c r="G324" s="304"/>
      <c r="H324" s="304"/>
      <c r="I324" s="304"/>
      <c r="J324" s="143"/>
      <c r="K324" s="143"/>
      <c r="L324" s="143"/>
      <c r="M324" s="143"/>
      <c r="N324" s="143"/>
      <c r="O324" s="143"/>
      <c r="P324" s="143"/>
      <c r="Q324" s="143"/>
      <c r="R324" s="143"/>
      <c r="S324" s="145"/>
      <c r="T324" s="146"/>
      <c r="U324" s="143"/>
      <c r="V324" s="143"/>
      <c r="W324" s="143"/>
      <c r="X324" s="143"/>
      <c r="Y324" s="143"/>
      <c r="Z324" s="143"/>
      <c r="AA324" s="147"/>
      <c r="AT324" s="148" t="s">
        <v>240</v>
      </c>
      <c r="AU324" s="148" t="s">
        <v>74</v>
      </c>
      <c r="AV324" s="148" t="s">
        <v>17</v>
      </c>
      <c r="AW324" s="148" t="s">
        <v>188</v>
      </c>
      <c r="AX324" s="148" t="s">
        <v>65</v>
      </c>
      <c r="AY324" s="148" t="s">
        <v>231</v>
      </c>
    </row>
    <row r="325" spans="2:51" s="6" customFormat="1" ht="15.75" customHeight="1">
      <c r="B325" s="127"/>
      <c r="C325" s="128"/>
      <c r="D325" s="128"/>
      <c r="E325" s="128"/>
      <c r="F325" s="293" t="s">
        <v>495</v>
      </c>
      <c r="G325" s="294"/>
      <c r="H325" s="294"/>
      <c r="I325" s="294"/>
      <c r="J325" s="128"/>
      <c r="K325" s="130">
        <v>100.1</v>
      </c>
      <c r="L325" s="128"/>
      <c r="M325" s="128"/>
      <c r="N325" s="128"/>
      <c r="O325" s="128"/>
      <c r="P325" s="128"/>
      <c r="Q325" s="128"/>
      <c r="R325" s="128"/>
      <c r="S325" s="131"/>
      <c r="T325" s="132"/>
      <c r="U325" s="128"/>
      <c r="V325" s="128"/>
      <c r="W325" s="128"/>
      <c r="X325" s="128"/>
      <c r="Y325" s="128"/>
      <c r="Z325" s="128"/>
      <c r="AA325" s="133"/>
      <c r="AT325" s="134" t="s">
        <v>240</v>
      </c>
      <c r="AU325" s="134" t="s">
        <v>74</v>
      </c>
      <c r="AV325" s="134" t="s">
        <v>74</v>
      </c>
      <c r="AW325" s="134" t="s">
        <v>188</v>
      </c>
      <c r="AX325" s="134" t="s">
        <v>65</v>
      </c>
      <c r="AY325" s="134" t="s">
        <v>231</v>
      </c>
    </row>
    <row r="326" spans="2:51" s="6" customFormat="1" ht="15.75" customHeight="1">
      <c r="B326" s="127"/>
      <c r="C326" s="128"/>
      <c r="D326" s="128"/>
      <c r="E326" s="128"/>
      <c r="F326" s="293" t="s">
        <v>496</v>
      </c>
      <c r="G326" s="294"/>
      <c r="H326" s="294"/>
      <c r="I326" s="294"/>
      <c r="J326" s="128"/>
      <c r="K326" s="130">
        <v>11.99</v>
      </c>
      <c r="L326" s="128"/>
      <c r="M326" s="128"/>
      <c r="N326" s="128"/>
      <c r="O326" s="128"/>
      <c r="P326" s="128"/>
      <c r="Q326" s="128"/>
      <c r="R326" s="128"/>
      <c r="S326" s="131"/>
      <c r="T326" s="132"/>
      <c r="U326" s="128"/>
      <c r="V326" s="128"/>
      <c r="W326" s="128"/>
      <c r="X326" s="128"/>
      <c r="Y326" s="128"/>
      <c r="Z326" s="128"/>
      <c r="AA326" s="133"/>
      <c r="AT326" s="134" t="s">
        <v>240</v>
      </c>
      <c r="AU326" s="134" t="s">
        <v>74</v>
      </c>
      <c r="AV326" s="134" t="s">
        <v>74</v>
      </c>
      <c r="AW326" s="134" t="s">
        <v>188</v>
      </c>
      <c r="AX326" s="134" t="s">
        <v>65</v>
      </c>
      <c r="AY326" s="134" t="s">
        <v>231</v>
      </c>
    </row>
    <row r="327" spans="2:51" s="6" customFormat="1" ht="15.75" customHeight="1">
      <c r="B327" s="127"/>
      <c r="C327" s="128"/>
      <c r="D327" s="128"/>
      <c r="E327" s="128"/>
      <c r="F327" s="293" t="s">
        <v>452</v>
      </c>
      <c r="G327" s="294"/>
      <c r="H327" s="294"/>
      <c r="I327" s="294"/>
      <c r="J327" s="128"/>
      <c r="K327" s="130">
        <v>10.03</v>
      </c>
      <c r="L327" s="128"/>
      <c r="M327" s="128"/>
      <c r="N327" s="128"/>
      <c r="O327" s="128"/>
      <c r="P327" s="128"/>
      <c r="Q327" s="128"/>
      <c r="R327" s="128"/>
      <c r="S327" s="131"/>
      <c r="T327" s="132"/>
      <c r="U327" s="128"/>
      <c r="V327" s="128"/>
      <c r="W327" s="128"/>
      <c r="X327" s="128"/>
      <c r="Y327" s="128"/>
      <c r="Z327" s="128"/>
      <c r="AA327" s="133"/>
      <c r="AT327" s="134" t="s">
        <v>240</v>
      </c>
      <c r="AU327" s="134" t="s">
        <v>74</v>
      </c>
      <c r="AV327" s="134" t="s">
        <v>74</v>
      </c>
      <c r="AW327" s="134" t="s">
        <v>188</v>
      </c>
      <c r="AX327" s="134" t="s">
        <v>65</v>
      </c>
      <c r="AY327" s="134" t="s">
        <v>231</v>
      </c>
    </row>
    <row r="328" spans="2:51" s="6" customFormat="1" ht="15.75" customHeight="1">
      <c r="B328" s="127"/>
      <c r="C328" s="128"/>
      <c r="D328" s="128"/>
      <c r="E328" s="128"/>
      <c r="F328" s="293" t="s">
        <v>497</v>
      </c>
      <c r="G328" s="294"/>
      <c r="H328" s="294"/>
      <c r="I328" s="294"/>
      <c r="J328" s="128"/>
      <c r="K328" s="130">
        <v>8.8</v>
      </c>
      <c r="L328" s="128"/>
      <c r="M328" s="128"/>
      <c r="N328" s="128"/>
      <c r="O328" s="128"/>
      <c r="P328" s="128"/>
      <c r="Q328" s="128"/>
      <c r="R328" s="128"/>
      <c r="S328" s="131"/>
      <c r="T328" s="132"/>
      <c r="U328" s="128"/>
      <c r="V328" s="128"/>
      <c r="W328" s="128"/>
      <c r="X328" s="128"/>
      <c r="Y328" s="128"/>
      <c r="Z328" s="128"/>
      <c r="AA328" s="133"/>
      <c r="AT328" s="134" t="s">
        <v>240</v>
      </c>
      <c r="AU328" s="134" t="s">
        <v>74</v>
      </c>
      <c r="AV328" s="134" t="s">
        <v>74</v>
      </c>
      <c r="AW328" s="134" t="s">
        <v>188</v>
      </c>
      <c r="AX328" s="134" t="s">
        <v>65</v>
      </c>
      <c r="AY328" s="134" t="s">
        <v>231</v>
      </c>
    </row>
    <row r="329" spans="2:51" s="6" customFormat="1" ht="15.75" customHeight="1">
      <c r="B329" s="127"/>
      <c r="C329" s="128"/>
      <c r="D329" s="128"/>
      <c r="E329" s="128"/>
      <c r="F329" s="293" t="s">
        <v>498</v>
      </c>
      <c r="G329" s="294"/>
      <c r="H329" s="294"/>
      <c r="I329" s="294"/>
      <c r="J329" s="128"/>
      <c r="K329" s="130">
        <v>7.395</v>
      </c>
      <c r="L329" s="128"/>
      <c r="M329" s="128"/>
      <c r="N329" s="128"/>
      <c r="O329" s="128"/>
      <c r="P329" s="128"/>
      <c r="Q329" s="128"/>
      <c r="R329" s="128"/>
      <c r="S329" s="131"/>
      <c r="T329" s="132"/>
      <c r="U329" s="128"/>
      <c r="V329" s="128"/>
      <c r="W329" s="128"/>
      <c r="X329" s="128"/>
      <c r="Y329" s="128"/>
      <c r="Z329" s="128"/>
      <c r="AA329" s="133"/>
      <c r="AT329" s="134" t="s">
        <v>240</v>
      </c>
      <c r="AU329" s="134" t="s">
        <v>74</v>
      </c>
      <c r="AV329" s="134" t="s">
        <v>74</v>
      </c>
      <c r="AW329" s="134" t="s">
        <v>188</v>
      </c>
      <c r="AX329" s="134" t="s">
        <v>65</v>
      </c>
      <c r="AY329" s="134" t="s">
        <v>231</v>
      </c>
    </row>
    <row r="330" spans="2:51" s="6" customFormat="1" ht="15.75" customHeight="1">
      <c r="B330" s="135"/>
      <c r="C330" s="136"/>
      <c r="D330" s="136"/>
      <c r="E330" s="136" t="s">
        <v>140</v>
      </c>
      <c r="F330" s="299" t="s">
        <v>241</v>
      </c>
      <c r="G330" s="300"/>
      <c r="H330" s="300"/>
      <c r="I330" s="300"/>
      <c r="J330" s="136"/>
      <c r="K330" s="137">
        <v>247.435</v>
      </c>
      <c r="L330" s="136"/>
      <c r="M330" s="136"/>
      <c r="N330" s="136"/>
      <c r="O330" s="136"/>
      <c r="P330" s="136"/>
      <c r="Q330" s="136"/>
      <c r="R330" s="136"/>
      <c r="S330" s="138"/>
      <c r="T330" s="139"/>
      <c r="U330" s="136"/>
      <c r="V330" s="136"/>
      <c r="W330" s="136"/>
      <c r="X330" s="136"/>
      <c r="Y330" s="136"/>
      <c r="Z330" s="136"/>
      <c r="AA330" s="140"/>
      <c r="AT330" s="141" t="s">
        <v>240</v>
      </c>
      <c r="AU330" s="141" t="s">
        <v>74</v>
      </c>
      <c r="AV330" s="141" t="s">
        <v>237</v>
      </c>
      <c r="AW330" s="141" t="s">
        <v>188</v>
      </c>
      <c r="AX330" s="141" t="s">
        <v>17</v>
      </c>
      <c r="AY330" s="141" t="s">
        <v>231</v>
      </c>
    </row>
    <row r="331" spans="2:65" s="6" customFormat="1" ht="15.75" customHeight="1">
      <c r="B331" s="21"/>
      <c r="C331" s="149" t="s">
        <v>499</v>
      </c>
      <c r="D331" s="149" t="s">
        <v>328</v>
      </c>
      <c r="E331" s="150" t="s">
        <v>500</v>
      </c>
      <c r="F331" s="295" t="s">
        <v>501</v>
      </c>
      <c r="G331" s="296"/>
      <c r="H331" s="296"/>
      <c r="I331" s="296"/>
      <c r="J331" s="151" t="s">
        <v>438</v>
      </c>
      <c r="K331" s="152">
        <v>272.179</v>
      </c>
      <c r="L331" s="297"/>
      <c r="M331" s="296"/>
      <c r="N331" s="298">
        <f>ROUND($L$331*$K$331,2)</f>
        <v>0</v>
      </c>
      <c r="O331" s="290"/>
      <c r="P331" s="290"/>
      <c r="Q331" s="290"/>
      <c r="R331" s="119" t="s">
        <v>236</v>
      </c>
      <c r="S331" s="41"/>
      <c r="T331" s="122"/>
      <c r="U331" s="123" t="s">
        <v>38</v>
      </c>
      <c r="V331" s="22"/>
      <c r="W331" s="22"/>
      <c r="X331" s="124">
        <v>4E-05</v>
      </c>
      <c r="Y331" s="124">
        <f>$X$331*$K$331</f>
        <v>0.01088716</v>
      </c>
      <c r="Z331" s="124">
        <v>0</v>
      </c>
      <c r="AA331" s="125">
        <f>$Z$331*$K$331</f>
        <v>0</v>
      </c>
      <c r="AR331" s="80" t="s">
        <v>268</v>
      </c>
      <c r="AT331" s="80" t="s">
        <v>328</v>
      </c>
      <c r="AU331" s="80" t="s">
        <v>74</v>
      </c>
      <c r="AY331" s="6" t="s">
        <v>231</v>
      </c>
      <c r="BE331" s="126">
        <f>IF($U$331="základní",$N$331,0)</f>
        <v>0</v>
      </c>
      <c r="BF331" s="126">
        <f>IF($U$331="snížená",$N$331,0)</f>
        <v>0</v>
      </c>
      <c r="BG331" s="126">
        <f>IF($U$331="zákl. přenesená",$N$331,0)</f>
        <v>0</v>
      </c>
      <c r="BH331" s="126">
        <f>IF($U$331="sníž. přenesená",$N$331,0)</f>
        <v>0</v>
      </c>
      <c r="BI331" s="126">
        <f>IF($U$331="nulová",$N$331,0)</f>
        <v>0</v>
      </c>
      <c r="BJ331" s="80" t="s">
        <v>237</v>
      </c>
      <c r="BK331" s="126">
        <f>ROUND($L$331*$K$331,2)</f>
        <v>0</v>
      </c>
      <c r="BL331" s="80" t="s">
        <v>237</v>
      </c>
      <c r="BM331" s="80" t="s">
        <v>502</v>
      </c>
    </row>
    <row r="332" spans="2:47" s="6" customFormat="1" ht="16.5" customHeight="1">
      <c r="B332" s="21"/>
      <c r="C332" s="22"/>
      <c r="D332" s="22"/>
      <c r="E332" s="22"/>
      <c r="F332" s="287" t="s">
        <v>501</v>
      </c>
      <c r="G332" s="263"/>
      <c r="H332" s="263"/>
      <c r="I332" s="263"/>
      <c r="J332" s="263"/>
      <c r="K332" s="263"/>
      <c r="L332" s="263"/>
      <c r="M332" s="263"/>
      <c r="N332" s="263"/>
      <c r="O332" s="263"/>
      <c r="P332" s="263"/>
      <c r="Q332" s="263"/>
      <c r="R332" s="263"/>
      <c r="S332" s="41"/>
      <c r="T332" s="50"/>
      <c r="U332" s="22"/>
      <c r="V332" s="22"/>
      <c r="W332" s="22"/>
      <c r="X332" s="22"/>
      <c r="Y332" s="22"/>
      <c r="Z332" s="22"/>
      <c r="AA332" s="51"/>
      <c r="AT332" s="6" t="s">
        <v>337</v>
      </c>
      <c r="AU332" s="6" t="s">
        <v>74</v>
      </c>
    </row>
    <row r="333" spans="2:51" s="6" customFormat="1" ht="15.75" customHeight="1">
      <c r="B333" s="127"/>
      <c r="C333" s="128"/>
      <c r="D333" s="128"/>
      <c r="E333" s="128"/>
      <c r="F333" s="293" t="s">
        <v>503</v>
      </c>
      <c r="G333" s="294"/>
      <c r="H333" s="294"/>
      <c r="I333" s="294"/>
      <c r="J333" s="128"/>
      <c r="K333" s="130">
        <v>272.179</v>
      </c>
      <c r="L333" s="128"/>
      <c r="M333" s="128"/>
      <c r="N333" s="128"/>
      <c r="O333" s="128"/>
      <c r="P333" s="128"/>
      <c r="Q333" s="128"/>
      <c r="R333" s="128"/>
      <c r="S333" s="131"/>
      <c r="T333" s="132"/>
      <c r="U333" s="128"/>
      <c r="V333" s="128"/>
      <c r="W333" s="128"/>
      <c r="X333" s="128"/>
      <c r="Y333" s="128"/>
      <c r="Z333" s="128"/>
      <c r="AA333" s="133"/>
      <c r="AT333" s="134" t="s">
        <v>240</v>
      </c>
      <c r="AU333" s="134" t="s">
        <v>74</v>
      </c>
      <c r="AV333" s="134" t="s">
        <v>74</v>
      </c>
      <c r="AW333" s="134" t="s">
        <v>188</v>
      </c>
      <c r="AX333" s="134" t="s">
        <v>65</v>
      </c>
      <c r="AY333" s="134" t="s">
        <v>231</v>
      </c>
    </row>
    <row r="334" spans="2:51" s="6" customFormat="1" ht="15.75" customHeight="1">
      <c r="B334" s="135"/>
      <c r="C334" s="136"/>
      <c r="D334" s="136"/>
      <c r="E334" s="136"/>
      <c r="F334" s="299" t="s">
        <v>241</v>
      </c>
      <c r="G334" s="300"/>
      <c r="H334" s="300"/>
      <c r="I334" s="300"/>
      <c r="J334" s="136"/>
      <c r="K334" s="137">
        <v>272.179</v>
      </c>
      <c r="L334" s="136"/>
      <c r="M334" s="136"/>
      <c r="N334" s="136"/>
      <c r="O334" s="136"/>
      <c r="P334" s="136"/>
      <c r="Q334" s="136"/>
      <c r="R334" s="136"/>
      <c r="S334" s="138"/>
      <c r="T334" s="139"/>
      <c r="U334" s="136"/>
      <c r="V334" s="136"/>
      <c r="W334" s="136"/>
      <c r="X334" s="136"/>
      <c r="Y334" s="136"/>
      <c r="Z334" s="136"/>
      <c r="AA334" s="140"/>
      <c r="AT334" s="141" t="s">
        <v>240</v>
      </c>
      <c r="AU334" s="141" t="s">
        <v>74</v>
      </c>
      <c r="AV334" s="141" t="s">
        <v>237</v>
      </c>
      <c r="AW334" s="141" t="s">
        <v>188</v>
      </c>
      <c r="AX334" s="141" t="s">
        <v>17</v>
      </c>
      <c r="AY334" s="141" t="s">
        <v>231</v>
      </c>
    </row>
    <row r="335" spans="2:65" s="6" customFormat="1" ht="27" customHeight="1">
      <c r="B335" s="21"/>
      <c r="C335" s="117" t="s">
        <v>504</v>
      </c>
      <c r="D335" s="117" t="s">
        <v>232</v>
      </c>
      <c r="E335" s="118" t="s">
        <v>505</v>
      </c>
      <c r="F335" s="289" t="s">
        <v>506</v>
      </c>
      <c r="G335" s="290"/>
      <c r="H335" s="290"/>
      <c r="I335" s="290"/>
      <c r="J335" s="120" t="s">
        <v>438</v>
      </c>
      <c r="K335" s="121">
        <v>69.09</v>
      </c>
      <c r="L335" s="291"/>
      <c r="M335" s="290"/>
      <c r="N335" s="292">
        <f>ROUND($L$335*$K$335,2)</f>
        <v>0</v>
      </c>
      <c r="O335" s="290"/>
      <c r="P335" s="290"/>
      <c r="Q335" s="290"/>
      <c r="R335" s="119" t="s">
        <v>236</v>
      </c>
      <c r="S335" s="41"/>
      <c r="T335" s="122"/>
      <c r="U335" s="123" t="s">
        <v>38</v>
      </c>
      <c r="V335" s="22"/>
      <c r="W335" s="22"/>
      <c r="X335" s="124">
        <v>0</v>
      </c>
      <c r="Y335" s="124">
        <f>$X$335*$K$335</f>
        <v>0</v>
      </c>
      <c r="Z335" s="124">
        <v>0</v>
      </c>
      <c r="AA335" s="125">
        <f>$Z$335*$K$335</f>
        <v>0</v>
      </c>
      <c r="AR335" s="80" t="s">
        <v>237</v>
      </c>
      <c r="AT335" s="80" t="s">
        <v>232</v>
      </c>
      <c r="AU335" s="80" t="s">
        <v>74</v>
      </c>
      <c r="AY335" s="6" t="s">
        <v>231</v>
      </c>
      <c r="BE335" s="126">
        <f>IF($U$335="základní",$N$335,0)</f>
        <v>0</v>
      </c>
      <c r="BF335" s="126">
        <f>IF($U$335="snížená",$N$335,0)</f>
        <v>0</v>
      </c>
      <c r="BG335" s="126">
        <f>IF($U$335="zákl. přenesená",$N$335,0)</f>
        <v>0</v>
      </c>
      <c r="BH335" s="126">
        <f>IF($U$335="sníž. přenesená",$N$335,0)</f>
        <v>0</v>
      </c>
      <c r="BI335" s="126">
        <f>IF($U$335="nulová",$N$335,0)</f>
        <v>0</v>
      </c>
      <c r="BJ335" s="80" t="s">
        <v>237</v>
      </c>
      <c r="BK335" s="126">
        <f>ROUND($L$335*$K$335,2)</f>
        <v>0</v>
      </c>
      <c r="BL335" s="80" t="s">
        <v>237</v>
      </c>
      <c r="BM335" s="80" t="s">
        <v>507</v>
      </c>
    </row>
    <row r="336" spans="2:47" s="6" customFormat="1" ht="16.5" customHeight="1">
      <c r="B336" s="21"/>
      <c r="C336" s="22"/>
      <c r="D336" s="22"/>
      <c r="E336" s="22"/>
      <c r="F336" s="287" t="s">
        <v>506</v>
      </c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  <c r="Q336" s="263"/>
      <c r="R336" s="263"/>
      <c r="S336" s="41"/>
      <c r="T336" s="50"/>
      <c r="U336" s="22"/>
      <c r="V336" s="22"/>
      <c r="W336" s="22"/>
      <c r="X336" s="22"/>
      <c r="Y336" s="22"/>
      <c r="Z336" s="22"/>
      <c r="AA336" s="51"/>
      <c r="AT336" s="6" t="s">
        <v>337</v>
      </c>
      <c r="AU336" s="6" t="s">
        <v>74</v>
      </c>
    </row>
    <row r="337" spans="2:51" s="6" customFormat="1" ht="15.75" customHeight="1">
      <c r="B337" s="127"/>
      <c r="C337" s="128"/>
      <c r="D337" s="128"/>
      <c r="E337" s="128"/>
      <c r="F337" s="293" t="s">
        <v>508</v>
      </c>
      <c r="G337" s="294"/>
      <c r="H337" s="294"/>
      <c r="I337" s="294"/>
      <c r="J337" s="128"/>
      <c r="K337" s="130">
        <v>69.09</v>
      </c>
      <c r="L337" s="128"/>
      <c r="M337" s="128"/>
      <c r="N337" s="128"/>
      <c r="O337" s="128"/>
      <c r="P337" s="128"/>
      <c r="Q337" s="128"/>
      <c r="R337" s="128"/>
      <c r="S337" s="131"/>
      <c r="T337" s="132"/>
      <c r="U337" s="128"/>
      <c r="V337" s="128"/>
      <c r="W337" s="128"/>
      <c r="X337" s="128"/>
      <c r="Y337" s="128"/>
      <c r="Z337" s="128"/>
      <c r="AA337" s="133"/>
      <c r="AT337" s="134" t="s">
        <v>240</v>
      </c>
      <c r="AU337" s="134" t="s">
        <v>74</v>
      </c>
      <c r="AV337" s="134" t="s">
        <v>74</v>
      </c>
      <c r="AW337" s="134" t="s">
        <v>188</v>
      </c>
      <c r="AX337" s="134" t="s">
        <v>65</v>
      </c>
      <c r="AY337" s="134" t="s">
        <v>231</v>
      </c>
    </row>
    <row r="338" spans="2:51" s="6" customFormat="1" ht="15.75" customHeight="1">
      <c r="B338" s="135"/>
      <c r="C338" s="136"/>
      <c r="D338" s="136"/>
      <c r="E338" s="136" t="s">
        <v>133</v>
      </c>
      <c r="F338" s="299" t="s">
        <v>241</v>
      </c>
      <c r="G338" s="300"/>
      <c r="H338" s="300"/>
      <c r="I338" s="300"/>
      <c r="J338" s="136"/>
      <c r="K338" s="137">
        <v>69.09</v>
      </c>
      <c r="L338" s="136"/>
      <c r="M338" s="136"/>
      <c r="N338" s="136"/>
      <c r="O338" s="136"/>
      <c r="P338" s="136"/>
      <c r="Q338" s="136"/>
      <c r="R338" s="136"/>
      <c r="S338" s="138"/>
      <c r="T338" s="139"/>
      <c r="U338" s="136"/>
      <c r="V338" s="136"/>
      <c r="W338" s="136"/>
      <c r="X338" s="136"/>
      <c r="Y338" s="136"/>
      <c r="Z338" s="136"/>
      <c r="AA338" s="140"/>
      <c r="AT338" s="141" t="s">
        <v>240</v>
      </c>
      <c r="AU338" s="141" t="s">
        <v>74</v>
      </c>
      <c r="AV338" s="141" t="s">
        <v>237</v>
      </c>
      <c r="AW338" s="141" t="s">
        <v>188</v>
      </c>
      <c r="AX338" s="141" t="s">
        <v>17</v>
      </c>
      <c r="AY338" s="141" t="s">
        <v>231</v>
      </c>
    </row>
    <row r="339" spans="2:65" s="6" customFormat="1" ht="15.75" customHeight="1">
      <c r="B339" s="21"/>
      <c r="C339" s="149" t="s">
        <v>509</v>
      </c>
      <c r="D339" s="149" t="s">
        <v>328</v>
      </c>
      <c r="E339" s="150" t="s">
        <v>510</v>
      </c>
      <c r="F339" s="295" t="s">
        <v>511</v>
      </c>
      <c r="G339" s="296"/>
      <c r="H339" s="296"/>
      <c r="I339" s="296"/>
      <c r="J339" s="151" t="s">
        <v>438</v>
      </c>
      <c r="K339" s="152">
        <v>72.545</v>
      </c>
      <c r="L339" s="297"/>
      <c r="M339" s="296"/>
      <c r="N339" s="298">
        <f>ROUND($L$339*$K$339,2)</f>
        <v>0</v>
      </c>
      <c r="O339" s="290"/>
      <c r="P339" s="290"/>
      <c r="Q339" s="290"/>
      <c r="R339" s="119" t="s">
        <v>236</v>
      </c>
      <c r="S339" s="41"/>
      <c r="T339" s="122"/>
      <c r="U339" s="123" t="s">
        <v>38</v>
      </c>
      <c r="V339" s="22"/>
      <c r="W339" s="22"/>
      <c r="X339" s="124">
        <v>5E-05</v>
      </c>
      <c r="Y339" s="124">
        <f>$X$339*$K$339</f>
        <v>0.0036272500000000003</v>
      </c>
      <c r="Z339" s="124">
        <v>0</v>
      </c>
      <c r="AA339" s="125">
        <f>$Z$339*$K$339</f>
        <v>0</v>
      </c>
      <c r="AR339" s="80" t="s">
        <v>268</v>
      </c>
      <c r="AT339" s="80" t="s">
        <v>328</v>
      </c>
      <c r="AU339" s="80" t="s">
        <v>74</v>
      </c>
      <c r="AY339" s="6" t="s">
        <v>231</v>
      </c>
      <c r="BE339" s="126">
        <f>IF($U$339="základní",$N$339,0)</f>
        <v>0</v>
      </c>
      <c r="BF339" s="126">
        <f>IF($U$339="snížená",$N$339,0)</f>
        <v>0</v>
      </c>
      <c r="BG339" s="126">
        <f>IF($U$339="zákl. přenesená",$N$339,0)</f>
        <v>0</v>
      </c>
      <c r="BH339" s="126">
        <f>IF($U$339="sníž. přenesená",$N$339,0)</f>
        <v>0</v>
      </c>
      <c r="BI339" s="126">
        <f>IF($U$339="nulová",$N$339,0)</f>
        <v>0</v>
      </c>
      <c r="BJ339" s="80" t="s">
        <v>237</v>
      </c>
      <c r="BK339" s="126">
        <f>ROUND($L$339*$K$339,2)</f>
        <v>0</v>
      </c>
      <c r="BL339" s="80" t="s">
        <v>237</v>
      </c>
      <c r="BM339" s="80" t="s">
        <v>512</v>
      </c>
    </row>
    <row r="340" spans="2:47" s="6" customFormat="1" ht="16.5" customHeight="1">
      <c r="B340" s="21"/>
      <c r="C340" s="22"/>
      <c r="D340" s="22"/>
      <c r="E340" s="22"/>
      <c r="F340" s="287" t="s">
        <v>513</v>
      </c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41"/>
      <c r="T340" s="50"/>
      <c r="U340" s="22"/>
      <c r="V340" s="22"/>
      <c r="W340" s="22"/>
      <c r="X340" s="22"/>
      <c r="Y340" s="22"/>
      <c r="Z340" s="22"/>
      <c r="AA340" s="51"/>
      <c r="AT340" s="6" t="s">
        <v>337</v>
      </c>
      <c r="AU340" s="6" t="s">
        <v>74</v>
      </c>
    </row>
    <row r="341" spans="2:51" s="6" customFormat="1" ht="15.75" customHeight="1">
      <c r="B341" s="127"/>
      <c r="C341" s="128"/>
      <c r="D341" s="128"/>
      <c r="E341" s="128"/>
      <c r="F341" s="293" t="s">
        <v>514</v>
      </c>
      <c r="G341" s="294"/>
      <c r="H341" s="294"/>
      <c r="I341" s="294"/>
      <c r="J341" s="128"/>
      <c r="K341" s="130">
        <v>72.545</v>
      </c>
      <c r="L341" s="128"/>
      <c r="M341" s="128"/>
      <c r="N341" s="128"/>
      <c r="O341" s="128"/>
      <c r="P341" s="128"/>
      <c r="Q341" s="128"/>
      <c r="R341" s="128"/>
      <c r="S341" s="131"/>
      <c r="T341" s="132"/>
      <c r="U341" s="128"/>
      <c r="V341" s="128"/>
      <c r="W341" s="128"/>
      <c r="X341" s="128"/>
      <c r="Y341" s="128"/>
      <c r="Z341" s="128"/>
      <c r="AA341" s="133"/>
      <c r="AT341" s="134" t="s">
        <v>240</v>
      </c>
      <c r="AU341" s="134" t="s">
        <v>74</v>
      </c>
      <c r="AV341" s="134" t="s">
        <v>74</v>
      </c>
      <c r="AW341" s="134" t="s">
        <v>188</v>
      </c>
      <c r="AX341" s="134" t="s">
        <v>65</v>
      </c>
      <c r="AY341" s="134" t="s">
        <v>231</v>
      </c>
    </row>
    <row r="342" spans="2:51" s="6" customFormat="1" ht="15.75" customHeight="1">
      <c r="B342" s="135"/>
      <c r="C342" s="136"/>
      <c r="D342" s="136"/>
      <c r="E342" s="136"/>
      <c r="F342" s="299" t="s">
        <v>241</v>
      </c>
      <c r="G342" s="300"/>
      <c r="H342" s="300"/>
      <c r="I342" s="300"/>
      <c r="J342" s="136"/>
      <c r="K342" s="137">
        <v>72.545</v>
      </c>
      <c r="L342" s="136"/>
      <c r="M342" s="136"/>
      <c r="N342" s="136"/>
      <c r="O342" s="136"/>
      <c r="P342" s="136"/>
      <c r="Q342" s="136"/>
      <c r="R342" s="136"/>
      <c r="S342" s="138"/>
      <c r="T342" s="139"/>
      <c r="U342" s="136"/>
      <c r="V342" s="136"/>
      <c r="W342" s="136"/>
      <c r="X342" s="136"/>
      <c r="Y342" s="136"/>
      <c r="Z342" s="136"/>
      <c r="AA342" s="140"/>
      <c r="AT342" s="141" t="s">
        <v>240</v>
      </c>
      <c r="AU342" s="141" t="s">
        <v>74</v>
      </c>
      <c r="AV342" s="141" t="s">
        <v>237</v>
      </c>
      <c r="AW342" s="141" t="s">
        <v>188</v>
      </c>
      <c r="AX342" s="141" t="s">
        <v>17</v>
      </c>
      <c r="AY342" s="141" t="s">
        <v>231</v>
      </c>
    </row>
    <row r="343" spans="2:65" s="6" customFormat="1" ht="27" customHeight="1">
      <c r="B343" s="21"/>
      <c r="C343" s="117" t="s">
        <v>515</v>
      </c>
      <c r="D343" s="117" t="s">
        <v>232</v>
      </c>
      <c r="E343" s="118" t="s">
        <v>516</v>
      </c>
      <c r="F343" s="289" t="s">
        <v>517</v>
      </c>
      <c r="G343" s="290"/>
      <c r="H343" s="290"/>
      <c r="I343" s="290"/>
      <c r="J343" s="120" t="s">
        <v>235</v>
      </c>
      <c r="K343" s="121">
        <v>33.264</v>
      </c>
      <c r="L343" s="291"/>
      <c r="M343" s="290"/>
      <c r="N343" s="292">
        <f>ROUND($L$343*$K$343,2)</f>
        <v>0</v>
      </c>
      <c r="O343" s="290"/>
      <c r="P343" s="290"/>
      <c r="Q343" s="290"/>
      <c r="R343" s="119" t="s">
        <v>236</v>
      </c>
      <c r="S343" s="41"/>
      <c r="T343" s="122"/>
      <c r="U343" s="123" t="s">
        <v>38</v>
      </c>
      <c r="V343" s="22"/>
      <c r="W343" s="22"/>
      <c r="X343" s="124">
        <v>0.0085</v>
      </c>
      <c r="Y343" s="124">
        <f>$X$343*$K$343</f>
        <v>0.28274400000000005</v>
      </c>
      <c r="Z343" s="124">
        <v>0</v>
      </c>
      <c r="AA343" s="125">
        <f>$Z$343*$K$343</f>
        <v>0</v>
      </c>
      <c r="AR343" s="80" t="s">
        <v>237</v>
      </c>
      <c r="AT343" s="80" t="s">
        <v>232</v>
      </c>
      <c r="AU343" s="80" t="s">
        <v>74</v>
      </c>
      <c r="AY343" s="6" t="s">
        <v>231</v>
      </c>
      <c r="BE343" s="126">
        <f>IF($U$343="základní",$N$343,0)</f>
        <v>0</v>
      </c>
      <c r="BF343" s="126">
        <f>IF($U$343="snížená",$N$343,0)</f>
        <v>0</v>
      </c>
      <c r="BG343" s="126">
        <f>IF($U$343="zákl. přenesená",$N$343,0)</f>
        <v>0</v>
      </c>
      <c r="BH343" s="126">
        <f>IF($U$343="sníž. přenesená",$N$343,0)</f>
        <v>0</v>
      </c>
      <c r="BI343" s="126">
        <f>IF($U$343="nulová",$N$343,0)</f>
        <v>0</v>
      </c>
      <c r="BJ343" s="80" t="s">
        <v>237</v>
      </c>
      <c r="BK343" s="126">
        <f>ROUND($L$343*$K$343,2)</f>
        <v>0</v>
      </c>
      <c r="BL343" s="80" t="s">
        <v>237</v>
      </c>
      <c r="BM343" s="80" t="s">
        <v>518</v>
      </c>
    </row>
    <row r="344" spans="2:51" s="6" customFormat="1" ht="15.75" customHeight="1">
      <c r="B344" s="127"/>
      <c r="C344" s="128"/>
      <c r="D344" s="128"/>
      <c r="E344" s="129"/>
      <c r="F344" s="293" t="s">
        <v>519</v>
      </c>
      <c r="G344" s="294"/>
      <c r="H344" s="294"/>
      <c r="I344" s="294"/>
      <c r="J344" s="128"/>
      <c r="K344" s="130">
        <v>33.264</v>
      </c>
      <c r="L344" s="128"/>
      <c r="M344" s="128"/>
      <c r="N344" s="128"/>
      <c r="O344" s="128"/>
      <c r="P344" s="128"/>
      <c r="Q344" s="128"/>
      <c r="R344" s="128"/>
      <c r="S344" s="131"/>
      <c r="T344" s="132"/>
      <c r="U344" s="128"/>
      <c r="V344" s="128"/>
      <c r="W344" s="128"/>
      <c r="X344" s="128"/>
      <c r="Y344" s="128"/>
      <c r="Z344" s="128"/>
      <c r="AA344" s="133"/>
      <c r="AT344" s="134" t="s">
        <v>240</v>
      </c>
      <c r="AU344" s="134" t="s">
        <v>74</v>
      </c>
      <c r="AV344" s="134" t="s">
        <v>74</v>
      </c>
      <c r="AW344" s="134" t="s">
        <v>188</v>
      </c>
      <c r="AX344" s="134" t="s">
        <v>65</v>
      </c>
      <c r="AY344" s="134" t="s">
        <v>231</v>
      </c>
    </row>
    <row r="345" spans="2:51" s="6" customFormat="1" ht="15.75" customHeight="1">
      <c r="B345" s="135"/>
      <c r="C345" s="136"/>
      <c r="D345" s="136"/>
      <c r="E345" s="136" t="s">
        <v>176</v>
      </c>
      <c r="F345" s="299" t="s">
        <v>241</v>
      </c>
      <c r="G345" s="300"/>
      <c r="H345" s="300"/>
      <c r="I345" s="300"/>
      <c r="J345" s="136"/>
      <c r="K345" s="137">
        <v>33.264</v>
      </c>
      <c r="L345" s="136"/>
      <c r="M345" s="136"/>
      <c r="N345" s="136"/>
      <c r="O345" s="136"/>
      <c r="P345" s="136"/>
      <c r="Q345" s="136"/>
      <c r="R345" s="136"/>
      <c r="S345" s="138"/>
      <c r="T345" s="139"/>
      <c r="U345" s="136"/>
      <c r="V345" s="136"/>
      <c r="W345" s="136"/>
      <c r="X345" s="136"/>
      <c r="Y345" s="136"/>
      <c r="Z345" s="136"/>
      <c r="AA345" s="140"/>
      <c r="AT345" s="141" t="s">
        <v>240</v>
      </c>
      <c r="AU345" s="141" t="s">
        <v>74</v>
      </c>
      <c r="AV345" s="141" t="s">
        <v>237</v>
      </c>
      <c r="AW345" s="141" t="s">
        <v>188</v>
      </c>
      <c r="AX345" s="141" t="s">
        <v>17</v>
      </c>
      <c r="AY345" s="141" t="s">
        <v>231</v>
      </c>
    </row>
    <row r="346" spans="2:65" s="6" customFormat="1" ht="39" customHeight="1">
      <c r="B346" s="21"/>
      <c r="C346" s="149" t="s">
        <v>520</v>
      </c>
      <c r="D346" s="149" t="s">
        <v>328</v>
      </c>
      <c r="E346" s="150" t="s">
        <v>521</v>
      </c>
      <c r="F346" s="295" t="s">
        <v>522</v>
      </c>
      <c r="G346" s="296"/>
      <c r="H346" s="296"/>
      <c r="I346" s="296"/>
      <c r="J346" s="151" t="s">
        <v>235</v>
      </c>
      <c r="K346" s="152">
        <v>35.626</v>
      </c>
      <c r="L346" s="297"/>
      <c r="M346" s="296"/>
      <c r="N346" s="298">
        <f>ROUND($L$346*$K$346,2)</f>
        <v>0</v>
      </c>
      <c r="O346" s="290"/>
      <c r="P346" s="290"/>
      <c r="Q346" s="290"/>
      <c r="R346" s="119" t="s">
        <v>236</v>
      </c>
      <c r="S346" s="41"/>
      <c r="T346" s="122"/>
      <c r="U346" s="123" t="s">
        <v>38</v>
      </c>
      <c r="V346" s="22"/>
      <c r="W346" s="22"/>
      <c r="X346" s="124">
        <v>0.0041</v>
      </c>
      <c r="Y346" s="124">
        <f>$X$346*$K$346</f>
        <v>0.1460666</v>
      </c>
      <c r="Z346" s="124">
        <v>0</v>
      </c>
      <c r="AA346" s="125">
        <f>$Z$346*$K$346</f>
        <v>0</v>
      </c>
      <c r="AR346" s="80" t="s">
        <v>268</v>
      </c>
      <c r="AT346" s="80" t="s">
        <v>328</v>
      </c>
      <c r="AU346" s="80" t="s">
        <v>74</v>
      </c>
      <c r="AY346" s="6" t="s">
        <v>231</v>
      </c>
      <c r="BE346" s="126">
        <f>IF($U$346="základní",$N$346,0)</f>
        <v>0</v>
      </c>
      <c r="BF346" s="126">
        <f>IF($U$346="snížená",$N$346,0)</f>
        <v>0</v>
      </c>
      <c r="BG346" s="126">
        <f>IF($U$346="zákl. přenesená",$N$346,0)</f>
        <v>0</v>
      </c>
      <c r="BH346" s="126">
        <f>IF($U$346="sníž. přenesená",$N$346,0)</f>
        <v>0</v>
      </c>
      <c r="BI346" s="126">
        <f>IF($U$346="nulová",$N$346,0)</f>
        <v>0</v>
      </c>
      <c r="BJ346" s="80" t="s">
        <v>237</v>
      </c>
      <c r="BK346" s="126">
        <f>ROUND($L$346*$K$346,2)</f>
        <v>0</v>
      </c>
      <c r="BL346" s="80" t="s">
        <v>237</v>
      </c>
      <c r="BM346" s="80" t="s">
        <v>523</v>
      </c>
    </row>
    <row r="347" spans="2:51" s="6" customFormat="1" ht="15.75" customHeight="1">
      <c r="B347" s="127"/>
      <c r="C347" s="128"/>
      <c r="D347" s="128"/>
      <c r="E347" s="129"/>
      <c r="F347" s="293" t="s">
        <v>524</v>
      </c>
      <c r="G347" s="294"/>
      <c r="H347" s="294"/>
      <c r="I347" s="294"/>
      <c r="J347" s="128"/>
      <c r="K347" s="130">
        <v>34.927</v>
      </c>
      <c r="L347" s="128"/>
      <c r="M347" s="128"/>
      <c r="N347" s="128"/>
      <c r="O347" s="128"/>
      <c r="P347" s="128"/>
      <c r="Q347" s="128"/>
      <c r="R347" s="128"/>
      <c r="S347" s="131"/>
      <c r="T347" s="132"/>
      <c r="U347" s="128"/>
      <c r="V347" s="128"/>
      <c r="W347" s="128"/>
      <c r="X347" s="128"/>
      <c r="Y347" s="128"/>
      <c r="Z347" s="128"/>
      <c r="AA347" s="133"/>
      <c r="AT347" s="134" t="s">
        <v>240</v>
      </c>
      <c r="AU347" s="134" t="s">
        <v>74</v>
      </c>
      <c r="AV347" s="134" t="s">
        <v>74</v>
      </c>
      <c r="AW347" s="134" t="s">
        <v>188</v>
      </c>
      <c r="AX347" s="134" t="s">
        <v>65</v>
      </c>
      <c r="AY347" s="134" t="s">
        <v>231</v>
      </c>
    </row>
    <row r="348" spans="2:51" s="6" customFormat="1" ht="15.75" customHeight="1">
      <c r="B348" s="135"/>
      <c r="C348" s="136"/>
      <c r="D348" s="136"/>
      <c r="E348" s="136"/>
      <c r="F348" s="299" t="s">
        <v>241</v>
      </c>
      <c r="G348" s="300"/>
      <c r="H348" s="300"/>
      <c r="I348" s="300"/>
      <c r="J348" s="136"/>
      <c r="K348" s="137">
        <v>34.927</v>
      </c>
      <c r="L348" s="136"/>
      <c r="M348" s="136"/>
      <c r="N348" s="136"/>
      <c r="O348" s="136"/>
      <c r="P348" s="136"/>
      <c r="Q348" s="136"/>
      <c r="R348" s="136"/>
      <c r="S348" s="138"/>
      <c r="T348" s="139"/>
      <c r="U348" s="136"/>
      <c r="V348" s="136"/>
      <c r="W348" s="136"/>
      <c r="X348" s="136"/>
      <c r="Y348" s="136"/>
      <c r="Z348" s="136"/>
      <c r="AA348" s="140"/>
      <c r="AT348" s="141" t="s">
        <v>240</v>
      </c>
      <c r="AU348" s="141" t="s">
        <v>74</v>
      </c>
      <c r="AV348" s="141" t="s">
        <v>237</v>
      </c>
      <c r="AW348" s="141" t="s">
        <v>188</v>
      </c>
      <c r="AX348" s="141" t="s">
        <v>17</v>
      </c>
      <c r="AY348" s="141" t="s">
        <v>231</v>
      </c>
    </row>
    <row r="349" spans="2:51" s="6" customFormat="1" ht="15.75" customHeight="1">
      <c r="B349" s="127"/>
      <c r="C349" s="128"/>
      <c r="D349" s="128"/>
      <c r="E349" s="128"/>
      <c r="F349" s="293" t="s">
        <v>525</v>
      </c>
      <c r="G349" s="294"/>
      <c r="H349" s="294"/>
      <c r="I349" s="294"/>
      <c r="J349" s="128"/>
      <c r="K349" s="130">
        <v>35.626</v>
      </c>
      <c r="L349" s="128"/>
      <c r="M349" s="128"/>
      <c r="N349" s="128"/>
      <c r="O349" s="128"/>
      <c r="P349" s="128"/>
      <c r="Q349" s="128"/>
      <c r="R349" s="128"/>
      <c r="S349" s="131"/>
      <c r="T349" s="132"/>
      <c r="U349" s="128"/>
      <c r="V349" s="128"/>
      <c r="W349" s="128"/>
      <c r="X349" s="128"/>
      <c r="Y349" s="128"/>
      <c r="Z349" s="128"/>
      <c r="AA349" s="133"/>
      <c r="AT349" s="134" t="s">
        <v>240</v>
      </c>
      <c r="AU349" s="134" t="s">
        <v>74</v>
      </c>
      <c r="AV349" s="134" t="s">
        <v>74</v>
      </c>
      <c r="AW349" s="134" t="s">
        <v>65</v>
      </c>
      <c r="AX349" s="134" t="s">
        <v>17</v>
      </c>
      <c r="AY349" s="134" t="s">
        <v>231</v>
      </c>
    </row>
    <row r="350" spans="2:65" s="6" customFormat="1" ht="27" customHeight="1">
      <c r="B350" s="21"/>
      <c r="C350" s="117" t="s">
        <v>526</v>
      </c>
      <c r="D350" s="117" t="s">
        <v>232</v>
      </c>
      <c r="E350" s="118" t="s">
        <v>516</v>
      </c>
      <c r="F350" s="289" t="s">
        <v>517</v>
      </c>
      <c r="G350" s="290"/>
      <c r="H350" s="290"/>
      <c r="I350" s="290"/>
      <c r="J350" s="120" t="s">
        <v>235</v>
      </c>
      <c r="K350" s="121">
        <v>262.772</v>
      </c>
      <c r="L350" s="291"/>
      <c r="M350" s="290"/>
      <c r="N350" s="292">
        <f>ROUND($L$350*$K$350,2)</f>
        <v>0</v>
      </c>
      <c r="O350" s="290"/>
      <c r="P350" s="290"/>
      <c r="Q350" s="290"/>
      <c r="R350" s="119" t="s">
        <v>236</v>
      </c>
      <c r="S350" s="41"/>
      <c r="T350" s="122"/>
      <c r="U350" s="123" t="s">
        <v>38</v>
      </c>
      <c r="V350" s="22"/>
      <c r="W350" s="22"/>
      <c r="X350" s="124">
        <v>0.0085</v>
      </c>
      <c r="Y350" s="124">
        <f>$X$350*$K$350</f>
        <v>2.233562</v>
      </c>
      <c r="Z350" s="124">
        <v>0</v>
      </c>
      <c r="AA350" s="125">
        <f>$Z$350*$K$350</f>
        <v>0</v>
      </c>
      <c r="AR350" s="80" t="s">
        <v>237</v>
      </c>
      <c r="AT350" s="80" t="s">
        <v>232</v>
      </c>
      <c r="AU350" s="80" t="s">
        <v>74</v>
      </c>
      <c r="AY350" s="6" t="s">
        <v>231</v>
      </c>
      <c r="BE350" s="126">
        <f>IF($U$350="základní",$N$350,0)</f>
        <v>0</v>
      </c>
      <c r="BF350" s="126">
        <f>IF($U$350="snížená",$N$350,0)</f>
        <v>0</v>
      </c>
      <c r="BG350" s="126">
        <f>IF($U$350="zákl. přenesená",$N$350,0)</f>
        <v>0</v>
      </c>
      <c r="BH350" s="126">
        <f>IF($U$350="sníž. přenesená",$N$350,0)</f>
        <v>0</v>
      </c>
      <c r="BI350" s="126">
        <f>IF($U$350="nulová",$N$350,0)</f>
        <v>0</v>
      </c>
      <c r="BJ350" s="80" t="s">
        <v>237</v>
      </c>
      <c r="BK350" s="126">
        <f>ROUND($L$350*$K$350,2)</f>
        <v>0</v>
      </c>
      <c r="BL350" s="80" t="s">
        <v>237</v>
      </c>
      <c r="BM350" s="80" t="s">
        <v>527</v>
      </c>
    </row>
    <row r="351" spans="2:51" s="6" customFormat="1" ht="39" customHeight="1">
      <c r="B351" s="127"/>
      <c r="C351" s="128"/>
      <c r="D351" s="128"/>
      <c r="E351" s="129"/>
      <c r="F351" s="293" t="s">
        <v>528</v>
      </c>
      <c r="G351" s="294"/>
      <c r="H351" s="294"/>
      <c r="I351" s="294"/>
      <c r="J351" s="128"/>
      <c r="K351" s="130">
        <v>173.71</v>
      </c>
      <c r="L351" s="128"/>
      <c r="M351" s="128"/>
      <c r="N351" s="128"/>
      <c r="O351" s="128"/>
      <c r="P351" s="128"/>
      <c r="Q351" s="128"/>
      <c r="R351" s="128"/>
      <c r="S351" s="131"/>
      <c r="T351" s="132"/>
      <c r="U351" s="128"/>
      <c r="V351" s="128"/>
      <c r="W351" s="128"/>
      <c r="X351" s="128"/>
      <c r="Y351" s="128"/>
      <c r="Z351" s="128"/>
      <c r="AA351" s="133"/>
      <c r="AT351" s="134" t="s">
        <v>240</v>
      </c>
      <c r="AU351" s="134" t="s">
        <v>74</v>
      </c>
      <c r="AV351" s="134" t="s">
        <v>74</v>
      </c>
      <c r="AW351" s="134" t="s">
        <v>188</v>
      </c>
      <c r="AX351" s="134" t="s">
        <v>65</v>
      </c>
      <c r="AY351" s="134" t="s">
        <v>231</v>
      </c>
    </row>
    <row r="352" spans="2:51" s="6" customFormat="1" ht="39" customHeight="1">
      <c r="B352" s="127"/>
      <c r="C352" s="128"/>
      <c r="D352" s="128"/>
      <c r="E352" s="128"/>
      <c r="F352" s="293" t="s">
        <v>529</v>
      </c>
      <c r="G352" s="294"/>
      <c r="H352" s="294"/>
      <c r="I352" s="294"/>
      <c r="J352" s="128"/>
      <c r="K352" s="130">
        <v>29.918</v>
      </c>
      <c r="L352" s="128"/>
      <c r="M352" s="128"/>
      <c r="N352" s="128"/>
      <c r="O352" s="128"/>
      <c r="P352" s="128"/>
      <c r="Q352" s="128"/>
      <c r="R352" s="128"/>
      <c r="S352" s="131"/>
      <c r="T352" s="132"/>
      <c r="U352" s="128"/>
      <c r="V352" s="128"/>
      <c r="W352" s="128"/>
      <c r="X352" s="128"/>
      <c r="Y352" s="128"/>
      <c r="Z352" s="128"/>
      <c r="AA352" s="133"/>
      <c r="AT352" s="134" t="s">
        <v>240</v>
      </c>
      <c r="AU352" s="134" t="s">
        <v>74</v>
      </c>
      <c r="AV352" s="134" t="s">
        <v>74</v>
      </c>
      <c r="AW352" s="134" t="s">
        <v>188</v>
      </c>
      <c r="AX352" s="134" t="s">
        <v>65</v>
      </c>
      <c r="AY352" s="134" t="s">
        <v>231</v>
      </c>
    </row>
    <row r="353" spans="2:51" s="6" customFormat="1" ht="39" customHeight="1">
      <c r="B353" s="127"/>
      <c r="C353" s="128"/>
      <c r="D353" s="128"/>
      <c r="E353" s="128"/>
      <c r="F353" s="293" t="s">
        <v>530</v>
      </c>
      <c r="G353" s="294"/>
      <c r="H353" s="294"/>
      <c r="I353" s="294"/>
      <c r="J353" s="128"/>
      <c r="K353" s="130">
        <v>59.144</v>
      </c>
      <c r="L353" s="128"/>
      <c r="M353" s="128"/>
      <c r="N353" s="128"/>
      <c r="O353" s="128"/>
      <c r="P353" s="128"/>
      <c r="Q353" s="128"/>
      <c r="R353" s="128"/>
      <c r="S353" s="131"/>
      <c r="T353" s="132"/>
      <c r="U353" s="128"/>
      <c r="V353" s="128"/>
      <c r="W353" s="128"/>
      <c r="X353" s="128"/>
      <c r="Y353" s="128"/>
      <c r="Z353" s="128"/>
      <c r="AA353" s="133"/>
      <c r="AT353" s="134" t="s">
        <v>240</v>
      </c>
      <c r="AU353" s="134" t="s">
        <v>74</v>
      </c>
      <c r="AV353" s="134" t="s">
        <v>74</v>
      </c>
      <c r="AW353" s="134" t="s">
        <v>188</v>
      </c>
      <c r="AX353" s="134" t="s">
        <v>65</v>
      </c>
      <c r="AY353" s="134" t="s">
        <v>231</v>
      </c>
    </row>
    <row r="354" spans="2:51" s="6" customFormat="1" ht="15.75" customHeight="1">
      <c r="B354" s="135"/>
      <c r="C354" s="136"/>
      <c r="D354" s="136"/>
      <c r="E354" s="136" t="s">
        <v>112</v>
      </c>
      <c r="F354" s="299" t="s">
        <v>241</v>
      </c>
      <c r="G354" s="300"/>
      <c r="H354" s="300"/>
      <c r="I354" s="300"/>
      <c r="J354" s="136"/>
      <c r="K354" s="137">
        <v>262.772</v>
      </c>
      <c r="L354" s="136"/>
      <c r="M354" s="136"/>
      <c r="N354" s="136"/>
      <c r="O354" s="136"/>
      <c r="P354" s="136"/>
      <c r="Q354" s="136"/>
      <c r="R354" s="136"/>
      <c r="S354" s="138"/>
      <c r="T354" s="139"/>
      <c r="U354" s="136"/>
      <c r="V354" s="136"/>
      <c r="W354" s="136"/>
      <c r="X354" s="136"/>
      <c r="Y354" s="136"/>
      <c r="Z354" s="136"/>
      <c r="AA354" s="140"/>
      <c r="AT354" s="141" t="s">
        <v>240</v>
      </c>
      <c r="AU354" s="141" t="s">
        <v>74</v>
      </c>
      <c r="AV354" s="141" t="s">
        <v>237</v>
      </c>
      <c r="AW354" s="141" t="s">
        <v>188</v>
      </c>
      <c r="AX354" s="141" t="s">
        <v>17</v>
      </c>
      <c r="AY354" s="141" t="s">
        <v>231</v>
      </c>
    </row>
    <row r="355" spans="2:65" s="6" customFormat="1" ht="39" customHeight="1">
      <c r="B355" s="21"/>
      <c r="C355" s="149" t="s">
        <v>531</v>
      </c>
      <c r="D355" s="149" t="s">
        <v>328</v>
      </c>
      <c r="E355" s="150" t="s">
        <v>387</v>
      </c>
      <c r="F355" s="295" t="s">
        <v>388</v>
      </c>
      <c r="G355" s="296"/>
      <c r="H355" s="296"/>
      <c r="I355" s="296"/>
      <c r="J355" s="151" t="s">
        <v>235</v>
      </c>
      <c r="K355" s="152">
        <v>281.429</v>
      </c>
      <c r="L355" s="297"/>
      <c r="M355" s="296"/>
      <c r="N355" s="298">
        <f>ROUND($L$355*$K$355,2)</f>
        <v>0</v>
      </c>
      <c r="O355" s="290"/>
      <c r="P355" s="290"/>
      <c r="Q355" s="290"/>
      <c r="R355" s="119" t="s">
        <v>236</v>
      </c>
      <c r="S355" s="41"/>
      <c r="T355" s="122"/>
      <c r="U355" s="123" t="s">
        <v>38</v>
      </c>
      <c r="V355" s="22"/>
      <c r="W355" s="22"/>
      <c r="X355" s="124">
        <v>0.00322</v>
      </c>
      <c r="Y355" s="124">
        <f>$X$355*$K$355</f>
        <v>0.90620138</v>
      </c>
      <c r="Z355" s="124">
        <v>0</v>
      </c>
      <c r="AA355" s="125">
        <f>$Z$355*$K$355</f>
        <v>0</v>
      </c>
      <c r="AR355" s="80" t="s">
        <v>268</v>
      </c>
      <c r="AT355" s="80" t="s">
        <v>328</v>
      </c>
      <c r="AU355" s="80" t="s">
        <v>74</v>
      </c>
      <c r="AY355" s="6" t="s">
        <v>231</v>
      </c>
      <c r="BE355" s="126">
        <f>IF($U$355="základní",$N$355,0)</f>
        <v>0</v>
      </c>
      <c r="BF355" s="126">
        <f>IF($U$355="snížená",$N$355,0)</f>
        <v>0</v>
      </c>
      <c r="BG355" s="126">
        <f>IF($U$355="zákl. přenesená",$N$355,0)</f>
        <v>0</v>
      </c>
      <c r="BH355" s="126">
        <f>IF($U$355="sníž. přenesená",$N$355,0)</f>
        <v>0</v>
      </c>
      <c r="BI355" s="126">
        <f>IF($U$355="nulová",$N$355,0)</f>
        <v>0</v>
      </c>
      <c r="BJ355" s="80" t="s">
        <v>237</v>
      </c>
      <c r="BK355" s="126">
        <f>ROUND($L$355*$K$355,2)</f>
        <v>0</v>
      </c>
      <c r="BL355" s="80" t="s">
        <v>237</v>
      </c>
      <c r="BM355" s="80" t="s">
        <v>532</v>
      </c>
    </row>
    <row r="356" spans="2:51" s="6" customFormat="1" ht="15.75" customHeight="1">
      <c r="B356" s="127"/>
      <c r="C356" s="128"/>
      <c r="D356" s="128"/>
      <c r="E356" s="129"/>
      <c r="F356" s="293" t="s">
        <v>533</v>
      </c>
      <c r="G356" s="294"/>
      <c r="H356" s="294"/>
      <c r="I356" s="294"/>
      <c r="J356" s="128"/>
      <c r="K356" s="130">
        <v>275.911</v>
      </c>
      <c r="L356" s="128"/>
      <c r="M356" s="128"/>
      <c r="N356" s="128"/>
      <c r="O356" s="128"/>
      <c r="P356" s="128"/>
      <c r="Q356" s="128"/>
      <c r="R356" s="128"/>
      <c r="S356" s="131"/>
      <c r="T356" s="132"/>
      <c r="U356" s="128"/>
      <c r="V356" s="128"/>
      <c r="W356" s="128"/>
      <c r="X356" s="128"/>
      <c r="Y356" s="128"/>
      <c r="Z356" s="128"/>
      <c r="AA356" s="133"/>
      <c r="AT356" s="134" t="s">
        <v>240</v>
      </c>
      <c r="AU356" s="134" t="s">
        <v>74</v>
      </c>
      <c r="AV356" s="134" t="s">
        <v>74</v>
      </c>
      <c r="AW356" s="134" t="s">
        <v>188</v>
      </c>
      <c r="AX356" s="134" t="s">
        <v>65</v>
      </c>
      <c r="AY356" s="134" t="s">
        <v>231</v>
      </c>
    </row>
    <row r="357" spans="2:51" s="6" customFormat="1" ht="15.75" customHeight="1">
      <c r="B357" s="135"/>
      <c r="C357" s="136"/>
      <c r="D357" s="136"/>
      <c r="E357" s="136"/>
      <c r="F357" s="299" t="s">
        <v>241</v>
      </c>
      <c r="G357" s="300"/>
      <c r="H357" s="300"/>
      <c r="I357" s="300"/>
      <c r="J357" s="136"/>
      <c r="K357" s="137">
        <v>275.911</v>
      </c>
      <c r="L357" s="136"/>
      <c r="M357" s="136"/>
      <c r="N357" s="136"/>
      <c r="O357" s="136"/>
      <c r="P357" s="136"/>
      <c r="Q357" s="136"/>
      <c r="R357" s="136"/>
      <c r="S357" s="138"/>
      <c r="T357" s="139"/>
      <c r="U357" s="136"/>
      <c r="V357" s="136"/>
      <c r="W357" s="136"/>
      <c r="X357" s="136"/>
      <c r="Y357" s="136"/>
      <c r="Z357" s="136"/>
      <c r="AA357" s="140"/>
      <c r="AT357" s="141" t="s">
        <v>240</v>
      </c>
      <c r="AU357" s="141" t="s">
        <v>74</v>
      </c>
      <c r="AV357" s="141" t="s">
        <v>237</v>
      </c>
      <c r="AW357" s="141" t="s">
        <v>188</v>
      </c>
      <c r="AX357" s="141" t="s">
        <v>17</v>
      </c>
      <c r="AY357" s="141" t="s">
        <v>231</v>
      </c>
    </row>
    <row r="358" spans="2:51" s="6" customFormat="1" ht="15.75" customHeight="1">
      <c r="B358" s="127"/>
      <c r="C358" s="128"/>
      <c r="D358" s="128"/>
      <c r="E358" s="128"/>
      <c r="F358" s="293" t="s">
        <v>534</v>
      </c>
      <c r="G358" s="294"/>
      <c r="H358" s="294"/>
      <c r="I358" s="294"/>
      <c r="J358" s="128"/>
      <c r="K358" s="130">
        <v>281.429</v>
      </c>
      <c r="L358" s="128"/>
      <c r="M358" s="128"/>
      <c r="N358" s="128"/>
      <c r="O358" s="128"/>
      <c r="P358" s="128"/>
      <c r="Q358" s="128"/>
      <c r="R358" s="128"/>
      <c r="S358" s="131"/>
      <c r="T358" s="132"/>
      <c r="U358" s="128"/>
      <c r="V358" s="128"/>
      <c r="W358" s="128"/>
      <c r="X358" s="128"/>
      <c r="Y358" s="128"/>
      <c r="Z358" s="128"/>
      <c r="AA358" s="133"/>
      <c r="AT358" s="134" t="s">
        <v>240</v>
      </c>
      <c r="AU358" s="134" t="s">
        <v>74</v>
      </c>
      <c r="AV358" s="134" t="s">
        <v>74</v>
      </c>
      <c r="AW358" s="134" t="s">
        <v>65</v>
      </c>
      <c r="AX358" s="134" t="s">
        <v>17</v>
      </c>
      <c r="AY358" s="134" t="s">
        <v>231</v>
      </c>
    </row>
    <row r="359" spans="2:65" s="6" customFormat="1" ht="27" customHeight="1">
      <c r="B359" s="21"/>
      <c r="C359" s="117" t="s">
        <v>535</v>
      </c>
      <c r="D359" s="117" t="s">
        <v>232</v>
      </c>
      <c r="E359" s="118" t="s">
        <v>536</v>
      </c>
      <c r="F359" s="289" t="s">
        <v>537</v>
      </c>
      <c r="G359" s="290"/>
      <c r="H359" s="290"/>
      <c r="I359" s="290"/>
      <c r="J359" s="120" t="s">
        <v>235</v>
      </c>
      <c r="K359" s="121">
        <v>168.496</v>
      </c>
      <c r="L359" s="291"/>
      <c r="M359" s="290"/>
      <c r="N359" s="292">
        <f>ROUND($L$359*$K$359,2)</f>
        <v>0</v>
      </c>
      <c r="O359" s="290"/>
      <c r="P359" s="290"/>
      <c r="Q359" s="290"/>
      <c r="R359" s="119" t="s">
        <v>236</v>
      </c>
      <c r="S359" s="41"/>
      <c r="T359" s="122"/>
      <c r="U359" s="123" t="s">
        <v>38</v>
      </c>
      <c r="V359" s="22"/>
      <c r="W359" s="22"/>
      <c r="X359" s="124">
        <v>0.00944</v>
      </c>
      <c r="Y359" s="124">
        <f>$X$359*$K$359</f>
        <v>1.5906022400000002</v>
      </c>
      <c r="Z359" s="124">
        <v>0</v>
      </c>
      <c r="AA359" s="125">
        <f>$Z$359*$K$359</f>
        <v>0</v>
      </c>
      <c r="AR359" s="80" t="s">
        <v>237</v>
      </c>
      <c r="AT359" s="80" t="s">
        <v>232</v>
      </c>
      <c r="AU359" s="80" t="s">
        <v>74</v>
      </c>
      <c r="AY359" s="6" t="s">
        <v>231</v>
      </c>
      <c r="BE359" s="126">
        <f>IF($U$359="základní",$N$359,0)</f>
        <v>0</v>
      </c>
      <c r="BF359" s="126">
        <f>IF($U$359="snížená",$N$359,0)</f>
        <v>0</v>
      </c>
      <c r="BG359" s="126">
        <f>IF($U$359="zákl. přenesená",$N$359,0)</f>
        <v>0</v>
      </c>
      <c r="BH359" s="126">
        <f>IF($U$359="sníž. přenesená",$N$359,0)</f>
        <v>0</v>
      </c>
      <c r="BI359" s="126">
        <f>IF($U$359="nulová",$N$359,0)</f>
        <v>0</v>
      </c>
      <c r="BJ359" s="80" t="s">
        <v>237</v>
      </c>
      <c r="BK359" s="126">
        <f>ROUND($L$359*$K$359,2)</f>
        <v>0</v>
      </c>
      <c r="BL359" s="80" t="s">
        <v>237</v>
      </c>
      <c r="BM359" s="80" t="s">
        <v>538</v>
      </c>
    </row>
    <row r="360" spans="2:51" s="6" customFormat="1" ht="39" customHeight="1">
      <c r="B360" s="127"/>
      <c r="C360" s="128"/>
      <c r="D360" s="128"/>
      <c r="E360" s="129"/>
      <c r="F360" s="293" t="s">
        <v>539</v>
      </c>
      <c r="G360" s="294"/>
      <c r="H360" s="294"/>
      <c r="I360" s="294"/>
      <c r="J360" s="128"/>
      <c r="K360" s="130">
        <v>136.333</v>
      </c>
      <c r="L360" s="128"/>
      <c r="M360" s="128"/>
      <c r="N360" s="128"/>
      <c r="O360" s="128"/>
      <c r="P360" s="128"/>
      <c r="Q360" s="128"/>
      <c r="R360" s="128"/>
      <c r="S360" s="131"/>
      <c r="T360" s="132"/>
      <c r="U360" s="128"/>
      <c r="V360" s="128"/>
      <c r="W360" s="128"/>
      <c r="X360" s="128"/>
      <c r="Y360" s="128"/>
      <c r="Z360" s="128"/>
      <c r="AA360" s="133"/>
      <c r="AT360" s="134" t="s">
        <v>240</v>
      </c>
      <c r="AU360" s="134" t="s">
        <v>74</v>
      </c>
      <c r="AV360" s="134" t="s">
        <v>74</v>
      </c>
      <c r="AW360" s="134" t="s">
        <v>188</v>
      </c>
      <c r="AX360" s="134" t="s">
        <v>65</v>
      </c>
      <c r="AY360" s="134" t="s">
        <v>231</v>
      </c>
    </row>
    <row r="361" spans="2:51" s="6" customFormat="1" ht="27" customHeight="1">
      <c r="B361" s="127"/>
      <c r="C361" s="128"/>
      <c r="D361" s="128"/>
      <c r="E361" s="128"/>
      <c r="F361" s="293" t="s">
        <v>540</v>
      </c>
      <c r="G361" s="294"/>
      <c r="H361" s="294"/>
      <c r="I361" s="294"/>
      <c r="J361" s="128"/>
      <c r="K361" s="130">
        <v>32.163</v>
      </c>
      <c r="L361" s="128"/>
      <c r="M361" s="128"/>
      <c r="N361" s="128"/>
      <c r="O361" s="128"/>
      <c r="P361" s="128"/>
      <c r="Q361" s="128"/>
      <c r="R361" s="128"/>
      <c r="S361" s="131"/>
      <c r="T361" s="132"/>
      <c r="U361" s="128"/>
      <c r="V361" s="128"/>
      <c r="W361" s="128"/>
      <c r="X361" s="128"/>
      <c r="Y361" s="128"/>
      <c r="Z361" s="128"/>
      <c r="AA361" s="133"/>
      <c r="AT361" s="134" t="s">
        <v>240</v>
      </c>
      <c r="AU361" s="134" t="s">
        <v>74</v>
      </c>
      <c r="AV361" s="134" t="s">
        <v>74</v>
      </c>
      <c r="AW361" s="134" t="s">
        <v>188</v>
      </c>
      <c r="AX361" s="134" t="s">
        <v>65</v>
      </c>
      <c r="AY361" s="134" t="s">
        <v>231</v>
      </c>
    </row>
    <row r="362" spans="2:51" s="6" customFormat="1" ht="15.75" customHeight="1">
      <c r="B362" s="135"/>
      <c r="C362" s="136"/>
      <c r="D362" s="136"/>
      <c r="E362" s="136" t="s">
        <v>118</v>
      </c>
      <c r="F362" s="299" t="s">
        <v>241</v>
      </c>
      <c r="G362" s="300"/>
      <c r="H362" s="300"/>
      <c r="I362" s="300"/>
      <c r="J362" s="136"/>
      <c r="K362" s="137">
        <v>168.496</v>
      </c>
      <c r="L362" s="136"/>
      <c r="M362" s="136"/>
      <c r="N362" s="136"/>
      <c r="O362" s="136"/>
      <c r="P362" s="136"/>
      <c r="Q362" s="136"/>
      <c r="R362" s="136"/>
      <c r="S362" s="138"/>
      <c r="T362" s="139"/>
      <c r="U362" s="136"/>
      <c r="V362" s="136"/>
      <c r="W362" s="136"/>
      <c r="X362" s="136"/>
      <c r="Y362" s="136"/>
      <c r="Z362" s="136"/>
      <c r="AA362" s="140"/>
      <c r="AT362" s="141" t="s">
        <v>240</v>
      </c>
      <c r="AU362" s="141" t="s">
        <v>74</v>
      </c>
      <c r="AV362" s="141" t="s">
        <v>237</v>
      </c>
      <c r="AW362" s="141" t="s">
        <v>188</v>
      </c>
      <c r="AX362" s="141" t="s">
        <v>17</v>
      </c>
      <c r="AY362" s="141" t="s">
        <v>231</v>
      </c>
    </row>
    <row r="363" spans="2:65" s="6" customFormat="1" ht="27" customHeight="1">
      <c r="B363" s="21"/>
      <c r="C363" s="149" t="s">
        <v>541</v>
      </c>
      <c r="D363" s="149" t="s">
        <v>328</v>
      </c>
      <c r="E363" s="150" t="s">
        <v>542</v>
      </c>
      <c r="F363" s="295" t="s">
        <v>543</v>
      </c>
      <c r="G363" s="296"/>
      <c r="H363" s="296"/>
      <c r="I363" s="296"/>
      <c r="J363" s="151" t="s">
        <v>235</v>
      </c>
      <c r="K363" s="152">
        <v>180.459</v>
      </c>
      <c r="L363" s="297"/>
      <c r="M363" s="296"/>
      <c r="N363" s="298">
        <f>ROUND($L$363*$K$363,2)</f>
        <v>0</v>
      </c>
      <c r="O363" s="290"/>
      <c r="P363" s="290"/>
      <c r="Q363" s="290"/>
      <c r="R363" s="119" t="s">
        <v>236</v>
      </c>
      <c r="S363" s="41"/>
      <c r="T363" s="122"/>
      <c r="U363" s="123" t="s">
        <v>38</v>
      </c>
      <c r="V363" s="22"/>
      <c r="W363" s="22"/>
      <c r="X363" s="124">
        <v>0.019</v>
      </c>
      <c r="Y363" s="124">
        <f>$X$363*$K$363</f>
        <v>3.428721</v>
      </c>
      <c r="Z363" s="124">
        <v>0</v>
      </c>
      <c r="AA363" s="125">
        <f>$Z$363*$K$363</f>
        <v>0</v>
      </c>
      <c r="AR363" s="80" t="s">
        <v>268</v>
      </c>
      <c r="AT363" s="80" t="s">
        <v>328</v>
      </c>
      <c r="AU363" s="80" t="s">
        <v>74</v>
      </c>
      <c r="AY363" s="6" t="s">
        <v>231</v>
      </c>
      <c r="BE363" s="126">
        <f>IF($U$363="základní",$N$363,0)</f>
        <v>0</v>
      </c>
      <c r="BF363" s="126">
        <f>IF($U$363="snížená",$N$363,0)</f>
        <v>0</v>
      </c>
      <c r="BG363" s="126">
        <f>IF($U$363="zákl. přenesená",$N$363,0)</f>
        <v>0</v>
      </c>
      <c r="BH363" s="126">
        <f>IF($U$363="sníž. přenesená",$N$363,0)</f>
        <v>0</v>
      </c>
      <c r="BI363" s="126">
        <f>IF($U$363="nulová",$N$363,0)</f>
        <v>0</v>
      </c>
      <c r="BJ363" s="80" t="s">
        <v>237</v>
      </c>
      <c r="BK363" s="126">
        <f>ROUND($L$363*$K$363,2)</f>
        <v>0</v>
      </c>
      <c r="BL363" s="80" t="s">
        <v>237</v>
      </c>
      <c r="BM363" s="80" t="s">
        <v>544</v>
      </c>
    </row>
    <row r="364" spans="2:51" s="6" customFormat="1" ht="15.75" customHeight="1">
      <c r="B364" s="127"/>
      <c r="C364" s="128"/>
      <c r="D364" s="128"/>
      <c r="E364" s="129"/>
      <c r="F364" s="293" t="s">
        <v>545</v>
      </c>
      <c r="G364" s="294"/>
      <c r="H364" s="294"/>
      <c r="I364" s="294"/>
      <c r="J364" s="128"/>
      <c r="K364" s="130">
        <v>176.921</v>
      </c>
      <c r="L364" s="128"/>
      <c r="M364" s="128"/>
      <c r="N364" s="128"/>
      <c r="O364" s="128"/>
      <c r="P364" s="128"/>
      <c r="Q364" s="128"/>
      <c r="R364" s="128"/>
      <c r="S364" s="131"/>
      <c r="T364" s="132"/>
      <c r="U364" s="128"/>
      <c r="V364" s="128"/>
      <c r="W364" s="128"/>
      <c r="X364" s="128"/>
      <c r="Y364" s="128"/>
      <c r="Z364" s="128"/>
      <c r="AA364" s="133"/>
      <c r="AT364" s="134" t="s">
        <v>240</v>
      </c>
      <c r="AU364" s="134" t="s">
        <v>74</v>
      </c>
      <c r="AV364" s="134" t="s">
        <v>74</v>
      </c>
      <c r="AW364" s="134" t="s">
        <v>188</v>
      </c>
      <c r="AX364" s="134" t="s">
        <v>65</v>
      </c>
      <c r="AY364" s="134" t="s">
        <v>231</v>
      </c>
    </row>
    <row r="365" spans="2:51" s="6" customFormat="1" ht="15.75" customHeight="1">
      <c r="B365" s="135"/>
      <c r="C365" s="136"/>
      <c r="D365" s="136"/>
      <c r="E365" s="136"/>
      <c r="F365" s="299" t="s">
        <v>241</v>
      </c>
      <c r="G365" s="300"/>
      <c r="H365" s="300"/>
      <c r="I365" s="300"/>
      <c r="J365" s="136"/>
      <c r="K365" s="137">
        <v>176.921</v>
      </c>
      <c r="L365" s="136"/>
      <c r="M365" s="136"/>
      <c r="N365" s="136"/>
      <c r="O365" s="136"/>
      <c r="P365" s="136"/>
      <c r="Q365" s="136"/>
      <c r="R365" s="136"/>
      <c r="S365" s="138"/>
      <c r="T365" s="139"/>
      <c r="U365" s="136"/>
      <c r="V365" s="136"/>
      <c r="W365" s="136"/>
      <c r="X365" s="136"/>
      <c r="Y365" s="136"/>
      <c r="Z365" s="136"/>
      <c r="AA365" s="140"/>
      <c r="AT365" s="141" t="s">
        <v>240</v>
      </c>
      <c r="AU365" s="141" t="s">
        <v>74</v>
      </c>
      <c r="AV365" s="141" t="s">
        <v>237</v>
      </c>
      <c r="AW365" s="141" t="s">
        <v>188</v>
      </c>
      <c r="AX365" s="141" t="s">
        <v>17</v>
      </c>
      <c r="AY365" s="141" t="s">
        <v>231</v>
      </c>
    </row>
    <row r="366" spans="2:51" s="6" customFormat="1" ht="15.75" customHeight="1">
      <c r="B366" s="127"/>
      <c r="C366" s="128"/>
      <c r="D366" s="128"/>
      <c r="E366" s="128"/>
      <c r="F366" s="293" t="s">
        <v>546</v>
      </c>
      <c r="G366" s="294"/>
      <c r="H366" s="294"/>
      <c r="I366" s="294"/>
      <c r="J366" s="128"/>
      <c r="K366" s="130">
        <v>180.459</v>
      </c>
      <c r="L366" s="128"/>
      <c r="M366" s="128"/>
      <c r="N366" s="128"/>
      <c r="O366" s="128"/>
      <c r="P366" s="128"/>
      <c r="Q366" s="128"/>
      <c r="R366" s="128"/>
      <c r="S366" s="131"/>
      <c r="T366" s="132"/>
      <c r="U366" s="128"/>
      <c r="V366" s="128"/>
      <c r="W366" s="128"/>
      <c r="X366" s="128"/>
      <c r="Y366" s="128"/>
      <c r="Z366" s="128"/>
      <c r="AA366" s="133"/>
      <c r="AT366" s="134" t="s">
        <v>240</v>
      </c>
      <c r="AU366" s="134" t="s">
        <v>74</v>
      </c>
      <c r="AV366" s="134" t="s">
        <v>74</v>
      </c>
      <c r="AW366" s="134" t="s">
        <v>65</v>
      </c>
      <c r="AX366" s="134" t="s">
        <v>17</v>
      </c>
      <c r="AY366" s="134" t="s">
        <v>231</v>
      </c>
    </row>
    <row r="367" spans="2:65" s="6" customFormat="1" ht="27" customHeight="1">
      <c r="B367" s="21"/>
      <c r="C367" s="117" t="s">
        <v>547</v>
      </c>
      <c r="D367" s="117" t="s">
        <v>232</v>
      </c>
      <c r="E367" s="118" t="s">
        <v>548</v>
      </c>
      <c r="F367" s="289" t="s">
        <v>549</v>
      </c>
      <c r="G367" s="290"/>
      <c r="H367" s="290"/>
      <c r="I367" s="290"/>
      <c r="J367" s="120" t="s">
        <v>235</v>
      </c>
      <c r="K367" s="121">
        <v>40.833</v>
      </c>
      <c r="L367" s="291"/>
      <c r="M367" s="290"/>
      <c r="N367" s="292">
        <f>ROUND($L$367*$K$367,2)</f>
        <v>0</v>
      </c>
      <c r="O367" s="290"/>
      <c r="P367" s="290"/>
      <c r="Q367" s="290"/>
      <c r="R367" s="119" t="s">
        <v>236</v>
      </c>
      <c r="S367" s="41"/>
      <c r="T367" s="122"/>
      <c r="U367" s="123" t="s">
        <v>38</v>
      </c>
      <c r="V367" s="22"/>
      <c r="W367" s="22"/>
      <c r="X367" s="124">
        <v>0.00628</v>
      </c>
      <c r="Y367" s="124">
        <f>$X$367*$K$367</f>
        <v>0.25643124</v>
      </c>
      <c r="Z367" s="124">
        <v>0</v>
      </c>
      <c r="AA367" s="125">
        <f>$Z$367*$K$367</f>
        <v>0</v>
      </c>
      <c r="AR367" s="80" t="s">
        <v>237</v>
      </c>
      <c r="AT367" s="80" t="s">
        <v>232</v>
      </c>
      <c r="AU367" s="80" t="s">
        <v>74</v>
      </c>
      <c r="AY367" s="6" t="s">
        <v>231</v>
      </c>
      <c r="BE367" s="126">
        <f>IF($U$367="základní",$N$367,0)</f>
        <v>0</v>
      </c>
      <c r="BF367" s="126">
        <f>IF($U$367="snížená",$N$367,0)</f>
        <v>0</v>
      </c>
      <c r="BG367" s="126">
        <f>IF($U$367="zákl. přenesená",$N$367,0)</f>
        <v>0</v>
      </c>
      <c r="BH367" s="126">
        <f>IF($U$367="sníž. přenesená",$N$367,0)</f>
        <v>0</v>
      </c>
      <c r="BI367" s="126">
        <f>IF($U$367="nulová",$N$367,0)</f>
        <v>0</v>
      </c>
      <c r="BJ367" s="80" t="s">
        <v>237</v>
      </c>
      <c r="BK367" s="126">
        <f>ROUND($L$367*$K$367,2)</f>
        <v>0</v>
      </c>
      <c r="BL367" s="80" t="s">
        <v>237</v>
      </c>
      <c r="BM367" s="80" t="s">
        <v>550</v>
      </c>
    </row>
    <row r="368" spans="2:51" s="6" customFormat="1" ht="15.75" customHeight="1">
      <c r="B368" s="127"/>
      <c r="C368" s="128"/>
      <c r="D368" s="128"/>
      <c r="E368" s="129"/>
      <c r="F368" s="293" t="s">
        <v>176</v>
      </c>
      <c r="G368" s="294"/>
      <c r="H368" s="294"/>
      <c r="I368" s="294"/>
      <c r="J368" s="128"/>
      <c r="K368" s="130">
        <v>33.264</v>
      </c>
      <c r="L368" s="128"/>
      <c r="M368" s="128"/>
      <c r="N368" s="128"/>
      <c r="O368" s="128"/>
      <c r="P368" s="128"/>
      <c r="Q368" s="128"/>
      <c r="R368" s="128"/>
      <c r="S368" s="131"/>
      <c r="T368" s="132"/>
      <c r="U368" s="128"/>
      <c r="V368" s="128"/>
      <c r="W368" s="128"/>
      <c r="X368" s="128"/>
      <c r="Y368" s="128"/>
      <c r="Z368" s="128"/>
      <c r="AA368" s="133"/>
      <c r="AT368" s="134" t="s">
        <v>240</v>
      </c>
      <c r="AU368" s="134" t="s">
        <v>74</v>
      </c>
      <c r="AV368" s="134" t="s">
        <v>74</v>
      </c>
      <c r="AW368" s="134" t="s">
        <v>188</v>
      </c>
      <c r="AX368" s="134" t="s">
        <v>65</v>
      </c>
      <c r="AY368" s="134" t="s">
        <v>231</v>
      </c>
    </row>
    <row r="369" spans="2:51" s="6" customFormat="1" ht="27" customHeight="1">
      <c r="B369" s="127"/>
      <c r="C369" s="128"/>
      <c r="D369" s="128"/>
      <c r="E369" s="128"/>
      <c r="F369" s="293" t="s">
        <v>551</v>
      </c>
      <c r="G369" s="294"/>
      <c r="H369" s="294"/>
      <c r="I369" s="294"/>
      <c r="J369" s="128"/>
      <c r="K369" s="130">
        <v>-11.088</v>
      </c>
      <c r="L369" s="128"/>
      <c r="M369" s="128"/>
      <c r="N369" s="128"/>
      <c r="O369" s="128"/>
      <c r="P369" s="128"/>
      <c r="Q369" s="128"/>
      <c r="R369" s="128"/>
      <c r="S369" s="131"/>
      <c r="T369" s="132"/>
      <c r="U369" s="128"/>
      <c r="V369" s="128"/>
      <c r="W369" s="128"/>
      <c r="X369" s="128"/>
      <c r="Y369" s="128"/>
      <c r="Z369" s="128"/>
      <c r="AA369" s="133"/>
      <c r="AT369" s="134" t="s">
        <v>240</v>
      </c>
      <c r="AU369" s="134" t="s">
        <v>74</v>
      </c>
      <c r="AV369" s="134" t="s">
        <v>74</v>
      </c>
      <c r="AW369" s="134" t="s">
        <v>188</v>
      </c>
      <c r="AX369" s="134" t="s">
        <v>65</v>
      </c>
      <c r="AY369" s="134" t="s">
        <v>231</v>
      </c>
    </row>
    <row r="370" spans="2:51" s="6" customFormat="1" ht="15.75" customHeight="1">
      <c r="B370" s="153"/>
      <c r="C370" s="154"/>
      <c r="D370" s="154"/>
      <c r="E370" s="154"/>
      <c r="F370" s="301" t="s">
        <v>429</v>
      </c>
      <c r="G370" s="302"/>
      <c r="H370" s="302"/>
      <c r="I370" s="302"/>
      <c r="J370" s="154"/>
      <c r="K370" s="155">
        <v>22.176</v>
      </c>
      <c r="L370" s="154"/>
      <c r="M370" s="154"/>
      <c r="N370" s="154"/>
      <c r="O370" s="154"/>
      <c r="P370" s="154"/>
      <c r="Q370" s="154"/>
      <c r="R370" s="154"/>
      <c r="S370" s="156"/>
      <c r="T370" s="157"/>
      <c r="U370" s="154"/>
      <c r="V370" s="154"/>
      <c r="W370" s="154"/>
      <c r="X370" s="154"/>
      <c r="Y370" s="154"/>
      <c r="Z370" s="154"/>
      <c r="AA370" s="158"/>
      <c r="AT370" s="159" t="s">
        <v>240</v>
      </c>
      <c r="AU370" s="159" t="s">
        <v>74</v>
      </c>
      <c r="AV370" s="159" t="s">
        <v>245</v>
      </c>
      <c r="AW370" s="159" t="s">
        <v>188</v>
      </c>
      <c r="AX370" s="159" t="s">
        <v>65</v>
      </c>
      <c r="AY370" s="159" t="s">
        <v>231</v>
      </c>
    </row>
    <row r="371" spans="2:51" s="6" customFormat="1" ht="15.75" customHeight="1">
      <c r="B371" s="142"/>
      <c r="C371" s="143"/>
      <c r="D371" s="143"/>
      <c r="E371" s="143"/>
      <c r="F371" s="303" t="s">
        <v>424</v>
      </c>
      <c r="G371" s="304"/>
      <c r="H371" s="304"/>
      <c r="I371" s="304"/>
      <c r="J371" s="143"/>
      <c r="K371" s="143"/>
      <c r="L371" s="143"/>
      <c r="M371" s="143"/>
      <c r="N371" s="143"/>
      <c r="O371" s="143"/>
      <c r="P371" s="143"/>
      <c r="Q371" s="143"/>
      <c r="R371" s="143"/>
      <c r="S371" s="145"/>
      <c r="T371" s="146"/>
      <c r="U371" s="143"/>
      <c r="V371" s="143"/>
      <c r="W371" s="143"/>
      <c r="X371" s="143"/>
      <c r="Y371" s="143"/>
      <c r="Z371" s="143"/>
      <c r="AA371" s="147"/>
      <c r="AT371" s="148" t="s">
        <v>240</v>
      </c>
      <c r="AU371" s="148" t="s">
        <v>74</v>
      </c>
      <c r="AV371" s="148" t="s">
        <v>17</v>
      </c>
      <c r="AW371" s="148" t="s">
        <v>188</v>
      </c>
      <c r="AX371" s="148" t="s">
        <v>65</v>
      </c>
      <c r="AY371" s="148" t="s">
        <v>231</v>
      </c>
    </row>
    <row r="372" spans="2:51" s="6" customFormat="1" ht="15.75" customHeight="1">
      <c r="B372" s="127"/>
      <c r="C372" s="128"/>
      <c r="D372" s="128"/>
      <c r="E372" s="128"/>
      <c r="F372" s="293" t="s">
        <v>425</v>
      </c>
      <c r="G372" s="294"/>
      <c r="H372" s="294"/>
      <c r="I372" s="294"/>
      <c r="J372" s="128"/>
      <c r="K372" s="130">
        <v>1.665</v>
      </c>
      <c r="L372" s="128"/>
      <c r="M372" s="128"/>
      <c r="N372" s="128"/>
      <c r="O372" s="128"/>
      <c r="P372" s="128"/>
      <c r="Q372" s="128"/>
      <c r="R372" s="128"/>
      <c r="S372" s="131"/>
      <c r="T372" s="132"/>
      <c r="U372" s="128"/>
      <c r="V372" s="128"/>
      <c r="W372" s="128"/>
      <c r="X372" s="128"/>
      <c r="Y372" s="128"/>
      <c r="Z372" s="128"/>
      <c r="AA372" s="133"/>
      <c r="AT372" s="134" t="s">
        <v>240</v>
      </c>
      <c r="AU372" s="134" t="s">
        <v>74</v>
      </c>
      <c r="AV372" s="134" t="s">
        <v>74</v>
      </c>
      <c r="AW372" s="134" t="s">
        <v>188</v>
      </c>
      <c r="AX372" s="134" t="s">
        <v>65</v>
      </c>
      <c r="AY372" s="134" t="s">
        <v>231</v>
      </c>
    </row>
    <row r="373" spans="2:51" s="6" customFormat="1" ht="27" customHeight="1">
      <c r="B373" s="127"/>
      <c r="C373" s="128"/>
      <c r="D373" s="128"/>
      <c r="E373" s="128"/>
      <c r="F373" s="293" t="s">
        <v>426</v>
      </c>
      <c r="G373" s="294"/>
      <c r="H373" s="294"/>
      <c r="I373" s="294"/>
      <c r="J373" s="128"/>
      <c r="K373" s="130">
        <v>7.884</v>
      </c>
      <c r="L373" s="128"/>
      <c r="M373" s="128"/>
      <c r="N373" s="128"/>
      <c r="O373" s="128"/>
      <c r="P373" s="128"/>
      <c r="Q373" s="128"/>
      <c r="R373" s="128"/>
      <c r="S373" s="131"/>
      <c r="T373" s="132"/>
      <c r="U373" s="128"/>
      <c r="V373" s="128"/>
      <c r="W373" s="128"/>
      <c r="X373" s="128"/>
      <c r="Y373" s="128"/>
      <c r="Z373" s="128"/>
      <c r="AA373" s="133"/>
      <c r="AT373" s="134" t="s">
        <v>240</v>
      </c>
      <c r="AU373" s="134" t="s">
        <v>74</v>
      </c>
      <c r="AV373" s="134" t="s">
        <v>74</v>
      </c>
      <c r="AW373" s="134" t="s">
        <v>188</v>
      </c>
      <c r="AX373" s="134" t="s">
        <v>65</v>
      </c>
      <c r="AY373" s="134" t="s">
        <v>231</v>
      </c>
    </row>
    <row r="374" spans="2:51" s="6" customFormat="1" ht="27" customHeight="1">
      <c r="B374" s="127"/>
      <c r="C374" s="128"/>
      <c r="D374" s="128"/>
      <c r="E374" s="128"/>
      <c r="F374" s="293" t="s">
        <v>427</v>
      </c>
      <c r="G374" s="294"/>
      <c r="H374" s="294"/>
      <c r="I374" s="294"/>
      <c r="J374" s="128"/>
      <c r="K374" s="130">
        <v>4.702</v>
      </c>
      <c r="L374" s="128"/>
      <c r="M374" s="128"/>
      <c r="N374" s="128"/>
      <c r="O374" s="128"/>
      <c r="P374" s="128"/>
      <c r="Q374" s="128"/>
      <c r="R374" s="128"/>
      <c r="S374" s="131"/>
      <c r="T374" s="132"/>
      <c r="U374" s="128"/>
      <c r="V374" s="128"/>
      <c r="W374" s="128"/>
      <c r="X374" s="128"/>
      <c r="Y374" s="128"/>
      <c r="Z374" s="128"/>
      <c r="AA374" s="133"/>
      <c r="AT374" s="134" t="s">
        <v>240</v>
      </c>
      <c r="AU374" s="134" t="s">
        <v>74</v>
      </c>
      <c r="AV374" s="134" t="s">
        <v>74</v>
      </c>
      <c r="AW374" s="134" t="s">
        <v>188</v>
      </c>
      <c r="AX374" s="134" t="s">
        <v>65</v>
      </c>
      <c r="AY374" s="134" t="s">
        <v>231</v>
      </c>
    </row>
    <row r="375" spans="2:51" s="6" customFormat="1" ht="15.75" customHeight="1">
      <c r="B375" s="127"/>
      <c r="C375" s="128"/>
      <c r="D375" s="128"/>
      <c r="E375" s="128"/>
      <c r="F375" s="293" t="s">
        <v>428</v>
      </c>
      <c r="G375" s="294"/>
      <c r="H375" s="294"/>
      <c r="I375" s="294"/>
      <c r="J375" s="128"/>
      <c r="K375" s="130">
        <v>4.406</v>
      </c>
      <c r="L375" s="128"/>
      <c r="M375" s="128"/>
      <c r="N375" s="128"/>
      <c r="O375" s="128"/>
      <c r="P375" s="128"/>
      <c r="Q375" s="128"/>
      <c r="R375" s="128"/>
      <c r="S375" s="131"/>
      <c r="T375" s="132"/>
      <c r="U375" s="128"/>
      <c r="V375" s="128"/>
      <c r="W375" s="128"/>
      <c r="X375" s="128"/>
      <c r="Y375" s="128"/>
      <c r="Z375" s="128"/>
      <c r="AA375" s="133"/>
      <c r="AT375" s="134" t="s">
        <v>240</v>
      </c>
      <c r="AU375" s="134" t="s">
        <v>74</v>
      </c>
      <c r="AV375" s="134" t="s">
        <v>74</v>
      </c>
      <c r="AW375" s="134" t="s">
        <v>188</v>
      </c>
      <c r="AX375" s="134" t="s">
        <v>65</v>
      </c>
      <c r="AY375" s="134" t="s">
        <v>231</v>
      </c>
    </row>
    <row r="376" spans="2:51" s="6" customFormat="1" ht="15.75" customHeight="1">
      <c r="B376" s="153"/>
      <c r="C376" s="154"/>
      <c r="D376" s="154"/>
      <c r="E376" s="154"/>
      <c r="F376" s="301" t="s">
        <v>429</v>
      </c>
      <c r="G376" s="302"/>
      <c r="H376" s="302"/>
      <c r="I376" s="302"/>
      <c r="J376" s="154"/>
      <c r="K376" s="155">
        <v>18.657</v>
      </c>
      <c r="L376" s="154"/>
      <c r="M376" s="154"/>
      <c r="N376" s="154"/>
      <c r="O376" s="154"/>
      <c r="P376" s="154"/>
      <c r="Q376" s="154"/>
      <c r="R376" s="154"/>
      <c r="S376" s="156"/>
      <c r="T376" s="157"/>
      <c r="U376" s="154"/>
      <c r="V376" s="154"/>
      <c r="W376" s="154"/>
      <c r="X376" s="154"/>
      <c r="Y376" s="154"/>
      <c r="Z376" s="154"/>
      <c r="AA376" s="158"/>
      <c r="AT376" s="159" t="s">
        <v>240</v>
      </c>
      <c r="AU376" s="159" t="s">
        <v>74</v>
      </c>
      <c r="AV376" s="159" t="s">
        <v>245</v>
      </c>
      <c r="AW376" s="159" t="s">
        <v>188</v>
      </c>
      <c r="AX376" s="159" t="s">
        <v>65</v>
      </c>
      <c r="AY376" s="159" t="s">
        <v>231</v>
      </c>
    </row>
    <row r="377" spans="2:51" s="6" customFormat="1" ht="15.75" customHeight="1">
      <c r="B377" s="135"/>
      <c r="C377" s="136"/>
      <c r="D377" s="136"/>
      <c r="E377" s="136"/>
      <c r="F377" s="299" t="s">
        <v>241</v>
      </c>
      <c r="G377" s="300"/>
      <c r="H377" s="300"/>
      <c r="I377" s="300"/>
      <c r="J377" s="136"/>
      <c r="K377" s="137">
        <v>40.833</v>
      </c>
      <c r="L377" s="136"/>
      <c r="M377" s="136"/>
      <c r="N377" s="136"/>
      <c r="O377" s="136"/>
      <c r="P377" s="136"/>
      <c r="Q377" s="136"/>
      <c r="R377" s="136"/>
      <c r="S377" s="138"/>
      <c r="T377" s="139"/>
      <c r="U377" s="136"/>
      <c r="V377" s="136"/>
      <c r="W377" s="136"/>
      <c r="X377" s="136"/>
      <c r="Y377" s="136"/>
      <c r="Z377" s="136"/>
      <c r="AA377" s="140"/>
      <c r="AT377" s="141" t="s">
        <v>240</v>
      </c>
      <c r="AU377" s="141" t="s">
        <v>74</v>
      </c>
      <c r="AV377" s="141" t="s">
        <v>237</v>
      </c>
      <c r="AW377" s="141" t="s">
        <v>188</v>
      </c>
      <c r="AX377" s="141" t="s">
        <v>17</v>
      </c>
      <c r="AY377" s="141" t="s">
        <v>231</v>
      </c>
    </row>
    <row r="378" spans="2:65" s="6" customFormat="1" ht="27" customHeight="1">
      <c r="B378" s="21"/>
      <c r="C378" s="117" t="s">
        <v>552</v>
      </c>
      <c r="D378" s="117" t="s">
        <v>232</v>
      </c>
      <c r="E378" s="118" t="s">
        <v>553</v>
      </c>
      <c r="F378" s="289" t="s">
        <v>554</v>
      </c>
      <c r="G378" s="290"/>
      <c r="H378" s="290"/>
      <c r="I378" s="290"/>
      <c r="J378" s="120" t="s">
        <v>235</v>
      </c>
      <c r="K378" s="121">
        <v>575.945</v>
      </c>
      <c r="L378" s="291"/>
      <c r="M378" s="290"/>
      <c r="N378" s="292">
        <f>ROUND($L$378*$K$378,2)</f>
        <v>0</v>
      </c>
      <c r="O378" s="290"/>
      <c r="P378" s="290"/>
      <c r="Q378" s="290"/>
      <c r="R378" s="119" t="s">
        <v>236</v>
      </c>
      <c r="S378" s="41"/>
      <c r="T378" s="122"/>
      <c r="U378" s="123" t="s">
        <v>38</v>
      </c>
      <c r="V378" s="22"/>
      <c r="W378" s="22"/>
      <c r="X378" s="124">
        <v>0.00478</v>
      </c>
      <c r="Y378" s="124">
        <f>$X$378*$K$378</f>
        <v>2.7530171000000005</v>
      </c>
      <c r="Z378" s="124">
        <v>0</v>
      </c>
      <c r="AA378" s="125">
        <f>$Z$378*$K$378</f>
        <v>0</v>
      </c>
      <c r="AR378" s="80" t="s">
        <v>237</v>
      </c>
      <c r="AT378" s="80" t="s">
        <v>232</v>
      </c>
      <c r="AU378" s="80" t="s">
        <v>74</v>
      </c>
      <c r="AY378" s="6" t="s">
        <v>231</v>
      </c>
      <c r="BE378" s="126">
        <f>IF($U$378="základní",$N$378,0)</f>
        <v>0</v>
      </c>
      <c r="BF378" s="126">
        <f>IF($U$378="snížená",$N$378,0)</f>
        <v>0</v>
      </c>
      <c r="BG378" s="126">
        <f>IF($U$378="zákl. přenesená",$N$378,0)</f>
        <v>0</v>
      </c>
      <c r="BH378" s="126">
        <f>IF($U$378="sníž. přenesená",$N$378,0)</f>
        <v>0</v>
      </c>
      <c r="BI378" s="126">
        <f>IF($U$378="nulová",$N$378,0)</f>
        <v>0</v>
      </c>
      <c r="BJ378" s="80" t="s">
        <v>237</v>
      </c>
      <c r="BK378" s="126">
        <f>ROUND($L$378*$K$378,2)</f>
        <v>0</v>
      </c>
      <c r="BL378" s="80" t="s">
        <v>237</v>
      </c>
      <c r="BM378" s="80" t="s">
        <v>555</v>
      </c>
    </row>
    <row r="379" spans="2:51" s="6" customFormat="1" ht="15.75" customHeight="1">
      <c r="B379" s="127"/>
      <c r="C379" s="128"/>
      <c r="D379" s="128"/>
      <c r="E379" s="129"/>
      <c r="F379" s="293" t="s">
        <v>112</v>
      </c>
      <c r="G379" s="294"/>
      <c r="H379" s="294"/>
      <c r="I379" s="294"/>
      <c r="J379" s="128"/>
      <c r="K379" s="130">
        <v>262.772</v>
      </c>
      <c r="L379" s="128"/>
      <c r="M379" s="128"/>
      <c r="N379" s="128"/>
      <c r="O379" s="128"/>
      <c r="P379" s="128"/>
      <c r="Q379" s="128"/>
      <c r="R379" s="128"/>
      <c r="S379" s="131"/>
      <c r="T379" s="132"/>
      <c r="U379" s="128"/>
      <c r="V379" s="128"/>
      <c r="W379" s="128"/>
      <c r="X379" s="128"/>
      <c r="Y379" s="128"/>
      <c r="Z379" s="128"/>
      <c r="AA379" s="133"/>
      <c r="AT379" s="134" t="s">
        <v>240</v>
      </c>
      <c r="AU379" s="134" t="s">
        <v>74</v>
      </c>
      <c r="AV379" s="134" t="s">
        <v>74</v>
      </c>
      <c r="AW379" s="134" t="s">
        <v>188</v>
      </c>
      <c r="AX379" s="134" t="s">
        <v>65</v>
      </c>
      <c r="AY379" s="134" t="s">
        <v>231</v>
      </c>
    </row>
    <row r="380" spans="2:51" s="6" customFormat="1" ht="15.75" customHeight="1">
      <c r="B380" s="127"/>
      <c r="C380" s="128"/>
      <c r="D380" s="128"/>
      <c r="E380" s="128"/>
      <c r="F380" s="293" t="s">
        <v>118</v>
      </c>
      <c r="G380" s="294"/>
      <c r="H380" s="294"/>
      <c r="I380" s="294"/>
      <c r="J380" s="128"/>
      <c r="K380" s="130">
        <v>168.496</v>
      </c>
      <c r="L380" s="128"/>
      <c r="M380" s="128"/>
      <c r="N380" s="128"/>
      <c r="O380" s="128"/>
      <c r="P380" s="128"/>
      <c r="Q380" s="128"/>
      <c r="R380" s="128"/>
      <c r="S380" s="131"/>
      <c r="T380" s="132"/>
      <c r="U380" s="128"/>
      <c r="V380" s="128"/>
      <c r="W380" s="128"/>
      <c r="X380" s="128"/>
      <c r="Y380" s="128"/>
      <c r="Z380" s="128"/>
      <c r="AA380" s="133"/>
      <c r="AT380" s="134" t="s">
        <v>240</v>
      </c>
      <c r="AU380" s="134" t="s">
        <v>74</v>
      </c>
      <c r="AV380" s="134" t="s">
        <v>74</v>
      </c>
      <c r="AW380" s="134" t="s">
        <v>188</v>
      </c>
      <c r="AX380" s="134" t="s">
        <v>65</v>
      </c>
      <c r="AY380" s="134" t="s">
        <v>231</v>
      </c>
    </row>
    <row r="381" spans="2:51" s="6" customFormat="1" ht="15.75" customHeight="1">
      <c r="B381" s="153"/>
      <c r="C381" s="154"/>
      <c r="D381" s="154"/>
      <c r="E381" s="154"/>
      <c r="F381" s="301" t="s">
        <v>429</v>
      </c>
      <c r="G381" s="302"/>
      <c r="H381" s="302"/>
      <c r="I381" s="302"/>
      <c r="J381" s="154"/>
      <c r="K381" s="155">
        <v>431.268</v>
      </c>
      <c r="L381" s="154"/>
      <c r="M381" s="154"/>
      <c r="N381" s="154"/>
      <c r="O381" s="154"/>
      <c r="P381" s="154"/>
      <c r="Q381" s="154"/>
      <c r="R381" s="154"/>
      <c r="S381" s="156"/>
      <c r="T381" s="157"/>
      <c r="U381" s="154"/>
      <c r="V381" s="154"/>
      <c r="W381" s="154"/>
      <c r="X381" s="154"/>
      <c r="Y381" s="154"/>
      <c r="Z381" s="154"/>
      <c r="AA381" s="158"/>
      <c r="AT381" s="159" t="s">
        <v>240</v>
      </c>
      <c r="AU381" s="159" t="s">
        <v>74</v>
      </c>
      <c r="AV381" s="159" t="s">
        <v>245</v>
      </c>
      <c r="AW381" s="159" t="s">
        <v>188</v>
      </c>
      <c r="AX381" s="159" t="s">
        <v>65</v>
      </c>
      <c r="AY381" s="159" t="s">
        <v>231</v>
      </c>
    </row>
    <row r="382" spans="2:51" s="6" customFormat="1" ht="15.75" customHeight="1">
      <c r="B382" s="142"/>
      <c r="C382" s="143"/>
      <c r="D382" s="143"/>
      <c r="E382" s="143"/>
      <c r="F382" s="303" t="s">
        <v>430</v>
      </c>
      <c r="G382" s="304"/>
      <c r="H382" s="304"/>
      <c r="I382" s="304"/>
      <c r="J382" s="143"/>
      <c r="K382" s="143"/>
      <c r="L382" s="143"/>
      <c r="M382" s="143"/>
      <c r="N382" s="143"/>
      <c r="O382" s="143"/>
      <c r="P382" s="143"/>
      <c r="Q382" s="143"/>
      <c r="R382" s="143"/>
      <c r="S382" s="145"/>
      <c r="T382" s="146"/>
      <c r="U382" s="143"/>
      <c r="V382" s="143"/>
      <c r="W382" s="143"/>
      <c r="X382" s="143"/>
      <c r="Y382" s="143"/>
      <c r="Z382" s="143"/>
      <c r="AA382" s="147"/>
      <c r="AT382" s="148" t="s">
        <v>240</v>
      </c>
      <c r="AU382" s="148" t="s">
        <v>74</v>
      </c>
      <c r="AV382" s="148" t="s">
        <v>17</v>
      </c>
      <c r="AW382" s="148" t="s">
        <v>188</v>
      </c>
      <c r="AX382" s="148" t="s">
        <v>65</v>
      </c>
      <c r="AY382" s="148" t="s">
        <v>231</v>
      </c>
    </row>
    <row r="383" spans="2:51" s="6" customFormat="1" ht="27" customHeight="1">
      <c r="B383" s="127"/>
      <c r="C383" s="128"/>
      <c r="D383" s="128"/>
      <c r="E383" s="128"/>
      <c r="F383" s="293" t="s">
        <v>431</v>
      </c>
      <c r="G383" s="294"/>
      <c r="H383" s="294"/>
      <c r="I383" s="294"/>
      <c r="J383" s="128"/>
      <c r="K383" s="130">
        <v>11.218</v>
      </c>
      <c r="L383" s="128"/>
      <c r="M383" s="128"/>
      <c r="N383" s="128"/>
      <c r="O383" s="128"/>
      <c r="P383" s="128"/>
      <c r="Q383" s="128"/>
      <c r="R383" s="128"/>
      <c r="S383" s="131"/>
      <c r="T383" s="132"/>
      <c r="U383" s="128"/>
      <c r="V383" s="128"/>
      <c r="W383" s="128"/>
      <c r="X383" s="128"/>
      <c r="Y383" s="128"/>
      <c r="Z383" s="128"/>
      <c r="AA383" s="133"/>
      <c r="AT383" s="134" t="s">
        <v>240</v>
      </c>
      <c r="AU383" s="134" t="s">
        <v>74</v>
      </c>
      <c r="AV383" s="134" t="s">
        <v>74</v>
      </c>
      <c r="AW383" s="134" t="s">
        <v>188</v>
      </c>
      <c r="AX383" s="134" t="s">
        <v>65</v>
      </c>
      <c r="AY383" s="134" t="s">
        <v>231</v>
      </c>
    </row>
    <row r="384" spans="2:51" s="6" customFormat="1" ht="27" customHeight="1">
      <c r="B384" s="127"/>
      <c r="C384" s="128"/>
      <c r="D384" s="128"/>
      <c r="E384" s="128"/>
      <c r="F384" s="293" t="s">
        <v>432</v>
      </c>
      <c r="G384" s="294"/>
      <c r="H384" s="294"/>
      <c r="I384" s="294"/>
      <c r="J384" s="128"/>
      <c r="K384" s="130">
        <v>64.681</v>
      </c>
      <c r="L384" s="128"/>
      <c r="M384" s="128"/>
      <c r="N384" s="128"/>
      <c r="O384" s="128"/>
      <c r="P384" s="128"/>
      <c r="Q384" s="128"/>
      <c r="R384" s="128"/>
      <c r="S384" s="131"/>
      <c r="T384" s="132"/>
      <c r="U384" s="128"/>
      <c r="V384" s="128"/>
      <c r="W384" s="128"/>
      <c r="X384" s="128"/>
      <c r="Y384" s="128"/>
      <c r="Z384" s="128"/>
      <c r="AA384" s="133"/>
      <c r="AT384" s="134" t="s">
        <v>240</v>
      </c>
      <c r="AU384" s="134" t="s">
        <v>74</v>
      </c>
      <c r="AV384" s="134" t="s">
        <v>74</v>
      </c>
      <c r="AW384" s="134" t="s">
        <v>188</v>
      </c>
      <c r="AX384" s="134" t="s">
        <v>65</v>
      </c>
      <c r="AY384" s="134" t="s">
        <v>231</v>
      </c>
    </row>
    <row r="385" spans="2:51" s="6" customFormat="1" ht="27" customHeight="1">
      <c r="B385" s="127"/>
      <c r="C385" s="128"/>
      <c r="D385" s="128"/>
      <c r="E385" s="128"/>
      <c r="F385" s="293" t="s">
        <v>433</v>
      </c>
      <c r="G385" s="294"/>
      <c r="H385" s="294"/>
      <c r="I385" s="294"/>
      <c r="J385" s="128"/>
      <c r="K385" s="130">
        <v>27.946</v>
      </c>
      <c r="L385" s="128"/>
      <c r="M385" s="128"/>
      <c r="N385" s="128"/>
      <c r="O385" s="128"/>
      <c r="P385" s="128"/>
      <c r="Q385" s="128"/>
      <c r="R385" s="128"/>
      <c r="S385" s="131"/>
      <c r="T385" s="132"/>
      <c r="U385" s="128"/>
      <c r="V385" s="128"/>
      <c r="W385" s="128"/>
      <c r="X385" s="128"/>
      <c r="Y385" s="128"/>
      <c r="Z385" s="128"/>
      <c r="AA385" s="133"/>
      <c r="AT385" s="134" t="s">
        <v>240</v>
      </c>
      <c r="AU385" s="134" t="s">
        <v>74</v>
      </c>
      <c r="AV385" s="134" t="s">
        <v>74</v>
      </c>
      <c r="AW385" s="134" t="s">
        <v>188</v>
      </c>
      <c r="AX385" s="134" t="s">
        <v>65</v>
      </c>
      <c r="AY385" s="134" t="s">
        <v>231</v>
      </c>
    </row>
    <row r="386" spans="2:51" s="6" customFormat="1" ht="39" customHeight="1">
      <c r="B386" s="127"/>
      <c r="C386" s="128"/>
      <c r="D386" s="128"/>
      <c r="E386" s="128"/>
      <c r="F386" s="293" t="s">
        <v>434</v>
      </c>
      <c r="G386" s="294"/>
      <c r="H386" s="294"/>
      <c r="I386" s="294"/>
      <c r="J386" s="128"/>
      <c r="K386" s="130">
        <v>40.832</v>
      </c>
      <c r="L386" s="128"/>
      <c r="M386" s="128"/>
      <c r="N386" s="128"/>
      <c r="O386" s="128"/>
      <c r="P386" s="128"/>
      <c r="Q386" s="128"/>
      <c r="R386" s="128"/>
      <c r="S386" s="131"/>
      <c r="T386" s="132"/>
      <c r="U386" s="128"/>
      <c r="V386" s="128"/>
      <c r="W386" s="128"/>
      <c r="X386" s="128"/>
      <c r="Y386" s="128"/>
      <c r="Z386" s="128"/>
      <c r="AA386" s="133"/>
      <c r="AT386" s="134" t="s">
        <v>240</v>
      </c>
      <c r="AU386" s="134" t="s">
        <v>74</v>
      </c>
      <c r="AV386" s="134" t="s">
        <v>74</v>
      </c>
      <c r="AW386" s="134" t="s">
        <v>188</v>
      </c>
      <c r="AX386" s="134" t="s">
        <v>65</v>
      </c>
      <c r="AY386" s="134" t="s">
        <v>231</v>
      </c>
    </row>
    <row r="387" spans="2:51" s="6" customFormat="1" ht="15.75" customHeight="1">
      <c r="B387" s="153"/>
      <c r="C387" s="154"/>
      <c r="D387" s="154"/>
      <c r="E387" s="154" t="s">
        <v>145</v>
      </c>
      <c r="F387" s="301" t="s">
        <v>429</v>
      </c>
      <c r="G387" s="302"/>
      <c r="H387" s="302"/>
      <c r="I387" s="302"/>
      <c r="J387" s="154"/>
      <c r="K387" s="155">
        <v>144.677</v>
      </c>
      <c r="L387" s="154"/>
      <c r="M387" s="154"/>
      <c r="N387" s="154"/>
      <c r="O387" s="154"/>
      <c r="P387" s="154"/>
      <c r="Q387" s="154"/>
      <c r="R387" s="154"/>
      <c r="S387" s="156"/>
      <c r="T387" s="157"/>
      <c r="U387" s="154"/>
      <c r="V387" s="154"/>
      <c r="W387" s="154"/>
      <c r="X387" s="154"/>
      <c r="Y387" s="154"/>
      <c r="Z387" s="154"/>
      <c r="AA387" s="158"/>
      <c r="AT387" s="159" t="s">
        <v>240</v>
      </c>
      <c r="AU387" s="159" t="s">
        <v>74</v>
      </c>
      <c r="AV387" s="159" t="s">
        <v>245</v>
      </c>
      <c r="AW387" s="159" t="s">
        <v>188</v>
      </c>
      <c r="AX387" s="159" t="s">
        <v>65</v>
      </c>
      <c r="AY387" s="159" t="s">
        <v>231</v>
      </c>
    </row>
    <row r="388" spans="2:51" s="6" customFormat="1" ht="15.75" customHeight="1">
      <c r="B388" s="135"/>
      <c r="C388" s="136"/>
      <c r="D388" s="136"/>
      <c r="E388" s="136"/>
      <c r="F388" s="299" t="s">
        <v>241</v>
      </c>
      <c r="G388" s="300"/>
      <c r="H388" s="300"/>
      <c r="I388" s="300"/>
      <c r="J388" s="136"/>
      <c r="K388" s="137">
        <v>575.945</v>
      </c>
      <c r="L388" s="136"/>
      <c r="M388" s="136"/>
      <c r="N388" s="136"/>
      <c r="O388" s="136"/>
      <c r="P388" s="136"/>
      <c r="Q388" s="136"/>
      <c r="R388" s="136"/>
      <c r="S388" s="138"/>
      <c r="T388" s="139"/>
      <c r="U388" s="136"/>
      <c r="V388" s="136"/>
      <c r="W388" s="136"/>
      <c r="X388" s="136"/>
      <c r="Y388" s="136"/>
      <c r="Z388" s="136"/>
      <c r="AA388" s="140"/>
      <c r="AT388" s="141" t="s">
        <v>240</v>
      </c>
      <c r="AU388" s="141" t="s">
        <v>74</v>
      </c>
      <c r="AV388" s="141" t="s">
        <v>237</v>
      </c>
      <c r="AW388" s="141" t="s">
        <v>188</v>
      </c>
      <c r="AX388" s="141" t="s">
        <v>17</v>
      </c>
      <c r="AY388" s="141" t="s">
        <v>231</v>
      </c>
    </row>
    <row r="389" spans="2:65" s="6" customFormat="1" ht="27" customHeight="1">
      <c r="B389" s="21"/>
      <c r="C389" s="117" t="s">
        <v>556</v>
      </c>
      <c r="D389" s="117" t="s">
        <v>232</v>
      </c>
      <c r="E389" s="118" t="s">
        <v>557</v>
      </c>
      <c r="F389" s="289" t="s">
        <v>558</v>
      </c>
      <c r="G389" s="290"/>
      <c r="H389" s="290"/>
      <c r="I389" s="290"/>
      <c r="J389" s="120" t="s">
        <v>235</v>
      </c>
      <c r="K389" s="121">
        <v>170.524</v>
      </c>
      <c r="L389" s="291"/>
      <c r="M389" s="290"/>
      <c r="N389" s="292">
        <f>ROUND($L$389*$K$389,2)</f>
        <v>0</v>
      </c>
      <c r="O389" s="290"/>
      <c r="P389" s="290"/>
      <c r="Q389" s="290"/>
      <c r="R389" s="119" t="s">
        <v>236</v>
      </c>
      <c r="S389" s="41"/>
      <c r="T389" s="122"/>
      <c r="U389" s="123" t="s">
        <v>38</v>
      </c>
      <c r="V389" s="22"/>
      <c r="W389" s="22"/>
      <c r="X389" s="124">
        <v>0.00012</v>
      </c>
      <c r="Y389" s="124">
        <f>$X$389*$K$389</f>
        <v>0.02046288</v>
      </c>
      <c r="Z389" s="124">
        <v>0</v>
      </c>
      <c r="AA389" s="125">
        <f>$Z$389*$K$389</f>
        <v>0</v>
      </c>
      <c r="AR389" s="80" t="s">
        <v>237</v>
      </c>
      <c r="AT389" s="80" t="s">
        <v>232</v>
      </c>
      <c r="AU389" s="80" t="s">
        <v>74</v>
      </c>
      <c r="AY389" s="6" t="s">
        <v>231</v>
      </c>
      <c r="BE389" s="126">
        <f>IF($U$389="základní",$N$389,0)</f>
        <v>0</v>
      </c>
      <c r="BF389" s="126">
        <f>IF($U$389="snížená",$N$389,0)</f>
        <v>0</v>
      </c>
      <c r="BG389" s="126">
        <f>IF($U$389="zákl. přenesená",$N$389,0)</f>
        <v>0</v>
      </c>
      <c r="BH389" s="126">
        <f>IF($U$389="sníž. přenesená",$N$389,0)</f>
        <v>0</v>
      </c>
      <c r="BI389" s="126">
        <f>IF($U$389="nulová",$N$389,0)</f>
        <v>0</v>
      </c>
      <c r="BJ389" s="80" t="s">
        <v>237</v>
      </c>
      <c r="BK389" s="126">
        <f>ROUND($L$389*$K$389,2)</f>
        <v>0</v>
      </c>
      <c r="BL389" s="80" t="s">
        <v>237</v>
      </c>
      <c r="BM389" s="80" t="s">
        <v>559</v>
      </c>
    </row>
    <row r="390" spans="2:47" s="6" customFormat="1" ht="16.5" customHeight="1">
      <c r="B390" s="21"/>
      <c r="C390" s="22"/>
      <c r="D390" s="22"/>
      <c r="E390" s="22"/>
      <c r="F390" s="287" t="s">
        <v>558</v>
      </c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41"/>
      <c r="T390" s="50"/>
      <c r="U390" s="22"/>
      <c r="V390" s="22"/>
      <c r="W390" s="22"/>
      <c r="X390" s="22"/>
      <c r="Y390" s="22"/>
      <c r="Z390" s="22"/>
      <c r="AA390" s="51"/>
      <c r="AT390" s="6" t="s">
        <v>337</v>
      </c>
      <c r="AU390" s="6" t="s">
        <v>74</v>
      </c>
    </row>
    <row r="391" spans="2:51" s="6" customFormat="1" ht="15.75" customHeight="1">
      <c r="B391" s="142"/>
      <c r="C391" s="143"/>
      <c r="D391" s="143"/>
      <c r="E391" s="143"/>
      <c r="F391" s="303" t="s">
        <v>338</v>
      </c>
      <c r="G391" s="304"/>
      <c r="H391" s="304"/>
      <c r="I391" s="304"/>
      <c r="J391" s="143"/>
      <c r="K391" s="143"/>
      <c r="L391" s="143"/>
      <c r="M391" s="143"/>
      <c r="N391" s="143"/>
      <c r="O391" s="143"/>
      <c r="P391" s="143"/>
      <c r="Q391" s="143"/>
      <c r="R391" s="143"/>
      <c r="S391" s="145"/>
      <c r="T391" s="146"/>
      <c r="U391" s="143"/>
      <c r="V391" s="143"/>
      <c r="W391" s="143"/>
      <c r="X391" s="143"/>
      <c r="Y391" s="143"/>
      <c r="Z391" s="143"/>
      <c r="AA391" s="147"/>
      <c r="AT391" s="148" t="s">
        <v>240</v>
      </c>
      <c r="AU391" s="148" t="s">
        <v>74</v>
      </c>
      <c r="AV391" s="148" t="s">
        <v>17</v>
      </c>
      <c r="AW391" s="148" t="s">
        <v>188</v>
      </c>
      <c r="AX391" s="148" t="s">
        <v>65</v>
      </c>
      <c r="AY391" s="148" t="s">
        <v>231</v>
      </c>
    </row>
    <row r="392" spans="2:51" s="6" customFormat="1" ht="15.75" customHeight="1">
      <c r="B392" s="127"/>
      <c r="C392" s="128"/>
      <c r="D392" s="128"/>
      <c r="E392" s="128"/>
      <c r="F392" s="293" t="s">
        <v>560</v>
      </c>
      <c r="G392" s="294"/>
      <c r="H392" s="294"/>
      <c r="I392" s="294"/>
      <c r="J392" s="128"/>
      <c r="K392" s="130">
        <v>27.135</v>
      </c>
      <c r="L392" s="128"/>
      <c r="M392" s="128"/>
      <c r="N392" s="128"/>
      <c r="O392" s="128"/>
      <c r="P392" s="128"/>
      <c r="Q392" s="128"/>
      <c r="R392" s="128"/>
      <c r="S392" s="131"/>
      <c r="T392" s="132"/>
      <c r="U392" s="128"/>
      <c r="V392" s="128"/>
      <c r="W392" s="128"/>
      <c r="X392" s="128"/>
      <c r="Y392" s="128"/>
      <c r="Z392" s="128"/>
      <c r="AA392" s="133"/>
      <c r="AT392" s="134" t="s">
        <v>240</v>
      </c>
      <c r="AU392" s="134" t="s">
        <v>74</v>
      </c>
      <c r="AV392" s="134" t="s">
        <v>74</v>
      </c>
      <c r="AW392" s="134" t="s">
        <v>188</v>
      </c>
      <c r="AX392" s="134" t="s">
        <v>65</v>
      </c>
      <c r="AY392" s="134" t="s">
        <v>231</v>
      </c>
    </row>
    <row r="393" spans="2:51" s="6" customFormat="1" ht="15.75" customHeight="1">
      <c r="B393" s="127"/>
      <c r="C393" s="128"/>
      <c r="D393" s="128"/>
      <c r="E393" s="128"/>
      <c r="F393" s="293" t="s">
        <v>561</v>
      </c>
      <c r="G393" s="294"/>
      <c r="H393" s="294"/>
      <c r="I393" s="294"/>
      <c r="J393" s="128"/>
      <c r="K393" s="130">
        <v>8.875</v>
      </c>
      <c r="L393" s="128"/>
      <c r="M393" s="128"/>
      <c r="N393" s="128"/>
      <c r="O393" s="128"/>
      <c r="P393" s="128"/>
      <c r="Q393" s="128"/>
      <c r="R393" s="128"/>
      <c r="S393" s="131"/>
      <c r="T393" s="132"/>
      <c r="U393" s="128"/>
      <c r="V393" s="128"/>
      <c r="W393" s="128"/>
      <c r="X393" s="128"/>
      <c r="Y393" s="128"/>
      <c r="Z393" s="128"/>
      <c r="AA393" s="133"/>
      <c r="AT393" s="134" t="s">
        <v>240</v>
      </c>
      <c r="AU393" s="134" t="s">
        <v>74</v>
      </c>
      <c r="AV393" s="134" t="s">
        <v>74</v>
      </c>
      <c r="AW393" s="134" t="s">
        <v>188</v>
      </c>
      <c r="AX393" s="134" t="s">
        <v>65</v>
      </c>
      <c r="AY393" s="134" t="s">
        <v>231</v>
      </c>
    </row>
    <row r="394" spans="2:51" s="6" customFormat="1" ht="15.75" customHeight="1">
      <c r="B394" s="127"/>
      <c r="C394" s="128"/>
      <c r="D394" s="128"/>
      <c r="E394" s="128"/>
      <c r="F394" s="293" t="s">
        <v>562</v>
      </c>
      <c r="G394" s="294"/>
      <c r="H394" s="294"/>
      <c r="I394" s="294"/>
      <c r="J394" s="128"/>
      <c r="K394" s="130">
        <v>1.392</v>
      </c>
      <c r="L394" s="128"/>
      <c r="M394" s="128"/>
      <c r="N394" s="128"/>
      <c r="O394" s="128"/>
      <c r="P394" s="128"/>
      <c r="Q394" s="128"/>
      <c r="R394" s="128"/>
      <c r="S394" s="131"/>
      <c r="T394" s="132"/>
      <c r="U394" s="128"/>
      <c r="V394" s="128"/>
      <c r="W394" s="128"/>
      <c r="X394" s="128"/>
      <c r="Y394" s="128"/>
      <c r="Z394" s="128"/>
      <c r="AA394" s="133"/>
      <c r="AT394" s="134" t="s">
        <v>240</v>
      </c>
      <c r="AU394" s="134" t="s">
        <v>74</v>
      </c>
      <c r="AV394" s="134" t="s">
        <v>74</v>
      </c>
      <c r="AW394" s="134" t="s">
        <v>188</v>
      </c>
      <c r="AX394" s="134" t="s">
        <v>65</v>
      </c>
      <c r="AY394" s="134" t="s">
        <v>231</v>
      </c>
    </row>
    <row r="395" spans="2:51" s="6" customFormat="1" ht="15.75" customHeight="1">
      <c r="B395" s="127"/>
      <c r="C395" s="128"/>
      <c r="D395" s="128"/>
      <c r="E395" s="128"/>
      <c r="F395" s="293" t="s">
        <v>563</v>
      </c>
      <c r="G395" s="294"/>
      <c r="H395" s="294"/>
      <c r="I395" s="294"/>
      <c r="J395" s="128"/>
      <c r="K395" s="130">
        <v>2.88</v>
      </c>
      <c r="L395" s="128"/>
      <c r="M395" s="128"/>
      <c r="N395" s="128"/>
      <c r="O395" s="128"/>
      <c r="P395" s="128"/>
      <c r="Q395" s="128"/>
      <c r="R395" s="128"/>
      <c r="S395" s="131"/>
      <c r="T395" s="132"/>
      <c r="U395" s="128"/>
      <c r="V395" s="128"/>
      <c r="W395" s="128"/>
      <c r="X395" s="128"/>
      <c r="Y395" s="128"/>
      <c r="Z395" s="128"/>
      <c r="AA395" s="133"/>
      <c r="AT395" s="134" t="s">
        <v>240</v>
      </c>
      <c r="AU395" s="134" t="s">
        <v>74</v>
      </c>
      <c r="AV395" s="134" t="s">
        <v>74</v>
      </c>
      <c r="AW395" s="134" t="s">
        <v>188</v>
      </c>
      <c r="AX395" s="134" t="s">
        <v>65</v>
      </c>
      <c r="AY395" s="134" t="s">
        <v>231</v>
      </c>
    </row>
    <row r="396" spans="2:51" s="6" customFormat="1" ht="15.75" customHeight="1">
      <c r="B396" s="127"/>
      <c r="C396" s="128"/>
      <c r="D396" s="128"/>
      <c r="E396" s="128"/>
      <c r="F396" s="293" t="s">
        <v>564</v>
      </c>
      <c r="G396" s="294"/>
      <c r="H396" s="294"/>
      <c r="I396" s="294"/>
      <c r="J396" s="128"/>
      <c r="K396" s="130">
        <v>2.7</v>
      </c>
      <c r="L396" s="128"/>
      <c r="M396" s="128"/>
      <c r="N396" s="128"/>
      <c r="O396" s="128"/>
      <c r="P396" s="128"/>
      <c r="Q396" s="128"/>
      <c r="R396" s="128"/>
      <c r="S396" s="131"/>
      <c r="T396" s="132"/>
      <c r="U396" s="128"/>
      <c r="V396" s="128"/>
      <c r="W396" s="128"/>
      <c r="X396" s="128"/>
      <c r="Y396" s="128"/>
      <c r="Z396" s="128"/>
      <c r="AA396" s="133"/>
      <c r="AT396" s="134" t="s">
        <v>240</v>
      </c>
      <c r="AU396" s="134" t="s">
        <v>74</v>
      </c>
      <c r="AV396" s="134" t="s">
        <v>74</v>
      </c>
      <c r="AW396" s="134" t="s">
        <v>188</v>
      </c>
      <c r="AX396" s="134" t="s">
        <v>65</v>
      </c>
      <c r="AY396" s="134" t="s">
        <v>231</v>
      </c>
    </row>
    <row r="397" spans="2:51" s="6" customFormat="1" ht="15.75" customHeight="1">
      <c r="B397" s="127"/>
      <c r="C397" s="128"/>
      <c r="D397" s="128"/>
      <c r="E397" s="128"/>
      <c r="F397" s="293" t="s">
        <v>565</v>
      </c>
      <c r="G397" s="294"/>
      <c r="H397" s="294"/>
      <c r="I397" s="294"/>
      <c r="J397" s="128"/>
      <c r="K397" s="130">
        <v>2.8</v>
      </c>
      <c r="L397" s="128"/>
      <c r="M397" s="128"/>
      <c r="N397" s="128"/>
      <c r="O397" s="128"/>
      <c r="P397" s="128"/>
      <c r="Q397" s="128"/>
      <c r="R397" s="128"/>
      <c r="S397" s="131"/>
      <c r="T397" s="132"/>
      <c r="U397" s="128"/>
      <c r="V397" s="128"/>
      <c r="W397" s="128"/>
      <c r="X397" s="128"/>
      <c r="Y397" s="128"/>
      <c r="Z397" s="128"/>
      <c r="AA397" s="133"/>
      <c r="AT397" s="134" t="s">
        <v>240</v>
      </c>
      <c r="AU397" s="134" t="s">
        <v>74</v>
      </c>
      <c r="AV397" s="134" t="s">
        <v>74</v>
      </c>
      <c r="AW397" s="134" t="s">
        <v>188</v>
      </c>
      <c r="AX397" s="134" t="s">
        <v>65</v>
      </c>
      <c r="AY397" s="134" t="s">
        <v>231</v>
      </c>
    </row>
    <row r="398" spans="2:51" s="6" customFormat="1" ht="15.75" customHeight="1">
      <c r="B398" s="127"/>
      <c r="C398" s="128"/>
      <c r="D398" s="128"/>
      <c r="E398" s="128"/>
      <c r="F398" s="293" t="s">
        <v>566</v>
      </c>
      <c r="G398" s="294"/>
      <c r="H398" s="294"/>
      <c r="I398" s="294"/>
      <c r="J398" s="128"/>
      <c r="K398" s="130">
        <v>2.7</v>
      </c>
      <c r="L398" s="128"/>
      <c r="M398" s="128"/>
      <c r="N398" s="128"/>
      <c r="O398" s="128"/>
      <c r="P398" s="128"/>
      <c r="Q398" s="128"/>
      <c r="R398" s="128"/>
      <c r="S398" s="131"/>
      <c r="T398" s="132"/>
      <c r="U398" s="128"/>
      <c r="V398" s="128"/>
      <c r="W398" s="128"/>
      <c r="X398" s="128"/>
      <c r="Y398" s="128"/>
      <c r="Z398" s="128"/>
      <c r="AA398" s="133"/>
      <c r="AT398" s="134" t="s">
        <v>240</v>
      </c>
      <c r="AU398" s="134" t="s">
        <v>74</v>
      </c>
      <c r="AV398" s="134" t="s">
        <v>74</v>
      </c>
      <c r="AW398" s="134" t="s">
        <v>188</v>
      </c>
      <c r="AX398" s="134" t="s">
        <v>65</v>
      </c>
      <c r="AY398" s="134" t="s">
        <v>231</v>
      </c>
    </row>
    <row r="399" spans="2:51" s="6" customFormat="1" ht="15.75" customHeight="1">
      <c r="B399" s="127"/>
      <c r="C399" s="128"/>
      <c r="D399" s="128"/>
      <c r="E399" s="128"/>
      <c r="F399" s="293" t="s">
        <v>567</v>
      </c>
      <c r="G399" s="294"/>
      <c r="H399" s="294"/>
      <c r="I399" s="294"/>
      <c r="J399" s="128"/>
      <c r="K399" s="130">
        <v>1.44</v>
      </c>
      <c r="L399" s="128"/>
      <c r="M399" s="128"/>
      <c r="N399" s="128"/>
      <c r="O399" s="128"/>
      <c r="P399" s="128"/>
      <c r="Q399" s="128"/>
      <c r="R399" s="128"/>
      <c r="S399" s="131"/>
      <c r="T399" s="132"/>
      <c r="U399" s="128"/>
      <c r="V399" s="128"/>
      <c r="W399" s="128"/>
      <c r="X399" s="128"/>
      <c r="Y399" s="128"/>
      <c r="Z399" s="128"/>
      <c r="AA399" s="133"/>
      <c r="AT399" s="134" t="s">
        <v>240</v>
      </c>
      <c r="AU399" s="134" t="s">
        <v>74</v>
      </c>
      <c r="AV399" s="134" t="s">
        <v>74</v>
      </c>
      <c r="AW399" s="134" t="s">
        <v>188</v>
      </c>
      <c r="AX399" s="134" t="s">
        <v>65</v>
      </c>
      <c r="AY399" s="134" t="s">
        <v>231</v>
      </c>
    </row>
    <row r="400" spans="2:51" s="6" customFormat="1" ht="15.75" customHeight="1">
      <c r="B400" s="127"/>
      <c r="C400" s="128"/>
      <c r="D400" s="128"/>
      <c r="E400" s="128"/>
      <c r="F400" s="293" t="s">
        <v>568</v>
      </c>
      <c r="G400" s="294"/>
      <c r="H400" s="294"/>
      <c r="I400" s="294"/>
      <c r="J400" s="128"/>
      <c r="K400" s="130">
        <v>5.67</v>
      </c>
      <c r="L400" s="128"/>
      <c r="M400" s="128"/>
      <c r="N400" s="128"/>
      <c r="O400" s="128"/>
      <c r="P400" s="128"/>
      <c r="Q400" s="128"/>
      <c r="R400" s="128"/>
      <c r="S400" s="131"/>
      <c r="T400" s="132"/>
      <c r="U400" s="128"/>
      <c r="V400" s="128"/>
      <c r="W400" s="128"/>
      <c r="X400" s="128"/>
      <c r="Y400" s="128"/>
      <c r="Z400" s="128"/>
      <c r="AA400" s="133"/>
      <c r="AT400" s="134" t="s">
        <v>240</v>
      </c>
      <c r="AU400" s="134" t="s">
        <v>74</v>
      </c>
      <c r="AV400" s="134" t="s">
        <v>74</v>
      </c>
      <c r="AW400" s="134" t="s">
        <v>188</v>
      </c>
      <c r="AX400" s="134" t="s">
        <v>65</v>
      </c>
      <c r="AY400" s="134" t="s">
        <v>231</v>
      </c>
    </row>
    <row r="401" spans="2:51" s="6" customFormat="1" ht="15.75" customHeight="1">
      <c r="B401" s="127"/>
      <c r="C401" s="128"/>
      <c r="D401" s="128"/>
      <c r="E401" s="128"/>
      <c r="F401" s="293" t="s">
        <v>569</v>
      </c>
      <c r="G401" s="294"/>
      <c r="H401" s="294"/>
      <c r="I401" s="294"/>
      <c r="J401" s="128"/>
      <c r="K401" s="130">
        <v>1.8</v>
      </c>
      <c r="L401" s="128"/>
      <c r="M401" s="128"/>
      <c r="N401" s="128"/>
      <c r="O401" s="128"/>
      <c r="P401" s="128"/>
      <c r="Q401" s="128"/>
      <c r="R401" s="128"/>
      <c r="S401" s="131"/>
      <c r="T401" s="132"/>
      <c r="U401" s="128"/>
      <c r="V401" s="128"/>
      <c r="W401" s="128"/>
      <c r="X401" s="128"/>
      <c r="Y401" s="128"/>
      <c r="Z401" s="128"/>
      <c r="AA401" s="133"/>
      <c r="AT401" s="134" t="s">
        <v>240</v>
      </c>
      <c r="AU401" s="134" t="s">
        <v>74</v>
      </c>
      <c r="AV401" s="134" t="s">
        <v>74</v>
      </c>
      <c r="AW401" s="134" t="s">
        <v>188</v>
      </c>
      <c r="AX401" s="134" t="s">
        <v>65</v>
      </c>
      <c r="AY401" s="134" t="s">
        <v>231</v>
      </c>
    </row>
    <row r="402" spans="2:51" s="6" customFormat="1" ht="15.75" customHeight="1">
      <c r="B402" s="142"/>
      <c r="C402" s="143"/>
      <c r="D402" s="143"/>
      <c r="E402" s="143"/>
      <c r="F402" s="303" t="s">
        <v>347</v>
      </c>
      <c r="G402" s="304"/>
      <c r="H402" s="304"/>
      <c r="I402" s="304"/>
      <c r="J402" s="143"/>
      <c r="K402" s="143"/>
      <c r="L402" s="143"/>
      <c r="M402" s="143"/>
      <c r="N402" s="143"/>
      <c r="O402" s="143"/>
      <c r="P402" s="143"/>
      <c r="Q402" s="143"/>
      <c r="R402" s="143"/>
      <c r="S402" s="145"/>
      <c r="T402" s="146"/>
      <c r="U402" s="143"/>
      <c r="V402" s="143"/>
      <c r="W402" s="143"/>
      <c r="X402" s="143"/>
      <c r="Y402" s="143"/>
      <c r="Z402" s="143"/>
      <c r="AA402" s="147"/>
      <c r="AT402" s="148" t="s">
        <v>240</v>
      </c>
      <c r="AU402" s="148" t="s">
        <v>74</v>
      </c>
      <c r="AV402" s="148" t="s">
        <v>17</v>
      </c>
      <c r="AW402" s="148" t="s">
        <v>188</v>
      </c>
      <c r="AX402" s="148" t="s">
        <v>65</v>
      </c>
      <c r="AY402" s="148" t="s">
        <v>231</v>
      </c>
    </row>
    <row r="403" spans="2:51" s="6" customFormat="1" ht="15.75" customHeight="1">
      <c r="B403" s="127"/>
      <c r="C403" s="128"/>
      <c r="D403" s="128"/>
      <c r="E403" s="128"/>
      <c r="F403" s="293" t="s">
        <v>570</v>
      </c>
      <c r="G403" s="294"/>
      <c r="H403" s="294"/>
      <c r="I403" s="294"/>
      <c r="J403" s="128"/>
      <c r="K403" s="130">
        <v>89.46</v>
      </c>
      <c r="L403" s="128"/>
      <c r="M403" s="128"/>
      <c r="N403" s="128"/>
      <c r="O403" s="128"/>
      <c r="P403" s="128"/>
      <c r="Q403" s="128"/>
      <c r="R403" s="128"/>
      <c r="S403" s="131"/>
      <c r="T403" s="132"/>
      <c r="U403" s="128"/>
      <c r="V403" s="128"/>
      <c r="W403" s="128"/>
      <c r="X403" s="128"/>
      <c r="Y403" s="128"/>
      <c r="Z403" s="128"/>
      <c r="AA403" s="133"/>
      <c r="AT403" s="134" t="s">
        <v>240</v>
      </c>
      <c r="AU403" s="134" t="s">
        <v>74</v>
      </c>
      <c r="AV403" s="134" t="s">
        <v>74</v>
      </c>
      <c r="AW403" s="134" t="s">
        <v>188</v>
      </c>
      <c r="AX403" s="134" t="s">
        <v>65</v>
      </c>
      <c r="AY403" s="134" t="s">
        <v>231</v>
      </c>
    </row>
    <row r="404" spans="2:51" s="6" customFormat="1" ht="15.75" customHeight="1">
      <c r="B404" s="127"/>
      <c r="C404" s="128"/>
      <c r="D404" s="128"/>
      <c r="E404" s="128"/>
      <c r="F404" s="293" t="s">
        <v>571</v>
      </c>
      <c r="G404" s="294"/>
      <c r="H404" s="294"/>
      <c r="I404" s="294"/>
      <c r="J404" s="128"/>
      <c r="K404" s="130">
        <v>8.622</v>
      </c>
      <c r="L404" s="128"/>
      <c r="M404" s="128"/>
      <c r="N404" s="128"/>
      <c r="O404" s="128"/>
      <c r="P404" s="128"/>
      <c r="Q404" s="128"/>
      <c r="R404" s="128"/>
      <c r="S404" s="131"/>
      <c r="T404" s="132"/>
      <c r="U404" s="128"/>
      <c r="V404" s="128"/>
      <c r="W404" s="128"/>
      <c r="X404" s="128"/>
      <c r="Y404" s="128"/>
      <c r="Z404" s="128"/>
      <c r="AA404" s="133"/>
      <c r="AT404" s="134" t="s">
        <v>240</v>
      </c>
      <c r="AU404" s="134" t="s">
        <v>74</v>
      </c>
      <c r="AV404" s="134" t="s">
        <v>74</v>
      </c>
      <c r="AW404" s="134" t="s">
        <v>188</v>
      </c>
      <c r="AX404" s="134" t="s">
        <v>65</v>
      </c>
      <c r="AY404" s="134" t="s">
        <v>231</v>
      </c>
    </row>
    <row r="405" spans="2:51" s="6" customFormat="1" ht="15.75" customHeight="1">
      <c r="B405" s="127"/>
      <c r="C405" s="128"/>
      <c r="D405" s="128"/>
      <c r="E405" s="128"/>
      <c r="F405" s="293" t="s">
        <v>572</v>
      </c>
      <c r="G405" s="294"/>
      <c r="H405" s="294"/>
      <c r="I405" s="294"/>
      <c r="J405" s="128"/>
      <c r="K405" s="130">
        <v>4.06</v>
      </c>
      <c r="L405" s="128"/>
      <c r="M405" s="128"/>
      <c r="N405" s="128"/>
      <c r="O405" s="128"/>
      <c r="P405" s="128"/>
      <c r="Q405" s="128"/>
      <c r="R405" s="128"/>
      <c r="S405" s="131"/>
      <c r="T405" s="132"/>
      <c r="U405" s="128"/>
      <c r="V405" s="128"/>
      <c r="W405" s="128"/>
      <c r="X405" s="128"/>
      <c r="Y405" s="128"/>
      <c r="Z405" s="128"/>
      <c r="AA405" s="133"/>
      <c r="AT405" s="134" t="s">
        <v>240</v>
      </c>
      <c r="AU405" s="134" t="s">
        <v>74</v>
      </c>
      <c r="AV405" s="134" t="s">
        <v>74</v>
      </c>
      <c r="AW405" s="134" t="s">
        <v>188</v>
      </c>
      <c r="AX405" s="134" t="s">
        <v>65</v>
      </c>
      <c r="AY405" s="134" t="s">
        <v>231</v>
      </c>
    </row>
    <row r="406" spans="2:51" s="6" customFormat="1" ht="15.75" customHeight="1">
      <c r="B406" s="127"/>
      <c r="C406" s="128"/>
      <c r="D406" s="128"/>
      <c r="E406" s="128"/>
      <c r="F406" s="293" t="s">
        <v>573</v>
      </c>
      <c r="G406" s="294"/>
      <c r="H406" s="294"/>
      <c r="I406" s="294"/>
      <c r="J406" s="128"/>
      <c r="K406" s="130">
        <v>4.2</v>
      </c>
      <c r="L406" s="128"/>
      <c r="M406" s="128"/>
      <c r="N406" s="128"/>
      <c r="O406" s="128"/>
      <c r="P406" s="128"/>
      <c r="Q406" s="128"/>
      <c r="R406" s="128"/>
      <c r="S406" s="131"/>
      <c r="T406" s="132"/>
      <c r="U406" s="128"/>
      <c r="V406" s="128"/>
      <c r="W406" s="128"/>
      <c r="X406" s="128"/>
      <c r="Y406" s="128"/>
      <c r="Z406" s="128"/>
      <c r="AA406" s="133"/>
      <c r="AT406" s="134" t="s">
        <v>240</v>
      </c>
      <c r="AU406" s="134" t="s">
        <v>74</v>
      </c>
      <c r="AV406" s="134" t="s">
        <v>74</v>
      </c>
      <c r="AW406" s="134" t="s">
        <v>188</v>
      </c>
      <c r="AX406" s="134" t="s">
        <v>65</v>
      </c>
      <c r="AY406" s="134" t="s">
        <v>231</v>
      </c>
    </row>
    <row r="407" spans="2:51" s="6" customFormat="1" ht="15.75" customHeight="1">
      <c r="B407" s="127"/>
      <c r="C407" s="128"/>
      <c r="D407" s="128"/>
      <c r="E407" s="128"/>
      <c r="F407" s="293" t="s">
        <v>574</v>
      </c>
      <c r="G407" s="294"/>
      <c r="H407" s="294"/>
      <c r="I407" s="294"/>
      <c r="J407" s="128"/>
      <c r="K407" s="130">
        <v>6.79</v>
      </c>
      <c r="L407" s="128"/>
      <c r="M407" s="128"/>
      <c r="N407" s="128"/>
      <c r="O407" s="128"/>
      <c r="P407" s="128"/>
      <c r="Q407" s="128"/>
      <c r="R407" s="128"/>
      <c r="S407" s="131"/>
      <c r="T407" s="132"/>
      <c r="U407" s="128"/>
      <c r="V407" s="128"/>
      <c r="W407" s="128"/>
      <c r="X407" s="128"/>
      <c r="Y407" s="128"/>
      <c r="Z407" s="128"/>
      <c r="AA407" s="133"/>
      <c r="AT407" s="134" t="s">
        <v>240</v>
      </c>
      <c r="AU407" s="134" t="s">
        <v>74</v>
      </c>
      <c r="AV407" s="134" t="s">
        <v>74</v>
      </c>
      <c r="AW407" s="134" t="s">
        <v>188</v>
      </c>
      <c r="AX407" s="134" t="s">
        <v>65</v>
      </c>
      <c r="AY407" s="134" t="s">
        <v>231</v>
      </c>
    </row>
    <row r="408" spans="2:51" s="6" customFormat="1" ht="15.75" customHeight="1">
      <c r="B408" s="135"/>
      <c r="C408" s="136"/>
      <c r="D408" s="136"/>
      <c r="E408" s="136" t="s">
        <v>575</v>
      </c>
      <c r="F408" s="299" t="s">
        <v>241</v>
      </c>
      <c r="G408" s="300"/>
      <c r="H408" s="300"/>
      <c r="I408" s="300"/>
      <c r="J408" s="136"/>
      <c r="K408" s="137">
        <v>170.524</v>
      </c>
      <c r="L408" s="136"/>
      <c r="M408" s="136"/>
      <c r="N408" s="136"/>
      <c r="O408" s="136"/>
      <c r="P408" s="136"/>
      <c r="Q408" s="136"/>
      <c r="R408" s="136"/>
      <c r="S408" s="138"/>
      <c r="T408" s="139"/>
      <c r="U408" s="136"/>
      <c r="V408" s="136"/>
      <c r="W408" s="136"/>
      <c r="X408" s="136"/>
      <c r="Y408" s="136"/>
      <c r="Z408" s="136"/>
      <c r="AA408" s="140"/>
      <c r="AT408" s="141" t="s">
        <v>240</v>
      </c>
      <c r="AU408" s="141" t="s">
        <v>74</v>
      </c>
      <c r="AV408" s="141" t="s">
        <v>237</v>
      </c>
      <c r="AW408" s="141" t="s">
        <v>188</v>
      </c>
      <c r="AX408" s="141" t="s">
        <v>17</v>
      </c>
      <c r="AY408" s="141" t="s">
        <v>231</v>
      </c>
    </row>
    <row r="409" spans="2:65" s="6" customFormat="1" ht="15.75" customHeight="1">
      <c r="B409" s="21"/>
      <c r="C409" s="117" t="s">
        <v>576</v>
      </c>
      <c r="D409" s="117" t="s">
        <v>232</v>
      </c>
      <c r="E409" s="118" t="s">
        <v>577</v>
      </c>
      <c r="F409" s="289" t="s">
        <v>578</v>
      </c>
      <c r="G409" s="290"/>
      <c r="H409" s="290"/>
      <c r="I409" s="290"/>
      <c r="J409" s="120" t="s">
        <v>235</v>
      </c>
      <c r="K409" s="121">
        <v>690.901</v>
      </c>
      <c r="L409" s="291"/>
      <c r="M409" s="290"/>
      <c r="N409" s="292">
        <f>ROUND($L$409*$K$409,2)</f>
        <v>0</v>
      </c>
      <c r="O409" s="290"/>
      <c r="P409" s="290"/>
      <c r="Q409" s="290"/>
      <c r="R409" s="119" t="s">
        <v>236</v>
      </c>
      <c r="S409" s="41"/>
      <c r="T409" s="122"/>
      <c r="U409" s="123" t="s">
        <v>38</v>
      </c>
      <c r="V409" s="22"/>
      <c r="W409" s="22"/>
      <c r="X409" s="124">
        <v>0</v>
      </c>
      <c r="Y409" s="124">
        <f>$X$409*$K$409</f>
        <v>0</v>
      </c>
      <c r="Z409" s="124">
        <v>0</v>
      </c>
      <c r="AA409" s="125">
        <f>$Z$409*$K$409</f>
        <v>0</v>
      </c>
      <c r="AR409" s="80" t="s">
        <v>237</v>
      </c>
      <c r="AT409" s="80" t="s">
        <v>232</v>
      </c>
      <c r="AU409" s="80" t="s">
        <v>74</v>
      </c>
      <c r="AY409" s="6" t="s">
        <v>231</v>
      </c>
      <c r="BE409" s="126">
        <f>IF($U$409="základní",$N$409,0)</f>
        <v>0</v>
      </c>
      <c r="BF409" s="126">
        <f>IF($U$409="snížená",$N$409,0)</f>
        <v>0</v>
      </c>
      <c r="BG409" s="126">
        <f>IF($U$409="zákl. přenesená",$N$409,0)</f>
        <v>0</v>
      </c>
      <c r="BH409" s="126">
        <f>IF($U$409="sníž. přenesená",$N$409,0)</f>
        <v>0</v>
      </c>
      <c r="BI409" s="126">
        <f>IF($U$409="nulová",$N$409,0)</f>
        <v>0</v>
      </c>
      <c r="BJ409" s="80" t="s">
        <v>237</v>
      </c>
      <c r="BK409" s="126">
        <f>ROUND($L$409*$K$409,2)</f>
        <v>0</v>
      </c>
      <c r="BL409" s="80" t="s">
        <v>237</v>
      </c>
      <c r="BM409" s="80" t="s">
        <v>579</v>
      </c>
    </row>
    <row r="410" spans="2:47" s="6" customFormat="1" ht="16.5" customHeight="1">
      <c r="B410" s="21"/>
      <c r="C410" s="22"/>
      <c r="D410" s="22"/>
      <c r="E410" s="22"/>
      <c r="F410" s="287" t="s">
        <v>578</v>
      </c>
      <c r="G410" s="263"/>
      <c r="H410" s="263"/>
      <c r="I410" s="263"/>
      <c r="J410" s="263"/>
      <c r="K410" s="263"/>
      <c r="L410" s="263"/>
      <c r="M410" s="263"/>
      <c r="N410" s="263"/>
      <c r="O410" s="263"/>
      <c r="P410" s="263"/>
      <c r="Q410" s="263"/>
      <c r="R410" s="263"/>
      <c r="S410" s="41"/>
      <c r="T410" s="50"/>
      <c r="U410" s="22"/>
      <c r="V410" s="22"/>
      <c r="W410" s="22"/>
      <c r="X410" s="22"/>
      <c r="Y410" s="22"/>
      <c r="Z410" s="22"/>
      <c r="AA410" s="51"/>
      <c r="AT410" s="6" t="s">
        <v>337</v>
      </c>
      <c r="AU410" s="6" t="s">
        <v>74</v>
      </c>
    </row>
    <row r="411" spans="2:51" s="6" customFormat="1" ht="15.75" customHeight="1">
      <c r="B411" s="127"/>
      <c r="C411" s="128"/>
      <c r="D411" s="128"/>
      <c r="E411" s="128"/>
      <c r="F411" s="293" t="s">
        <v>114</v>
      </c>
      <c r="G411" s="294"/>
      <c r="H411" s="294"/>
      <c r="I411" s="294"/>
      <c r="J411" s="128"/>
      <c r="K411" s="130">
        <v>690.901</v>
      </c>
      <c r="L411" s="128"/>
      <c r="M411" s="128"/>
      <c r="N411" s="128"/>
      <c r="O411" s="128"/>
      <c r="P411" s="128"/>
      <c r="Q411" s="128"/>
      <c r="R411" s="128"/>
      <c r="S411" s="131"/>
      <c r="T411" s="132"/>
      <c r="U411" s="128"/>
      <c r="V411" s="128"/>
      <c r="W411" s="128"/>
      <c r="X411" s="128"/>
      <c r="Y411" s="128"/>
      <c r="Z411" s="128"/>
      <c r="AA411" s="133"/>
      <c r="AT411" s="134" t="s">
        <v>240</v>
      </c>
      <c r="AU411" s="134" t="s">
        <v>74</v>
      </c>
      <c r="AV411" s="134" t="s">
        <v>74</v>
      </c>
      <c r="AW411" s="134" t="s">
        <v>188</v>
      </c>
      <c r="AX411" s="134" t="s">
        <v>65</v>
      </c>
      <c r="AY411" s="134" t="s">
        <v>231</v>
      </c>
    </row>
    <row r="412" spans="2:51" s="6" customFormat="1" ht="15.75" customHeight="1">
      <c r="B412" s="135"/>
      <c r="C412" s="136"/>
      <c r="D412" s="136"/>
      <c r="E412" s="136"/>
      <c r="F412" s="299" t="s">
        <v>241</v>
      </c>
      <c r="G412" s="300"/>
      <c r="H412" s="300"/>
      <c r="I412" s="300"/>
      <c r="J412" s="136"/>
      <c r="K412" s="137">
        <v>690.901</v>
      </c>
      <c r="L412" s="136"/>
      <c r="M412" s="136"/>
      <c r="N412" s="136"/>
      <c r="O412" s="136"/>
      <c r="P412" s="136"/>
      <c r="Q412" s="136"/>
      <c r="R412" s="136"/>
      <c r="S412" s="138"/>
      <c r="T412" s="139"/>
      <c r="U412" s="136"/>
      <c r="V412" s="136"/>
      <c r="W412" s="136"/>
      <c r="X412" s="136"/>
      <c r="Y412" s="136"/>
      <c r="Z412" s="136"/>
      <c r="AA412" s="140"/>
      <c r="AT412" s="141" t="s">
        <v>240</v>
      </c>
      <c r="AU412" s="141" t="s">
        <v>74</v>
      </c>
      <c r="AV412" s="141" t="s">
        <v>237</v>
      </c>
      <c r="AW412" s="141" t="s">
        <v>188</v>
      </c>
      <c r="AX412" s="141" t="s">
        <v>17</v>
      </c>
      <c r="AY412" s="141" t="s">
        <v>231</v>
      </c>
    </row>
    <row r="413" spans="2:63" s="106" customFormat="1" ht="30.75" customHeight="1">
      <c r="B413" s="107"/>
      <c r="C413" s="108"/>
      <c r="D413" s="116" t="s">
        <v>194</v>
      </c>
      <c r="E413" s="108"/>
      <c r="F413" s="108"/>
      <c r="G413" s="108"/>
      <c r="H413" s="108"/>
      <c r="I413" s="108"/>
      <c r="J413" s="108"/>
      <c r="K413" s="108"/>
      <c r="L413" s="108"/>
      <c r="M413" s="108"/>
      <c r="N413" s="285">
        <f>$BK$413</f>
        <v>0</v>
      </c>
      <c r="O413" s="284"/>
      <c r="P413" s="284"/>
      <c r="Q413" s="284"/>
      <c r="R413" s="108"/>
      <c r="S413" s="110"/>
      <c r="T413" s="111"/>
      <c r="U413" s="108"/>
      <c r="V413" s="108"/>
      <c r="W413" s="112">
        <f>$W$414+SUM($W$415:$W$495)</f>
        <v>0</v>
      </c>
      <c r="X413" s="108"/>
      <c r="Y413" s="112">
        <f>$Y$414+SUM($Y$415:$Y$495)</f>
        <v>9.298852</v>
      </c>
      <c r="Z413" s="108"/>
      <c r="AA413" s="113">
        <f>$AA$414+SUM($AA$415:$AA$495)</f>
        <v>16.800738</v>
      </c>
      <c r="AR413" s="114" t="s">
        <v>17</v>
      </c>
      <c r="AT413" s="114" t="s">
        <v>64</v>
      </c>
      <c r="AU413" s="114" t="s">
        <v>17</v>
      </c>
      <c r="AY413" s="114" t="s">
        <v>231</v>
      </c>
      <c r="BK413" s="115">
        <f>$BK$414+SUM($BK$415:$BK$495)</f>
        <v>0</v>
      </c>
    </row>
    <row r="414" spans="2:65" s="6" customFormat="1" ht="39" customHeight="1">
      <c r="B414" s="21"/>
      <c r="C414" s="117" t="s">
        <v>580</v>
      </c>
      <c r="D414" s="117" t="s">
        <v>232</v>
      </c>
      <c r="E414" s="118" t="s">
        <v>581</v>
      </c>
      <c r="F414" s="289" t="s">
        <v>582</v>
      </c>
      <c r="G414" s="290"/>
      <c r="H414" s="290"/>
      <c r="I414" s="290"/>
      <c r="J414" s="120" t="s">
        <v>438</v>
      </c>
      <c r="K414" s="121">
        <v>60.36</v>
      </c>
      <c r="L414" s="291"/>
      <c r="M414" s="290"/>
      <c r="N414" s="292">
        <f>ROUND($L$414*$K$414,2)</f>
        <v>0</v>
      </c>
      <c r="O414" s="290"/>
      <c r="P414" s="290"/>
      <c r="Q414" s="290"/>
      <c r="R414" s="119" t="s">
        <v>236</v>
      </c>
      <c r="S414" s="41"/>
      <c r="T414" s="122"/>
      <c r="U414" s="123" t="s">
        <v>38</v>
      </c>
      <c r="V414" s="22"/>
      <c r="W414" s="22"/>
      <c r="X414" s="124">
        <v>0.1295</v>
      </c>
      <c r="Y414" s="124">
        <f>$X$414*$K$414</f>
        <v>7.81662</v>
      </c>
      <c r="Z414" s="124">
        <v>0</v>
      </c>
      <c r="AA414" s="125">
        <f>$Z$414*$K$414</f>
        <v>0</v>
      </c>
      <c r="AR414" s="80" t="s">
        <v>237</v>
      </c>
      <c r="AT414" s="80" t="s">
        <v>232</v>
      </c>
      <c r="AU414" s="80" t="s">
        <v>74</v>
      </c>
      <c r="AY414" s="6" t="s">
        <v>231</v>
      </c>
      <c r="BE414" s="126">
        <f>IF($U$414="základní",$N$414,0)</f>
        <v>0</v>
      </c>
      <c r="BF414" s="126">
        <f>IF($U$414="snížená",$N$414,0)</f>
        <v>0</v>
      </c>
      <c r="BG414" s="126">
        <f>IF($U$414="zákl. přenesená",$N$414,0)</f>
        <v>0</v>
      </c>
      <c r="BH414" s="126">
        <f>IF($U$414="sníž. přenesená",$N$414,0)</f>
        <v>0</v>
      </c>
      <c r="BI414" s="126">
        <f>IF($U$414="nulová",$N$414,0)</f>
        <v>0</v>
      </c>
      <c r="BJ414" s="80" t="s">
        <v>237</v>
      </c>
      <c r="BK414" s="126">
        <f>ROUND($L$414*$K$414,2)</f>
        <v>0</v>
      </c>
      <c r="BL414" s="80" t="s">
        <v>237</v>
      </c>
      <c r="BM414" s="80" t="s">
        <v>583</v>
      </c>
    </row>
    <row r="415" spans="2:51" s="6" customFormat="1" ht="15.75" customHeight="1">
      <c r="B415" s="127"/>
      <c r="C415" s="128"/>
      <c r="D415" s="128"/>
      <c r="E415" s="129"/>
      <c r="F415" s="293" t="s">
        <v>584</v>
      </c>
      <c r="G415" s="294"/>
      <c r="H415" s="294"/>
      <c r="I415" s="294"/>
      <c r="J415" s="128"/>
      <c r="K415" s="130">
        <v>60.36</v>
      </c>
      <c r="L415" s="128"/>
      <c r="M415" s="128"/>
      <c r="N415" s="128"/>
      <c r="O415" s="128"/>
      <c r="P415" s="128"/>
      <c r="Q415" s="128"/>
      <c r="R415" s="128"/>
      <c r="S415" s="131"/>
      <c r="T415" s="132"/>
      <c r="U415" s="128"/>
      <c r="V415" s="128"/>
      <c r="W415" s="128"/>
      <c r="X415" s="128"/>
      <c r="Y415" s="128"/>
      <c r="Z415" s="128"/>
      <c r="AA415" s="133"/>
      <c r="AT415" s="134" t="s">
        <v>240</v>
      </c>
      <c r="AU415" s="134" t="s">
        <v>74</v>
      </c>
      <c r="AV415" s="134" t="s">
        <v>74</v>
      </c>
      <c r="AW415" s="134" t="s">
        <v>188</v>
      </c>
      <c r="AX415" s="134" t="s">
        <v>65</v>
      </c>
      <c r="AY415" s="134" t="s">
        <v>231</v>
      </c>
    </row>
    <row r="416" spans="2:51" s="6" customFormat="1" ht="15.75" customHeight="1">
      <c r="B416" s="135"/>
      <c r="C416" s="136"/>
      <c r="D416" s="136"/>
      <c r="E416" s="136" t="s">
        <v>129</v>
      </c>
      <c r="F416" s="299" t="s">
        <v>241</v>
      </c>
      <c r="G416" s="300"/>
      <c r="H416" s="300"/>
      <c r="I416" s="300"/>
      <c r="J416" s="136"/>
      <c r="K416" s="137">
        <v>60.36</v>
      </c>
      <c r="L416" s="136"/>
      <c r="M416" s="136"/>
      <c r="N416" s="136"/>
      <c r="O416" s="136"/>
      <c r="P416" s="136"/>
      <c r="Q416" s="136"/>
      <c r="R416" s="136"/>
      <c r="S416" s="138"/>
      <c r="T416" s="139"/>
      <c r="U416" s="136"/>
      <c r="V416" s="136"/>
      <c r="W416" s="136"/>
      <c r="X416" s="136"/>
      <c r="Y416" s="136"/>
      <c r="Z416" s="136"/>
      <c r="AA416" s="140"/>
      <c r="AT416" s="141" t="s">
        <v>240</v>
      </c>
      <c r="AU416" s="141" t="s">
        <v>74</v>
      </c>
      <c r="AV416" s="141" t="s">
        <v>237</v>
      </c>
      <c r="AW416" s="141" t="s">
        <v>188</v>
      </c>
      <c r="AX416" s="141" t="s">
        <v>17</v>
      </c>
      <c r="AY416" s="141" t="s">
        <v>231</v>
      </c>
    </row>
    <row r="417" spans="2:65" s="6" customFormat="1" ht="27" customHeight="1">
      <c r="B417" s="21"/>
      <c r="C417" s="149" t="s">
        <v>585</v>
      </c>
      <c r="D417" s="149" t="s">
        <v>328</v>
      </c>
      <c r="E417" s="150" t="s">
        <v>586</v>
      </c>
      <c r="F417" s="295" t="s">
        <v>587</v>
      </c>
      <c r="G417" s="296"/>
      <c r="H417" s="296"/>
      <c r="I417" s="296"/>
      <c r="J417" s="151" t="s">
        <v>588</v>
      </c>
      <c r="K417" s="152">
        <v>132.792</v>
      </c>
      <c r="L417" s="297"/>
      <c r="M417" s="296"/>
      <c r="N417" s="298">
        <f>ROUND($L$417*$K$417,2)</f>
        <v>0</v>
      </c>
      <c r="O417" s="290"/>
      <c r="P417" s="290"/>
      <c r="Q417" s="290"/>
      <c r="R417" s="119" t="s">
        <v>236</v>
      </c>
      <c r="S417" s="41"/>
      <c r="T417" s="122"/>
      <c r="U417" s="123" t="s">
        <v>38</v>
      </c>
      <c r="V417" s="22"/>
      <c r="W417" s="22"/>
      <c r="X417" s="124">
        <v>0.011</v>
      </c>
      <c r="Y417" s="124">
        <f>$X$417*$K$417</f>
        <v>1.460712</v>
      </c>
      <c r="Z417" s="124">
        <v>0</v>
      </c>
      <c r="AA417" s="125">
        <f>$Z$417*$K$417</f>
        <v>0</v>
      </c>
      <c r="AR417" s="80" t="s">
        <v>268</v>
      </c>
      <c r="AT417" s="80" t="s">
        <v>328</v>
      </c>
      <c r="AU417" s="80" t="s">
        <v>74</v>
      </c>
      <c r="AY417" s="6" t="s">
        <v>231</v>
      </c>
      <c r="BE417" s="126">
        <f>IF($U$417="základní",$N$417,0)</f>
        <v>0</v>
      </c>
      <c r="BF417" s="126">
        <f>IF($U$417="snížená",$N$417,0)</f>
        <v>0</v>
      </c>
      <c r="BG417" s="126">
        <f>IF($U$417="zákl. přenesená",$N$417,0)</f>
        <v>0</v>
      </c>
      <c r="BH417" s="126">
        <f>IF($U$417="sníž. přenesená",$N$417,0)</f>
        <v>0</v>
      </c>
      <c r="BI417" s="126">
        <f>IF($U$417="nulová",$N$417,0)</f>
        <v>0</v>
      </c>
      <c r="BJ417" s="80" t="s">
        <v>237</v>
      </c>
      <c r="BK417" s="126">
        <f>ROUND($L$417*$K$417,2)</f>
        <v>0</v>
      </c>
      <c r="BL417" s="80" t="s">
        <v>237</v>
      </c>
      <c r="BM417" s="80" t="s">
        <v>589</v>
      </c>
    </row>
    <row r="418" spans="2:51" s="6" customFormat="1" ht="15.75" customHeight="1">
      <c r="B418" s="127"/>
      <c r="C418" s="128"/>
      <c r="D418" s="128"/>
      <c r="E418" s="129"/>
      <c r="F418" s="293" t="s">
        <v>590</v>
      </c>
      <c r="G418" s="294"/>
      <c r="H418" s="294"/>
      <c r="I418" s="294"/>
      <c r="J418" s="128"/>
      <c r="K418" s="130">
        <v>132.792</v>
      </c>
      <c r="L418" s="128"/>
      <c r="M418" s="128"/>
      <c r="N418" s="128"/>
      <c r="O418" s="128"/>
      <c r="P418" s="128"/>
      <c r="Q418" s="128"/>
      <c r="R418" s="128"/>
      <c r="S418" s="131"/>
      <c r="T418" s="132"/>
      <c r="U418" s="128"/>
      <c r="V418" s="128"/>
      <c r="W418" s="128"/>
      <c r="X418" s="128"/>
      <c r="Y418" s="128"/>
      <c r="Z418" s="128"/>
      <c r="AA418" s="133"/>
      <c r="AT418" s="134" t="s">
        <v>240</v>
      </c>
      <c r="AU418" s="134" t="s">
        <v>74</v>
      </c>
      <c r="AV418" s="134" t="s">
        <v>74</v>
      </c>
      <c r="AW418" s="134" t="s">
        <v>188</v>
      </c>
      <c r="AX418" s="134" t="s">
        <v>65</v>
      </c>
      <c r="AY418" s="134" t="s">
        <v>231</v>
      </c>
    </row>
    <row r="419" spans="2:51" s="6" customFormat="1" ht="15.75" customHeight="1">
      <c r="B419" s="135"/>
      <c r="C419" s="136"/>
      <c r="D419" s="136"/>
      <c r="E419" s="136"/>
      <c r="F419" s="299" t="s">
        <v>241</v>
      </c>
      <c r="G419" s="300"/>
      <c r="H419" s="300"/>
      <c r="I419" s="300"/>
      <c r="J419" s="136"/>
      <c r="K419" s="137">
        <v>132.792</v>
      </c>
      <c r="L419" s="136"/>
      <c r="M419" s="136"/>
      <c r="N419" s="136"/>
      <c r="O419" s="136"/>
      <c r="P419" s="136"/>
      <c r="Q419" s="136"/>
      <c r="R419" s="136"/>
      <c r="S419" s="138"/>
      <c r="T419" s="139"/>
      <c r="U419" s="136"/>
      <c r="V419" s="136"/>
      <c r="W419" s="136"/>
      <c r="X419" s="136"/>
      <c r="Y419" s="136"/>
      <c r="Z419" s="136"/>
      <c r="AA419" s="140"/>
      <c r="AT419" s="141" t="s">
        <v>240</v>
      </c>
      <c r="AU419" s="141" t="s">
        <v>74</v>
      </c>
      <c r="AV419" s="141" t="s">
        <v>237</v>
      </c>
      <c r="AW419" s="141" t="s">
        <v>188</v>
      </c>
      <c r="AX419" s="141" t="s">
        <v>17</v>
      </c>
      <c r="AY419" s="141" t="s">
        <v>231</v>
      </c>
    </row>
    <row r="420" spans="2:65" s="6" customFormat="1" ht="39" customHeight="1">
      <c r="B420" s="21"/>
      <c r="C420" s="117" t="s">
        <v>591</v>
      </c>
      <c r="D420" s="117" t="s">
        <v>232</v>
      </c>
      <c r="E420" s="118" t="s">
        <v>592</v>
      </c>
      <c r="F420" s="289" t="s">
        <v>593</v>
      </c>
      <c r="G420" s="290"/>
      <c r="H420" s="290"/>
      <c r="I420" s="290"/>
      <c r="J420" s="120" t="s">
        <v>235</v>
      </c>
      <c r="K420" s="121">
        <v>883.476</v>
      </c>
      <c r="L420" s="291"/>
      <c r="M420" s="290"/>
      <c r="N420" s="292">
        <f>ROUND($L$420*$K$420,2)</f>
        <v>0</v>
      </c>
      <c r="O420" s="290"/>
      <c r="P420" s="290"/>
      <c r="Q420" s="290"/>
      <c r="R420" s="119" t="s">
        <v>236</v>
      </c>
      <c r="S420" s="41"/>
      <c r="T420" s="122"/>
      <c r="U420" s="123" t="s">
        <v>38</v>
      </c>
      <c r="V420" s="22"/>
      <c r="W420" s="22"/>
      <c r="X420" s="124">
        <v>0</v>
      </c>
      <c r="Y420" s="124">
        <f>$X$420*$K$420</f>
        <v>0</v>
      </c>
      <c r="Z420" s="124">
        <v>0</v>
      </c>
      <c r="AA420" s="125">
        <f>$Z$420*$K$420</f>
        <v>0</v>
      </c>
      <c r="AR420" s="80" t="s">
        <v>237</v>
      </c>
      <c r="AT420" s="80" t="s">
        <v>232</v>
      </c>
      <c r="AU420" s="80" t="s">
        <v>74</v>
      </c>
      <c r="AY420" s="6" t="s">
        <v>231</v>
      </c>
      <c r="BE420" s="126">
        <f>IF($U$420="základní",$N$420,0)</f>
        <v>0</v>
      </c>
      <c r="BF420" s="126">
        <f>IF($U$420="snížená",$N$420,0)</f>
        <v>0</v>
      </c>
      <c r="BG420" s="126">
        <f>IF($U$420="zákl. přenesená",$N$420,0)</f>
        <v>0</v>
      </c>
      <c r="BH420" s="126">
        <f>IF($U$420="sníž. přenesená",$N$420,0)</f>
        <v>0</v>
      </c>
      <c r="BI420" s="126">
        <f>IF($U$420="nulová",$N$420,0)</f>
        <v>0</v>
      </c>
      <c r="BJ420" s="80" t="s">
        <v>237</v>
      </c>
      <c r="BK420" s="126">
        <f>ROUND($L$420*$K$420,2)</f>
        <v>0</v>
      </c>
      <c r="BL420" s="80" t="s">
        <v>237</v>
      </c>
      <c r="BM420" s="80" t="s">
        <v>594</v>
      </c>
    </row>
    <row r="421" spans="2:51" s="6" customFormat="1" ht="15.75" customHeight="1">
      <c r="B421" s="127"/>
      <c r="C421" s="128"/>
      <c r="D421" s="128"/>
      <c r="E421" s="129"/>
      <c r="F421" s="293" t="s">
        <v>116</v>
      </c>
      <c r="G421" s="294"/>
      <c r="H421" s="294"/>
      <c r="I421" s="294"/>
      <c r="J421" s="128"/>
      <c r="K421" s="130">
        <v>883.476</v>
      </c>
      <c r="L421" s="128"/>
      <c r="M421" s="128"/>
      <c r="N421" s="128"/>
      <c r="O421" s="128"/>
      <c r="P421" s="128"/>
      <c r="Q421" s="128"/>
      <c r="R421" s="128"/>
      <c r="S421" s="131"/>
      <c r="T421" s="132"/>
      <c r="U421" s="128"/>
      <c r="V421" s="128"/>
      <c r="W421" s="128"/>
      <c r="X421" s="128"/>
      <c r="Y421" s="128"/>
      <c r="Z421" s="128"/>
      <c r="AA421" s="133"/>
      <c r="AT421" s="134" t="s">
        <v>240</v>
      </c>
      <c r="AU421" s="134" t="s">
        <v>74</v>
      </c>
      <c r="AV421" s="134" t="s">
        <v>74</v>
      </c>
      <c r="AW421" s="134" t="s">
        <v>188</v>
      </c>
      <c r="AX421" s="134" t="s">
        <v>65</v>
      </c>
      <c r="AY421" s="134" t="s">
        <v>231</v>
      </c>
    </row>
    <row r="422" spans="2:51" s="6" customFormat="1" ht="15.75" customHeight="1">
      <c r="B422" s="135"/>
      <c r="C422" s="136"/>
      <c r="D422" s="136"/>
      <c r="E422" s="136"/>
      <c r="F422" s="299" t="s">
        <v>241</v>
      </c>
      <c r="G422" s="300"/>
      <c r="H422" s="300"/>
      <c r="I422" s="300"/>
      <c r="J422" s="136"/>
      <c r="K422" s="137">
        <v>883.476</v>
      </c>
      <c r="L422" s="136"/>
      <c r="M422" s="136"/>
      <c r="N422" s="136"/>
      <c r="O422" s="136"/>
      <c r="P422" s="136"/>
      <c r="Q422" s="136"/>
      <c r="R422" s="136"/>
      <c r="S422" s="138"/>
      <c r="T422" s="139"/>
      <c r="U422" s="136"/>
      <c r="V422" s="136"/>
      <c r="W422" s="136"/>
      <c r="X422" s="136"/>
      <c r="Y422" s="136"/>
      <c r="Z422" s="136"/>
      <c r="AA422" s="140"/>
      <c r="AT422" s="141" t="s">
        <v>240</v>
      </c>
      <c r="AU422" s="141" t="s">
        <v>74</v>
      </c>
      <c r="AV422" s="141" t="s">
        <v>237</v>
      </c>
      <c r="AW422" s="141" t="s">
        <v>188</v>
      </c>
      <c r="AX422" s="141" t="s">
        <v>17</v>
      </c>
      <c r="AY422" s="141" t="s">
        <v>231</v>
      </c>
    </row>
    <row r="423" spans="2:65" s="6" customFormat="1" ht="39" customHeight="1">
      <c r="B423" s="21"/>
      <c r="C423" s="117" t="s">
        <v>595</v>
      </c>
      <c r="D423" s="117" t="s">
        <v>232</v>
      </c>
      <c r="E423" s="118" t="s">
        <v>596</v>
      </c>
      <c r="F423" s="289" t="s">
        <v>597</v>
      </c>
      <c r="G423" s="290"/>
      <c r="H423" s="290"/>
      <c r="I423" s="290"/>
      <c r="J423" s="120" t="s">
        <v>235</v>
      </c>
      <c r="K423" s="121">
        <v>883.476</v>
      </c>
      <c r="L423" s="291"/>
      <c r="M423" s="290"/>
      <c r="N423" s="292">
        <f>ROUND($L$423*$K$423,2)</f>
        <v>0</v>
      </c>
      <c r="O423" s="290"/>
      <c r="P423" s="290"/>
      <c r="Q423" s="290"/>
      <c r="R423" s="119" t="s">
        <v>236</v>
      </c>
      <c r="S423" s="41"/>
      <c r="T423" s="122"/>
      <c r="U423" s="123" t="s">
        <v>38</v>
      </c>
      <c r="V423" s="22"/>
      <c r="W423" s="22"/>
      <c r="X423" s="124">
        <v>0</v>
      </c>
      <c r="Y423" s="124">
        <f>$X$423*$K$423</f>
        <v>0</v>
      </c>
      <c r="Z423" s="124">
        <v>0</v>
      </c>
      <c r="AA423" s="125">
        <f>$Z$423*$K$423</f>
        <v>0</v>
      </c>
      <c r="AR423" s="80" t="s">
        <v>237</v>
      </c>
      <c r="AT423" s="80" t="s">
        <v>232</v>
      </c>
      <c r="AU423" s="80" t="s">
        <v>74</v>
      </c>
      <c r="AY423" s="6" t="s">
        <v>231</v>
      </c>
      <c r="BE423" s="126">
        <f>IF($U$423="základní",$N$423,0)</f>
        <v>0</v>
      </c>
      <c r="BF423" s="126">
        <f>IF($U$423="snížená",$N$423,0)</f>
        <v>0</v>
      </c>
      <c r="BG423" s="126">
        <f>IF($U$423="zákl. přenesená",$N$423,0)</f>
        <v>0</v>
      </c>
      <c r="BH423" s="126">
        <f>IF($U$423="sníž. přenesená",$N$423,0)</f>
        <v>0</v>
      </c>
      <c r="BI423" s="126">
        <f>IF($U$423="nulová",$N$423,0)</f>
        <v>0</v>
      </c>
      <c r="BJ423" s="80" t="s">
        <v>237</v>
      </c>
      <c r="BK423" s="126">
        <f>ROUND($L$423*$K$423,2)</f>
        <v>0</v>
      </c>
      <c r="BL423" s="80" t="s">
        <v>237</v>
      </c>
      <c r="BM423" s="80" t="s">
        <v>598</v>
      </c>
    </row>
    <row r="424" spans="2:51" s="6" customFormat="1" ht="15.75" customHeight="1">
      <c r="B424" s="127"/>
      <c r="C424" s="128"/>
      <c r="D424" s="128"/>
      <c r="E424" s="129"/>
      <c r="F424" s="293" t="s">
        <v>599</v>
      </c>
      <c r="G424" s="294"/>
      <c r="H424" s="294"/>
      <c r="I424" s="294"/>
      <c r="J424" s="128"/>
      <c r="K424" s="130">
        <v>408.838</v>
      </c>
      <c r="L424" s="128"/>
      <c r="M424" s="128"/>
      <c r="N424" s="128"/>
      <c r="O424" s="128"/>
      <c r="P424" s="128"/>
      <c r="Q424" s="128"/>
      <c r="R424" s="128"/>
      <c r="S424" s="131"/>
      <c r="T424" s="132"/>
      <c r="U424" s="128"/>
      <c r="V424" s="128"/>
      <c r="W424" s="128"/>
      <c r="X424" s="128"/>
      <c r="Y424" s="128"/>
      <c r="Z424" s="128"/>
      <c r="AA424" s="133"/>
      <c r="AT424" s="134" t="s">
        <v>240</v>
      </c>
      <c r="AU424" s="134" t="s">
        <v>74</v>
      </c>
      <c r="AV424" s="134" t="s">
        <v>74</v>
      </c>
      <c r="AW424" s="134" t="s">
        <v>188</v>
      </c>
      <c r="AX424" s="134" t="s">
        <v>65</v>
      </c>
      <c r="AY424" s="134" t="s">
        <v>231</v>
      </c>
    </row>
    <row r="425" spans="2:51" s="6" customFormat="1" ht="15.75" customHeight="1">
      <c r="B425" s="127"/>
      <c r="C425" s="128"/>
      <c r="D425" s="128"/>
      <c r="E425" s="128"/>
      <c r="F425" s="293" t="s">
        <v>600</v>
      </c>
      <c r="G425" s="294"/>
      <c r="H425" s="294"/>
      <c r="I425" s="294"/>
      <c r="J425" s="128"/>
      <c r="K425" s="130">
        <v>207.338</v>
      </c>
      <c r="L425" s="128"/>
      <c r="M425" s="128"/>
      <c r="N425" s="128"/>
      <c r="O425" s="128"/>
      <c r="P425" s="128"/>
      <c r="Q425" s="128"/>
      <c r="R425" s="128"/>
      <c r="S425" s="131"/>
      <c r="T425" s="132"/>
      <c r="U425" s="128"/>
      <c r="V425" s="128"/>
      <c r="W425" s="128"/>
      <c r="X425" s="128"/>
      <c r="Y425" s="128"/>
      <c r="Z425" s="128"/>
      <c r="AA425" s="133"/>
      <c r="AT425" s="134" t="s">
        <v>240</v>
      </c>
      <c r="AU425" s="134" t="s">
        <v>74</v>
      </c>
      <c r="AV425" s="134" t="s">
        <v>74</v>
      </c>
      <c r="AW425" s="134" t="s">
        <v>188</v>
      </c>
      <c r="AX425" s="134" t="s">
        <v>65</v>
      </c>
      <c r="AY425" s="134" t="s">
        <v>231</v>
      </c>
    </row>
    <row r="426" spans="2:51" s="6" customFormat="1" ht="15.75" customHeight="1">
      <c r="B426" s="127"/>
      <c r="C426" s="128"/>
      <c r="D426" s="128"/>
      <c r="E426" s="128"/>
      <c r="F426" s="293" t="s">
        <v>601</v>
      </c>
      <c r="G426" s="294"/>
      <c r="H426" s="294"/>
      <c r="I426" s="294"/>
      <c r="J426" s="128"/>
      <c r="K426" s="130">
        <v>133.65</v>
      </c>
      <c r="L426" s="128"/>
      <c r="M426" s="128"/>
      <c r="N426" s="128"/>
      <c r="O426" s="128"/>
      <c r="P426" s="128"/>
      <c r="Q426" s="128"/>
      <c r="R426" s="128"/>
      <c r="S426" s="131"/>
      <c r="T426" s="132"/>
      <c r="U426" s="128"/>
      <c r="V426" s="128"/>
      <c r="W426" s="128"/>
      <c r="X426" s="128"/>
      <c r="Y426" s="128"/>
      <c r="Z426" s="128"/>
      <c r="AA426" s="133"/>
      <c r="AT426" s="134" t="s">
        <v>240</v>
      </c>
      <c r="AU426" s="134" t="s">
        <v>74</v>
      </c>
      <c r="AV426" s="134" t="s">
        <v>74</v>
      </c>
      <c r="AW426" s="134" t="s">
        <v>188</v>
      </c>
      <c r="AX426" s="134" t="s">
        <v>65</v>
      </c>
      <c r="AY426" s="134" t="s">
        <v>231</v>
      </c>
    </row>
    <row r="427" spans="2:51" s="6" customFormat="1" ht="15.75" customHeight="1">
      <c r="B427" s="127"/>
      <c r="C427" s="128"/>
      <c r="D427" s="128"/>
      <c r="E427" s="128"/>
      <c r="F427" s="293" t="s">
        <v>602</v>
      </c>
      <c r="G427" s="294"/>
      <c r="H427" s="294"/>
      <c r="I427" s="294"/>
      <c r="J427" s="128"/>
      <c r="K427" s="130">
        <v>133.65</v>
      </c>
      <c r="L427" s="128"/>
      <c r="M427" s="128"/>
      <c r="N427" s="128"/>
      <c r="O427" s="128"/>
      <c r="P427" s="128"/>
      <c r="Q427" s="128"/>
      <c r="R427" s="128"/>
      <c r="S427" s="131"/>
      <c r="T427" s="132"/>
      <c r="U427" s="128"/>
      <c r="V427" s="128"/>
      <c r="W427" s="128"/>
      <c r="X427" s="128"/>
      <c r="Y427" s="128"/>
      <c r="Z427" s="128"/>
      <c r="AA427" s="133"/>
      <c r="AT427" s="134" t="s">
        <v>240</v>
      </c>
      <c r="AU427" s="134" t="s">
        <v>74</v>
      </c>
      <c r="AV427" s="134" t="s">
        <v>74</v>
      </c>
      <c r="AW427" s="134" t="s">
        <v>188</v>
      </c>
      <c r="AX427" s="134" t="s">
        <v>65</v>
      </c>
      <c r="AY427" s="134" t="s">
        <v>231</v>
      </c>
    </row>
    <row r="428" spans="2:51" s="6" customFormat="1" ht="15.75" customHeight="1">
      <c r="B428" s="135"/>
      <c r="C428" s="136"/>
      <c r="D428" s="136"/>
      <c r="E428" s="136" t="s">
        <v>116</v>
      </c>
      <c r="F428" s="299" t="s">
        <v>241</v>
      </c>
      <c r="G428" s="300"/>
      <c r="H428" s="300"/>
      <c r="I428" s="300"/>
      <c r="J428" s="136"/>
      <c r="K428" s="137">
        <v>883.476</v>
      </c>
      <c r="L428" s="136"/>
      <c r="M428" s="136"/>
      <c r="N428" s="136"/>
      <c r="O428" s="136"/>
      <c r="P428" s="136"/>
      <c r="Q428" s="136"/>
      <c r="R428" s="136"/>
      <c r="S428" s="138"/>
      <c r="T428" s="139"/>
      <c r="U428" s="136"/>
      <c r="V428" s="136"/>
      <c r="W428" s="136"/>
      <c r="X428" s="136"/>
      <c r="Y428" s="136"/>
      <c r="Z428" s="136"/>
      <c r="AA428" s="140"/>
      <c r="AT428" s="141" t="s">
        <v>240</v>
      </c>
      <c r="AU428" s="141" t="s">
        <v>74</v>
      </c>
      <c r="AV428" s="141" t="s">
        <v>237</v>
      </c>
      <c r="AW428" s="141" t="s">
        <v>188</v>
      </c>
      <c r="AX428" s="141" t="s">
        <v>17</v>
      </c>
      <c r="AY428" s="141" t="s">
        <v>231</v>
      </c>
    </row>
    <row r="429" spans="2:65" s="6" customFormat="1" ht="39" customHeight="1">
      <c r="B429" s="21"/>
      <c r="C429" s="117" t="s">
        <v>603</v>
      </c>
      <c r="D429" s="117" t="s">
        <v>232</v>
      </c>
      <c r="E429" s="118" t="s">
        <v>604</v>
      </c>
      <c r="F429" s="289" t="s">
        <v>605</v>
      </c>
      <c r="G429" s="290"/>
      <c r="H429" s="290"/>
      <c r="I429" s="290"/>
      <c r="J429" s="120" t="s">
        <v>235</v>
      </c>
      <c r="K429" s="121">
        <v>53008.56</v>
      </c>
      <c r="L429" s="291"/>
      <c r="M429" s="290"/>
      <c r="N429" s="292">
        <f>ROUND($L$429*$K$429,2)</f>
        <v>0</v>
      </c>
      <c r="O429" s="290"/>
      <c r="P429" s="290"/>
      <c r="Q429" s="290"/>
      <c r="R429" s="119" t="s">
        <v>236</v>
      </c>
      <c r="S429" s="41"/>
      <c r="T429" s="122"/>
      <c r="U429" s="123" t="s">
        <v>38</v>
      </c>
      <c r="V429" s="22"/>
      <c r="W429" s="22"/>
      <c r="X429" s="124">
        <v>0</v>
      </c>
      <c r="Y429" s="124">
        <f>$X$429*$K$429</f>
        <v>0</v>
      </c>
      <c r="Z429" s="124">
        <v>0</v>
      </c>
      <c r="AA429" s="125">
        <f>$Z$429*$K$429</f>
        <v>0</v>
      </c>
      <c r="AR429" s="80" t="s">
        <v>237</v>
      </c>
      <c r="AT429" s="80" t="s">
        <v>232</v>
      </c>
      <c r="AU429" s="80" t="s">
        <v>74</v>
      </c>
      <c r="AY429" s="6" t="s">
        <v>231</v>
      </c>
      <c r="BE429" s="126">
        <f>IF($U$429="základní",$N$429,0)</f>
        <v>0</v>
      </c>
      <c r="BF429" s="126">
        <f>IF($U$429="snížená",$N$429,0)</f>
        <v>0</v>
      </c>
      <c r="BG429" s="126">
        <f>IF($U$429="zákl. přenesená",$N$429,0)</f>
        <v>0</v>
      </c>
      <c r="BH429" s="126">
        <f>IF($U$429="sníž. přenesená",$N$429,0)</f>
        <v>0</v>
      </c>
      <c r="BI429" s="126">
        <f>IF($U$429="nulová",$N$429,0)</f>
        <v>0</v>
      </c>
      <c r="BJ429" s="80" t="s">
        <v>237</v>
      </c>
      <c r="BK429" s="126">
        <f>ROUND($L$429*$K$429,2)</f>
        <v>0</v>
      </c>
      <c r="BL429" s="80" t="s">
        <v>237</v>
      </c>
      <c r="BM429" s="80" t="s">
        <v>606</v>
      </c>
    </row>
    <row r="430" spans="2:51" s="6" customFormat="1" ht="15.75" customHeight="1">
      <c r="B430" s="127"/>
      <c r="C430" s="128"/>
      <c r="D430" s="128"/>
      <c r="E430" s="129"/>
      <c r="F430" s="293" t="s">
        <v>607</v>
      </c>
      <c r="G430" s="294"/>
      <c r="H430" s="294"/>
      <c r="I430" s="294"/>
      <c r="J430" s="128"/>
      <c r="K430" s="130">
        <v>53008.56</v>
      </c>
      <c r="L430" s="128"/>
      <c r="M430" s="128"/>
      <c r="N430" s="128"/>
      <c r="O430" s="128"/>
      <c r="P430" s="128"/>
      <c r="Q430" s="128"/>
      <c r="R430" s="128"/>
      <c r="S430" s="131"/>
      <c r="T430" s="132"/>
      <c r="U430" s="128"/>
      <c r="V430" s="128"/>
      <c r="W430" s="128"/>
      <c r="X430" s="128"/>
      <c r="Y430" s="128"/>
      <c r="Z430" s="128"/>
      <c r="AA430" s="133"/>
      <c r="AT430" s="134" t="s">
        <v>240</v>
      </c>
      <c r="AU430" s="134" t="s">
        <v>74</v>
      </c>
      <c r="AV430" s="134" t="s">
        <v>74</v>
      </c>
      <c r="AW430" s="134" t="s">
        <v>188</v>
      </c>
      <c r="AX430" s="134" t="s">
        <v>65</v>
      </c>
      <c r="AY430" s="134" t="s">
        <v>231</v>
      </c>
    </row>
    <row r="431" spans="2:51" s="6" customFormat="1" ht="15.75" customHeight="1">
      <c r="B431" s="135"/>
      <c r="C431" s="136"/>
      <c r="D431" s="136"/>
      <c r="E431" s="136"/>
      <c r="F431" s="299" t="s">
        <v>241</v>
      </c>
      <c r="G431" s="300"/>
      <c r="H431" s="300"/>
      <c r="I431" s="300"/>
      <c r="J431" s="136"/>
      <c r="K431" s="137">
        <v>53008.56</v>
      </c>
      <c r="L431" s="136"/>
      <c r="M431" s="136"/>
      <c r="N431" s="136"/>
      <c r="O431" s="136"/>
      <c r="P431" s="136"/>
      <c r="Q431" s="136"/>
      <c r="R431" s="136"/>
      <c r="S431" s="138"/>
      <c r="T431" s="139"/>
      <c r="U431" s="136"/>
      <c r="V431" s="136"/>
      <c r="W431" s="136"/>
      <c r="X431" s="136"/>
      <c r="Y431" s="136"/>
      <c r="Z431" s="136"/>
      <c r="AA431" s="140"/>
      <c r="AT431" s="141" t="s">
        <v>240</v>
      </c>
      <c r="AU431" s="141" t="s">
        <v>74</v>
      </c>
      <c r="AV431" s="141" t="s">
        <v>237</v>
      </c>
      <c r="AW431" s="141" t="s">
        <v>188</v>
      </c>
      <c r="AX431" s="141" t="s">
        <v>17</v>
      </c>
      <c r="AY431" s="141" t="s">
        <v>231</v>
      </c>
    </row>
    <row r="432" spans="2:65" s="6" customFormat="1" ht="27" customHeight="1">
      <c r="B432" s="21"/>
      <c r="C432" s="117" t="s">
        <v>608</v>
      </c>
      <c r="D432" s="117" t="s">
        <v>232</v>
      </c>
      <c r="E432" s="118" t="s">
        <v>609</v>
      </c>
      <c r="F432" s="289" t="s">
        <v>610</v>
      </c>
      <c r="G432" s="290"/>
      <c r="H432" s="290"/>
      <c r="I432" s="290"/>
      <c r="J432" s="120" t="s">
        <v>235</v>
      </c>
      <c r="K432" s="121">
        <v>883.476</v>
      </c>
      <c r="L432" s="291"/>
      <c r="M432" s="290"/>
      <c r="N432" s="292">
        <f>ROUND($L$432*$K$432,2)</f>
        <v>0</v>
      </c>
      <c r="O432" s="290"/>
      <c r="P432" s="290"/>
      <c r="Q432" s="290"/>
      <c r="R432" s="119" t="s">
        <v>236</v>
      </c>
      <c r="S432" s="41"/>
      <c r="T432" s="122"/>
      <c r="U432" s="123" t="s">
        <v>38</v>
      </c>
      <c r="V432" s="22"/>
      <c r="W432" s="22"/>
      <c r="X432" s="124">
        <v>0</v>
      </c>
      <c r="Y432" s="124">
        <f>$X$432*$K$432</f>
        <v>0</v>
      </c>
      <c r="Z432" s="124">
        <v>0</v>
      </c>
      <c r="AA432" s="125">
        <f>$Z$432*$K$432</f>
        <v>0</v>
      </c>
      <c r="AR432" s="80" t="s">
        <v>237</v>
      </c>
      <c r="AT432" s="80" t="s">
        <v>232</v>
      </c>
      <c r="AU432" s="80" t="s">
        <v>74</v>
      </c>
      <c r="AY432" s="6" t="s">
        <v>231</v>
      </c>
      <c r="BE432" s="126">
        <f>IF($U$432="základní",$N$432,0)</f>
        <v>0</v>
      </c>
      <c r="BF432" s="126">
        <f>IF($U$432="snížená",$N$432,0)</f>
        <v>0</v>
      </c>
      <c r="BG432" s="126">
        <f>IF($U$432="zákl. přenesená",$N$432,0)</f>
        <v>0</v>
      </c>
      <c r="BH432" s="126">
        <f>IF($U$432="sníž. přenesená",$N$432,0)</f>
        <v>0</v>
      </c>
      <c r="BI432" s="126">
        <f>IF($U$432="nulová",$N$432,0)</f>
        <v>0</v>
      </c>
      <c r="BJ432" s="80" t="s">
        <v>237</v>
      </c>
      <c r="BK432" s="126">
        <f>ROUND($L$432*$K$432,2)</f>
        <v>0</v>
      </c>
      <c r="BL432" s="80" t="s">
        <v>237</v>
      </c>
      <c r="BM432" s="80" t="s">
        <v>611</v>
      </c>
    </row>
    <row r="433" spans="2:51" s="6" customFormat="1" ht="15.75" customHeight="1">
      <c r="B433" s="127"/>
      <c r="C433" s="128"/>
      <c r="D433" s="128"/>
      <c r="E433" s="129"/>
      <c r="F433" s="293" t="s">
        <v>116</v>
      </c>
      <c r="G433" s="294"/>
      <c r="H433" s="294"/>
      <c r="I433" s="294"/>
      <c r="J433" s="128"/>
      <c r="K433" s="130">
        <v>883.476</v>
      </c>
      <c r="L433" s="128"/>
      <c r="M433" s="128"/>
      <c r="N433" s="128"/>
      <c r="O433" s="128"/>
      <c r="P433" s="128"/>
      <c r="Q433" s="128"/>
      <c r="R433" s="128"/>
      <c r="S433" s="131"/>
      <c r="T433" s="132"/>
      <c r="U433" s="128"/>
      <c r="V433" s="128"/>
      <c r="W433" s="128"/>
      <c r="X433" s="128"/>
      <c r="Y433" s="128"/>
      <c r="Z433" s="128"/>
      <c r="AA433" s="133"/>
      <c r="AT433" s="134" t="s">
        <v>240</v>
      </c>
      <c r="AU433" s="134" t="s">
        <v>74</v>
      </c>
      <c r="AV433" s="134" t="s">
        <v>74</v>
      </c>
      <c r="AW433" s="134" t="s">
        <v>188</v>
      </c>
      <c r="AX433" s="134" t="s">
        <v>65</v>
      </c>
      <c r="AY433" s="134" t="s">
        <v>231</v>
      </c>
    </row>
    <row r="434" spans="2:51" s="6" customFormat="1" ht="15.75" customHeight="1">
      <c r="B434" s="135"/>
      <c r="C434" s="136"/>
      <c r="D434" s="136"/>
      <c r="E434" s="136"/>
      <c r="F434" s="299" t="s">
        <v>241</v>
      </c>
      <c r="G434" s="300"/>
      <c r="H434" s="300"/>
      <c r="I434" s="300"/>
      <c r="J434" s="136"/>
      <c r="K434" s="137">
        <v>883.476</v>
      </c>
      <c r="L434" s="136"/>
      <c r="M434" s="136"/>
      <c r="N434" s="136"/>
      <c r="O434" s="136"/>
      <c r="P434" s="136"/>
      <c r="Q434" s="136"/>
      <c r="R434" s="136"/>
      <c r="S434" s="138"/>
      <c r="T434" s="139"/>
      <c r="U434" s="136"/>
      <c r="V434" s="136"/>
      <c r="W434" s="136"/>
      <c r="X434" s="136"/>
      <c r="Y434" s="136"/>
      <c r="Z434" s="136"/>
      <c r="AA434" s="140"/>
      <c r="AT434" s="141" t="s">
        <v>240</v>
      </c>
      <c r="AU434" s="141" t="s">
        <v>74</v>
      </c>
      <c r="AV434" s="141" t="s">
        <v>237</v>
      </c>
      <c r="AW434" s="141" t="s">
        <v>188</v>
      </c>
      <c r="AX434" s="141" t="s">
        <v>17</v>
      </c>
      <c r="AY434" s="141" t="s">
        <v>231</v>
      </c>
    </row>
    <row r="435" spans="2:65" s="6" customFormat="1" ht="27" customHeight="1">
      <c r="B435" s="21"/>
      <c r="C435" s="117" t="s">
        <v>612</v>
      </c>
      <c r="D435" s="117" t="s">
        <v>232</v>
      </c>
      <c r="E435" s="118" t="s">
        <v>613</v>
      </c>
      <c r="F435" s="289" t="s">
        <v>614</v>
      </c>
      <c r="G435" s="290"/>
      <c r="H435" s="290"/>
      <c r="I435" s="290"/>
      <c r="J435" s="120" t="s">
        <v>235</v>
      </c>
      <c r="K435" s="121">
        <v>53008.56</v>
      </c>
      <c r="L435" s="291"/>
      <c r="M435" s="290"/>
      <c r="N435" s="292">
        <f>ROUND($L$435*$K$435,2)</f>
        <v>0</v>
      </c>
      <c r="O435" s="290"/>
      <c r="P435" s="290"/>
      <c r="Q435" s="290"/>
      <c r="R435" s="119" t="s">
        <v>236</v>
      </c>
      <c r="S435" s="41"/>
      <c r="T435" s="122"/>
      <c r="U435" s="123" t="s">
        <v>38</v>
      </c>
      <c r="V435" s="22"/>
      <c r="W435" s="22"/>
      <c r="X435" s="124">
        <v>0</v>
      </c>
      <c r="Y435" s="124">
        <f>$X$435*$K$435</f>
        <v>0</v>
      </c>
      <c r="Z435" s="124">
        <v>0</v>
      </c>
      <c r="AA435" s="125">
        <f>$Z$435*$K$435</f>
        <v>0</v>
      </c>
      <c r="AR435" s="80" t="s">
        <v>237</v>
      </c>
      <c r="AT435" s="80" t="s">
        <v>232</v>
      </c>
      <c r="AU435" s="80" t="s">
        <v>74</v>
      </c>
      <c r="AY435" s="6" t="s">
        <v>231</v>
      </c>
      <c r="BE435" s="126">
        <f>IF($U$435="základní",$N$435,0)</f>
        <v>0</v>
      </c>
      <c r="BF435" s="126">
        <f>IF($U$435="snížená",$N$435,0)</f>
        <v>0</v>
      </c>
      <c r="BG435" s="126">
        <f>IF($U$435="zákl. přenesená",$N$435,0)</f>
        <v>0</v>
      </c>
      <c r="BH435" s="126">
        <f>IF($U$435="sníž. přenesená",$N$435,0)</f>
        <v>0</v>
      </c>
      <c r="BI435" s="126">
        <f>IF($U$435="nulová",$N$435,0)</f>
        <v>0</v>
      </c>
      <c r="BJ435" s="80" t="s">
        <v>237</v>
      </c>
      <c r="BK435" s="126">
        <f>ROUND($L$435*$K$435,2)</f>
        <v>0</v>
      </c>
      <c r="BL435" s="80" t="s">
        <v>237</v>
      </c>
      <c r="BM435" s="80" t="s">
        <v>615</v>
      </c>
    </row>
    <row r="436" spans="2:51" s="6" customFormat="1" ht="15.75" customHeight="1">
      <c r="B436" s="127"/>
      <c r="C436" s="128"/>
      <c r="D436" s="128"/>
      <c r="E436" s="129"/>
      <c r="F436" s="293" t="s">
        <v>607</v>
      </c>
      <c r="G436" s="294"/>
      <c r="H436" s="294"/>
      <c r="I436" s="294"/>
      <c r="J436" s="128"/>
      <c r="K436" s="130">
        <v>53008.56</v>
      </c>
      <c r="L436" s="128"/>
      <c r="M436" s="128"/>
      <c r="N436" s="128"/>
      <c r="O436" s="128"/>
      <c r="P436" s="128"/>
      <c r="Q436" s="128"/>
      <c r="R436" s="128"/>
      <c r="S436" s="131"/>
      <c r="T436" s="132"/>
      <c r="U436" s="128"/>
      <c r="V436" s="128"/>
      <c r="W436" s="128"/>
      <c r="X436" s="128"/>
      <c r="Y436" s="128"/>
      <c r="Z436" s="128"/>
      <c r="AA436" s="133"/>
      <c r="AT436" s="134" t="s">
        <v>240</v>
      </c>
      <c r="AU436" s="134" t="s">
        <v>74</v>
      </c>
      <c r="AV436" s="134" t="s">
        <v>74</v>
      </c>
      <c r="AW436" s="134" t="s">
        <v>188</v>
      </c>
      <c r="AX436" s="134" t="s">
        <v>65</v>
      </c>
      <c r="AY436" s="134" t="s">
        <v>231</v>
      </c>
    </row>
    <row r="437" spans="2:51" s="6" customFormat="1" ht="15.75" customHeight="1">
      <c r="B437" s="135"/>
      <c r="C437" s="136"/>
      <c r="D437" s="136"/>
      <c r="E437" s="136"/>
      <c r="F437" s="299" t="s">
        <v>241</v>
      </c>
      <c r="G437" s="300"/>
      <c r="H437" s="300"/>
      <c r="I437" s="300"/>
      <c r="J437" s="136"/>
      <c r="K437" s="137">
        <v>53008.56</v>
      </c>
      <c r="L437" s="136"/>
      <c r="M437" s="136"/>
      <c r="N437" s="136"/>
      <c r="O437" s="136"/>
      <c r="P437" s="136"/>
      <c r="Q437" s="136"/>
      <c r="R437" s="136"/>
      <c r="S437" s="138"/>
      <c r="T437" s="139"/>
      <c r="U437" s="136"/>
      <c r="V437" s="136"/>
      <c r="W437" s="136"/>
      <c r="X437" s="136"/>
      <c r="Y437" s="136"/>
      <c r="Z437" s="136"/>
      <c r="AA437" s="140"/>
      <c r="AT437" s="141" t="s">
        <v>240</v>
      </c>
      <c r="AU437" s="141" t="s">
        <v>74</v>
      </c>
      <c r="AV437" s="141" t="s">
        <v>237</v>
      </c>
      <c r="AW437" s="141" t="s">
        <v>188</v>
      </c>
      <c r="AX437" s="141" t="s">
        <v>17</v>
      </c>
      <c r="AY437" s="141" t="s">
        <v>231</v>
      </c>
    </row>
    <row r="438" spans="2:65" s="6" customFormat="1" ht="27" customHeight="1">
      <c r="B438" s="21"/>
      <c r="C438" s="117" t="s">
        <v>616</v>
      </c>
      <c r="D438" s="117" t="s">
        <v>232</v>
      </c>
      <c r="E438" s="118" t="s">
        <v>617</v>
      </c>
      <c r="F438" s="289" t="s">
        <v>618</v>
      </c>
      <c r="G438" s="290"/>
      <c r="H438" s="290"/>
      <c r="I438" s="290"/>
      <c r="J438" s="120" t="s">
        <v>235</v>
      </c>
      <c r="K438" s="121">
        <v>883.476</v>
      </c>
      <c r="L438" s="291"/>
      <c r="M438" s="290"/>
      <c r="N438" s="292">
        <f>ROUND($L$438*$K$438,2)</f>
        <v>0</v>
      </c>
      <c r="O438" s="290"/>
      <c r="P438" s="290"/>
      <c r="Q438" s="290"/>
      <c r="R438" s="119" t="s">
        <v>236</v>
      </c>
      <c r="S438" s="41"/>
      <c r="T438" s="122"/>
      <c r="U438" s="123" t="s">
        <v>38</v>
      </c>
      <c r="V438" s="22"/>
      <c r="W438" s="22"/>
      <c r="X438" s="124">
        <v>0</v>
      </c>
      <c r="Y438" s="124">
        <f>$X$438*$K$438</f>
        <v>0</v>
      </c>
      <c r="Z438" s="124">
        <v>0</v>
      </c>
      <c r="AA438" s="125">
        <f>$Z$438*$K$438</f>
        <v>0</v>
      </c>
      <c r="AR438" s="80" t="s">
        <v>237</v>
      </c>
      <c r="AT438" s="80" t="s">
        <v>232</v>
      </c>
      <c r="AU438" s="80" t="s">
        <v>74</v>
      </c>
      <c r="AY438" s="6" t="s">
        <v>231</v>
      </c>
      <c r="BE438" s="126">
        <f>IF($U$438="základní",$N$438,0)</f>
        <v>0</v>
      </c>
      <c r="BF438" s="126">
        <f>IF($U$438="snížená",$N$438,0)</f>
        <v>0</v>
      </c>
      <c r="BG438" s="126">
        <f>IF($U$438="zákl. přenesená",$N$438,0)</f>
        <v>0</v>
      </c>
      <c r="BH438" s="126">
        <f>IF($U$438="sníž. přenesená",$N$438,0)</f>
        <v>0</v>
      </c>
      <c r="BI438" s="126">
        <f>IF($U$438="nulová",$N$438,0)</f>
        <v>0</v>
      </c>
      <c r="BJ438" s="80" t="s">
        <v>237</v>
      </c>
      <c r="BK438" s="126">
        <f>ROUND($L$438*$K$438,2)</f>
        <v>0</v>
      </c>
      <c r="BL438" s="80" t="s">
        <v>237</v>
      </c>
      <c r="BM438" s="80" t="s">
        <v>619</v>
      </c>
    </row>
    <row r="439" spans="2:51" s="6" customFormat="1" ht="15.75" customHeight="1">
      <c r="B439" s="127"/>
      <c r="C439" s="128"/>
      <c r="D439" s="128"/>
      <c r="E439" s="129"/>
      <c r="F439" s="293" t="s">
        <v>116</v>
      </c>
      <c r="G439" s="294"/>
      <c r="H439" s="294"/>
      <c r="I439" s="294"/>
      <c r="J439" s="128"/>
      <c r="K439" s="130">
        <v>883.476</v>
      </c>
      <c r="L439" s="128"/>
      <c r="M439" s="128"/>
      <c r="N439" s="128"/>
      <c r="O439" s="128"/>
      <c r="P439" s="128"/>
      <c r="Q439" s="128"/>
      <c r="R439" s="128"/>
      <c r="S439" s="131"/>
      <c r="T439" s="132"/>
      <c r="U439" s="128"/>
      <c r="V439" s="128"/>
      <c r="W439" s="128"/>
      <c r="X439" s="128"/>
      <c r="Y439" s="128"/>
      <c r="Z439" s="128"/>
      <c r="AA439" s="133"/>
      <c r="AT439" s="134" t="s">
        <v>240</v>
      </c>
      <c r="AU439" s="134" t="s">
        <v>74</v>
      </c>
      <c r="AV439" s="134" t="s">
        <v>74</v>
      </c>
      <c r="AW439" s="134" t="s">
        <v>188</v>
      </c>
      <c r="AX439" s="134" t="s">
        <v>65</v>
      </c>
      <c r="AY439" s="134" t="s">
        <v>231</v>
      </c>
    </row>
    <row r="440" spans="2:51" s="6" customFormat="1" ht="15.75" customHeight="1">
      <c r="B440" s="135"/>
      <c r="C440" s="136"/>
      <c r="D440" s="136"/>
      <c r="E440" s="136"/>
      <c r="F440" s="299" t="s">
        <v>241</v>
      </c>
      <c r="G440" s="300"/>
      <c r="H440" s="300"/>
      <c r="I440" s="300"/>
      <c r="J440" s="136"/>
      <c r="K440" s="137">
        <v>883.476</v>
      </c>
      <c r="L440" s="136"/>
      <c r="M440" s="136"/>
      <c r="N440" s="136"/>
      <c r="O440" s="136"/>
      <c r="P440" s="136"/>
      <c r="Q440" s="136"/>
      <c r="R440" s="136"/>
      <c r="S440" s="138"/>
      <c r="T440" s="139"/>
      <c r="U440" s="136"/>
      <c r="V440" s="136"/>
      <c r="W440" s="136"/>
      <c r="X440" s="136"/>
      <c r="Y440" s="136"/>
      <c r="Z440" s="136"/>
      <c r="AA440" s="140"/>
      <c r="AT440" s="141" t="s">
        <v>240</v>
      </c>
      <c r="AU440" s="141" t="s">
        <v>74</v>
      </c>
      <c r="AV440" s="141" t="s">
        <v>237</v>
      </c>
      <c r="AW440" s="141" t="s">
        <v>188</v>
      </c>
      <c r="AX440" s="141" t="s">
        <v>17</v>
      </c>
      <c r="AY440" s="141" t="s">
        <v>231</v>
      </c>
    </row>
    <row r="441" spans="2:65" s="6" customFormat="1" ht="27" customHeight="1">
      <c r="B441" s="21"/>
      <c r="C441" s="117" t="s">
        <v>620</v>
      </c>
      <c r="D441" s="117" t="s">
        <v>232</v>
      </c>
      <c r="E441" s="118" t="s">
        <v>621</v>
      </c>
      <c r="F441" s="289" t="s">
        <v>622</v>
      </c>
      <c r="G441" s="290"/>
      <c r="H441" s="290"/>
      <c r="I441" s="290"/>
      <c r="J441" s="120" t="s">
        <v>235</v>
      </c>
      <c r="K441" s="121">
        <v>538</v>
      </c>
      <c r="L441" s="291"/>
      <c r="M441" s="290"/>
      <c r="N441" s="292">
        <f>ROUND($L$441*$K$441,2)</f>
        <v>0</v>
      </c>
      <c r="O441" s="290"/>
      <c r="P441" s="290"/>
      <c r="Q441" s="290"/>
      <c r="R441" s="119" t="s">
        <v>236</v>
      </c>
      <c r="S441" s="41"/>
      <c r="T441" s="122"/>
      <c r="U441" s="123" t="s">
        <v>38</v>
      </c>
      <c r="V441" s="22"/>
      <c r="W441" s="22"/>
      <c r="X441" s="124">
        <v>4E-05</v>
      </c>
      <c r="Y441" s="124">
        <f>$X$441*$K$441</f>
        <v>0.02152</v>
      </c>
      <c r="Z441" s="124">
        <v>0</v>
      </c>
      <c r="AA441" s="125">
        <f>$Z$441*$K$441</f>
        <v>0</v>
      </c>
      <c r="AR441" s="80" t="s">
        <v>237</v>
      </c>
      <c r="AT441" s="80" t="s">
        <v>232</v>
      </c>
      <c r="AU441" s="80" t="s">
        <v>74</v>
      </c>
      <c r="AY441" s="6" t="s">
        <v>231</v>
      </c>
      <c r="BE441" s="126">
        <f>IF($U$441="základní",$N$441,0)</f>
        <v>0</v>
      </c>
      <c r="BF441" s="126">
        <f>IF($U$441="snížená",$N$441,0)</f>
        <v>0</v>
      </c>
      <c r="BG441" s="126">
        <f>IF($U$441="zákl. přenesená",$N$441,0)</f>
        <v>0</v>
      </c>
      <c r="BH441" s="126">
        <f>IF($U$441="sníž. přenesená",$N$441,0)</f>
        <v>0</v>
      </c>
      <c r="BI441" s="126">
        <f>IF($U$441="nulová",$N$441,0)</f>
        <v>0</v>
      </c>
      <c r="BJ441" s="80" t="s">
        <v>237</v>
      </c>
      <c r="BK441" s="126">
        <f>ROUND($L$441*$K$441,2)</f>
        <v>0</v>
      </c>
      <c r="BL441" s="80" t="s">
        <v>237</v>
      </c>
      <c r="BM441" s="80" t="s">
        <v>623</v>
      </c>
    </row>
    <row r="442" spans="2:51" s="6" customFormat="1" ht="51" customHeight="1">
      <c r="B442" s="127"/>
      <c r="C442" s="128"/>
      <c r="D442" s="128"/>
      <c r="E442" s="129"/>
      <c r="F442" s="293" t="s">
        <v>624</v>
      </c>
      <c r="G442" s="294"/>
      <c r="H442" s="294"/>
      <c r="I442" s="294"/>
      <c r="J442" s="128"/>
      <c r="K442" s="130">
        <v>346.7</v>
      </c>
      <c r="L442" s="128"/>
      <c r="M442" s="128"/>
      <c r="N442" s="128"/>
      <c r="O442" s="128"/>
      <c r="P442" s="128"/>
      <c r="Q442" s="128"/>
      <c r="R442" s="128"/>
      <c r="S442" s="131"/>
      <c r="T442" s="132"/>
      <c r="U442" s="128"/>
      <c r="V442" s="128"/>
      <c r="W442" s="128"/>
      <c r="X442" s="128"/>
      <c r="Y442" s="128"/>
      <c r="Z442" s="128"/>
      <c r="AA442" s="133"/>
      <c r="AT442" s="134" t="s">
        <v>240</v>
      </c>
      <c r="AU442" s="134" t="s">
        <v>74</v>
      </c>
      <c r="AV442" s="134" t="s">
        <v>74</v>
      </c>
      <c r="AW442" s="134" t="s">
        <v>188</v>
      </c>
      <c r="AX442" s="134" t="s">
        <v>65</v>
      </c>
      <c r="AY442" s="134" t="s">
        <v>231</v>
      </c>
    </row>
    <row r="443" spans="2:51" s="6" customFormat="1" ht="39" customHeight="1">
      <c r="B443" s="127"/>
      <c r="C443" s="128"/>
      <c r="D443" s="128"/>
      <c r="E443" s="128"/>
      <c r="F443" s="293" t="s">
        <v>625</v>
      </c>
      <c r="G443" s="294"/>
      <c r="H443" s="294"/>
      <c r="I443" s="294"/>
      <c r="J443" s="128"/>
      <c r="K443" s="130">
        <v>191.3</v>
      </c>
      <c r="L443" s="128"/>
      <c r="M443" s="128"/>
      <c r="N443" s="128"/>
      <c r="O443" s="128"/>
      <c r="P443" s="128"/>
      <c r="Q443" s="128"/>
      <c r="R443" s="128"/>
      <c r="S443" s="131"/>
      <c r="T443" s="132"/>
      <c r="U443" s="128"/>
      <c r="V443" s="128"/>
      <c r="W443" s="128"/>
      <c r="X443" s="128"/>
      <c r="Y443" s="128"/>
      <c r="Z443" s="128"/>
      <c r="AA443" s="133"/>
      <c r="AT443" s="134" t="s">
        <v>240</v>
      </c>
      <c r="AU443" s="134" t="s">
        <v>74</v>
      </c>
      <c r="AV443" s="134" t="s">
        <v>74</v>
      </c>
      <c r="AW443" s="134" t="s">
        <v>188</v>
      </c>
      <c r="AX443" s="134" t="s">
        <v>65</v>
      </c>
      <c r="AY443" s="134" t="s">
        <v>231</v>
      </c>
    </row>
    <row r="444" spans="2:51" s="6" customFormat="1" ht="15.75" customHeight="1">
      <c r="B444" s="135"/>
      <c r="C444" s="136"/>
      <c r="D444" s="136"/>
      <c r="E444" s="136"/>
      <c r="F444" s="299" t="s">
        <v>241</v>
      </c>
      <c r="G444" s="300"/>
      <c r="H444" s="300"/>
      <c r="I444" s="300"/>
      <c r="J444" s="136"/>
      <c r="K444" s="137">
        <v>538</v>
      </c>
      <c r="L444" s="136"/>
      <c r="M444" s="136"/>
      <c r="N444" s="136"/>
      <c r="O444" s="136"/>
      <c r="P444" s="136"/>
      <c r="Q444" s="136"/>
      <c r="R444" s="136"/>
      <c r="S444" s="138"/>
      <c r="T444" s="139"/>
      <c r="U444" s="136"/>
      <c r="V444" s="136"/>
      <c r="W444" s="136"/>
      <c r="X444" s="136"/>
      <c r="Y444" s="136"/>
      <c r="Z444" s="136"/>
      <c r="AA444" s="140"/>
      <c r="AT444" s="141" t="s">
        <v>240</v>
      </c>
      <c r="AU444" s="141" t="s">
        <v>74</v>
      </c>
      <c r="AV444" s="141" t="s">
        <v>237</v>
      </c>
      <c r="AW444" s="141" t="s">
        <v>188</v>
      </c>
      <c r="AX444" s="141" t="s">
        <v>17</v>
      </c>
      <c r="AY444" s="141" t="s">
        <v>231</v>
      </c>
    </row>
    <row r="445" spans="2:65" s="6" customFormat="1" ht="27" customHeight="1">
      <c r="B445" s="21"/>
      <c r="C445" s="117" t="s">
        <v>626</v>
      </c>
      <c r="D445" s="117" t="s">
        <v>232</v>
      </c>
      <c r="E445" s="118" t="s">
        <v>627</v>
      </c>
      <c r="F445" s="289" t="s">
        <v>628</v>
      </c>
      <c r="G445" s="290"/>
      <c r="H445" s="290"/>
      <c r="I445" s="290"/>
      <c r="J445" s="120" t="s">
        <v>248</v>
      </c>
      <c r="K445" s="121">
        <v>6.372</v>
      </c>
      <c r="L445" s="291"/>
      <c r="M445" s="290"/>
      <c r="N445" s="292">
        <f>ROUND($L$445*$K$445,2)</f>
        <v>0</v>
      </c>
      <c r="O445" s="290"/>
      <c r="P445" s="290"/>
      <c r="Q445" s="290"/>
      <c r="R445" s="119" t="s">
        <v>236</v>
      </c>
      <c r="S445" s="41"/>
      <c r="T445" s="122"/>
      <c r="U445" s="123" t="s">
        <v>38</v>
      </c>
      <c r="V445" s="22"/>
      <c r="W445" s="22"/>
      <c r="X445" s="124">
        <v>0</v>
      </c>
      <c r="Y445" s="124">
        <f>$X$445*$K$445</f>
        <v>0</v>
      </c>
      <c r="Z445" s="124">
        <v>1.8</v>
      </c>
      <c r="AA445" s="125">
        <f>$Z$445*$K$445</f>
        <v>11.4696</v>
      </c>
      <c r="AR445" s="80" t="s">
        <v>237</v>
      </c>
      <c r="AT445" s="80" t="s">
        <v>232</v>
      </c>
      <c r="AU445" s="80" t="s">
        <v>74</v>
      </c>
      <c r="AY445" s="6" t="s">
        <v>231</v>
      </c>
      <c r="BE445" s="126">
        <f>IF($U$445="základní",$N$445,0)</f>
        <v>0</v>
      </c>
      <c r="BF445" s="126">
        <f>IF($U$445="snížená",$N$445,0)</f>
        <v>0</v>
      </c>
      <c r="BG445" s="126">
        <f>IF($U$445="zákl. přenesená",$N$445,0)</f>
        <v>0</v>
      </c>
      <c r="BH445" s="126">
        <f>IF($U$445="sníž. přenesená",$N$445,0)</f>
        <v>0</v>
      </c>
      <c r="BI445" s="126">
        <f>IF($U$445="nulová",$N$445,0)</f>
        <v>0</v>
      </c>
      <c r="BJ445" s="80" t="s">
        <v>237</v>
      </c>
      <c r="BK445" s="126">
        <f>ROUND($L$445*$K$445,2)</f>
        <v>0</v>
      </c>
      <c r="BL445" s="80" t="s">
        <v>237</v>
      </c>
      <c r="BM445" s="80" t="s">
        <v>629</v>
      </c>
    </row>
    <row r="446" spans="2:51" s="6" customFormat="1" ht="27" customHeight="1">
      <c r="B446" s="127"/>
      <c r="C446" s="128"/>
      <c r="D446" s="128"/>
      <c r="E446" s="129"/>
      <c r="F446" s="293" t="s">
        <v>630</v>
      </c>
      <c r="G446" s="294"/>
      <c r="H446" s="294"/>
      <c r="I446" s="294"/>
      <c r="J446" s="128"/>
      <c r="K446" s="130">
        <v>6.372</v>
      </c>
      <c r="L446" s="128"/>
      <c r="M446" s="128"/>
      <c r="N446" s="128"/>
      <c r="O446" s="128"/>
      <c r="P446" s="128"/>
      <c r="Q446" s="128"/>
      <c r="R446" s="128"/>
      <c r="S446" s="131"/>
      <c r="T446" s="132"/>
      <c r="U446" s="128"/>
      <c r="V446" s="128"/>
      <c r="W446" s="128"/>
      <c r="X446" s="128"/>
      <c r="Y446" s="128"/>
      <c r="Z446" s="128"/>
      <c r="AA446" s="133"/>
      <c r="AT446" s="134" t="s">
        <v>240</v>
      </c>
      <c r="AU446" s="134" t="s">
        <v>74</v>
      </c>
      <c r="AV446" s="134" t="s">
        <v>74</v>
      </c>
      <c r="AW446" s="134" t="s">
        <v>188</v>
      </c>
      <c r="AX446" s="134" t="s">
        <v>65</v>
      </c>
      <c r="AY446" s="134" t="s">
        <v>231</v>
      </c>
    </row>
    <row r="447" spans="2:51" s="6" customFormat="1" ht="15.75" customHeight="1">
      <c r="B447" s="135"/>
      <c r="C447" s="136"/>
      <c r="D447" s="136"/>
      <c r="E447" s="136"/>
      <c r="F447" s="299" t="s">
        <v>241</v>
      </c>
      <c r="G447" s="300"/>
      <c r="H447" s="300"/>
      <c r="I447" s="300"/>
      <c r="J447" s="136"/>
      <c r="K447" s="137">
        <v>6.372</v>
      </c>
      <c r="L447" s="136"/>
      <c r="M447" s="136"/>
      <c r="N447" s="136"/>
      <c r="O447" s="136"/>
      <c r="P447" s="136"/>
      <c r="Q447" s="136"/>
      <c r="R447" s="136"/>
      <c r="S447" s="138"/>
      <c r="T447" s="139"/>
      <c r="U447" s="136"/>
      <c r="V447" s="136"/>
      <c r="W447" s="136"/>
      <c r="X447" s="136"/>
      <c r="Y447" s="136"/>
      <c r="Z447" s="136"/>
      <c r="AA447" s="140"/>
      <c r="AT447" s="141" t="s">
        <v>240</v>
      </c>
      <c r="AU447" s="141" t="s">
        <v>74</v>
      </c>
      <c r="AV447" s="141" t="s">
        <v>237</v>
      </c>
      <c r="AW447" s="141" t="s">
        <v>188</v>
      </c>
      <c r="AX447" s="141" t="s">
        <v>17</v>
      </c>
      <c r="AY447" s="141" t="s">
        <v>231</v>
      </c>
    </row>
    <row r="448" spans="2:65" s="6" customFormat="1" ht="27" customHeight="1">
      <c r="B448" s="21"/>
      <c r="C448" s="117" t="s">
        <v>631</v>
      </c>
      <c r="D448" s="117" t="s">
        <v>232</v>
      </c>
      <c r="E448" s="118" t="s">
        <v>632</v>
      </c>
      <c r="F448" s="289" t="s">
        <v>633</v>
      </c>
      <c r="G448" s="290"/>
      <c r="H448" s="290"/>
      <c r="I448" s="290"/>
      <c r="J448" s="120" t="s">
        <v>235</v>
      </c>
      <c r="K448" s="121">
        <v>2.832</v>
      </c>
      <c r="L448" s="291"/>
      <c r="M448" s="290"/>
      <c r="N448" s="292">
        <f>ROUND($L$448*$K$448,2)</f>
        <v>0</v>
      </c>
      <c r="O448" s="290"/>
      <c r="P448" s="290"/>
      <c r="Q448" s="290"/>
      <c r="R448" s="119" t="s">
        <v>236</v>
      </c>
      <c r="S448" s="41"/>
      <c r="T448" s="122"/>
      <c r="U448" s="123" t="s">
        <v>38</v>
      </c>
      <c r="V448" s="22"/>
      <c r="W448" s="22"/>
      <c r="X448" s="124">
        <v>0</v>
      </c>
      <c r="Y448" s="124">
        <f>$X$448*$K$448</f>
        <v>0</v>
      </c>
      <c r="Z448" s="124">
        <v>0.048</v>
      </c>
      <c r="AA448" s="125">
        <f>$Z$448*$K$448</f>
        <v>0.135936</v>
      </c>
      <c r="AR448" s="80" t="s">
        <v>237</v>
      </c>
      <c r="AT448" s="80" t="s">
        <v>232</v>
      </c>
      <c r="AU448" s="80" t="s">
        <v>74</v>
      </c>
      <c r="AY448" s="6" t="s">
        <v>231</v>
      </c>
      <c r="BE448" s="126">
        <f>IF($U$448="základní",$N$448,0)</f>
        <v>0</v>
      </c>
      <c r="BF448" s="126">
        <f>IF($U$448="snížená",$N$448,0)</f>
        <v>0</v>
      </c>
      <c r="BG448" s="126">
        <f>IF($U$448="zákl. přenesená",$N$448,0)</f>
        <v>0</v>
      </c>
      <c r="BH448" s="126">
        <f>IF($U$448="sníž. přenesená",$N$448,0)</f>
        <v>0</v>
      </c>
      <c r="BI448" s="126">
        <f>IF($U$448="nulová",$N$448,0)</f>
        <v>0</v>
      </c>
      <c r="BJ448" s="80" t="s">
        <v>237</v>
      </c>
      <c r="BK448" s="126">
        <f>ROUND($L$448*$K$448,2)</f>
        <v>0</v>
      </c>
      <c r="BL448" s="80" t="s">
        <v>237</v>
      </c>
      <c r="BM448" s="80" t="s">
        <v>634</v>
      </c>
    </row>
    <row r="449" spans="2:51" s="6" customFormat="1" ht="15.75" customHeight="1">
      <c r="B449" s="127"/>
      <c r="C449" s="128"/>
      <c r="D449" s="128"/>
      <c r="E449" s="129"/>
      <c r="F449" s="293" t="s">
        <v>635</v>
      </c>
      <c r="G449" s="294"/>
      <c r="H449" s="294"/>
      <c r="I449" s="294"/>
      <c r="J449" s="128"/>
      <c r="K449" s="130">
        <v>0.72</v>
      </c>
      <c r="L449" s="128"/>
      <c r="M449" s="128"/>
      <c r="N449" s="128"/>
      <c r="O449" s="128"/>
      <c r="P449" s="128"/>
      <c r="Q449" s="128"/>
      <c r="R449" s="128"/>
      <c r="S449" s="131"/>
      <c r="T449" s="132"/>
      <c r="U449" s="128"/>
      <c r="V449" s="128"/>
      <c r="W449" s="128"/>
      <c r="X449" s="128"/>
      <c r="Y449" s="128"/>
      <c r="Z449" s="128"/>
      <c r="AA449" s="133"/>
      <c r="AT449" s="134" t="s">
        <v>240</v>
      </c>
      <c r="AU449" s="134" t="s">
        <v>74</v>
      </c>
      <c r="AV449" s="134" t="s">
        <v>74</v>
      </c>
      <c r="AW449" s="134" t="s">
        <v>188</v>
      </c>
      <c r="AX449" s="134" t="s">
        <v>65</v>
      </c>
      <c r="AY449" s="134" t="s">
        <v>231</v>
      </c>
    </row>
    <row r="450" spans="2:51" s="6" customFormat="1" ht="15.75" customHeight="1">
      <c r="B450" s="127"/>
      <c r="C450" s="128"/>
      <c r="D450" s="128"/>
      <c r="E450" s="128"/>
      <c r="F450" s="293" t="s">
        <v>636</v>
      </c>
      <c r="G450" s="294"/>
      <c r="H450" s="294"/>
      <c r="I450" s="294"/>
      <c r="J450" s="128"/>
      <c r="K450" s="130">
        <v>2.112</v>
      </c>
      <c r="L450" s="128"/>
      <c r="M450" s="128"/>
      <c r="N450" s="128"/>
      <c r="O450" s="128"/>
      <c r="P450" s="128"/>
      <c r="Q450" s="128"/>
      <c r="R450" s="128"/>
      <c r="S450" s="131"/>
      <c r="T450" s="132"/>
      <c r="U450" s="128"/>
      <c r="V450" s="128"/>
      <c r="W450" s="128"/>
      <c r="X450" s="128"/>
      <c r="Y450" s="128"/>
      <c r="Z450" s="128"/>
      <c r="AA450" s="133"/>
      <c r="AT450" s="134" t="s">
        <v>240</v>
      </c>
      <c r="AU450" s="134" t="s">
        <v>74</v>
      </c>
      <c r="AV450" s="134" t="s">
        <v>74</v>
      </c>
      <c r="AW450" s="134" t="s">
        <v>188</v>
      </c>
      <c r="AX450" s="134" t="s">
        <v>65</v>
      </c>
      <c r="AY450" s="134" t="s">
        <v>231</v>
      </c>
    </row>
    <row r="451" spans="2:51" s="6" customFormat="1" ht="15.75" customHeight="1">
      <c r="B451" s="135"/>
      <c r="C451" s="136"/>
      <c r="D451" s="136"/>
      <c r="E451" s="136"/>
      <c r="F451" s="299" t="s">
        <v>241</v>
      </c>
      <c r="G451" s="300"/>
      <c r="H451" s="300"/>
      <c r="I451" s="300"/>
      <c r="J451" s="136"/>
      <c r="K451" s="137">
        <v>2.832</v>
      </c>
      <c r="L451" s="136"/>
      <c r="M451" s="136"/>
      <c r="N451" s="136"/>
      <c r="O451" s="136"/>
      <c r="P451" s="136"/>
      <c r="Q451" s="136"/>
      <c r="R451" s="136"/>
      <c r="S451" s="138"/>
      <c r="T451" s="139"/>
      <c r="U451" s="136"/>
      <c r="V451" s="136"/>
      <c r="W451" s="136"/>
      <c r="X451" s="136"/>
      <c r="Y451" s="136"/>
      <c r="Z451" s="136"/>
      <c r="AA451" s="140"/>
      <c r="AT451" s="141" t="s">
        <v>240</v>
      </c>
      <c r="AU451" s="141" t="s">
        <v>74</v>
      </c>
      <c r="AV451" s="141" t="s">
        <v>237</v>
      </c>
      <c r="AW451" s="141" t="s">
        <v>188</v>
      </c>
      <c r="AX451" s="141" t="s">
        <v>17</v>
      </c>
      <c r="AY451" s="141" t="s">
        <v>231</v>
      </c>
    </row>
    <row r="452" spans="2:65" s="6" customFormat="1" ht="27" customHeight="1">
      <c r="B452" s="21"/>
      <c r="C452" s="117" t="s">
        <v>637</v>
      </c>
      <c r="D452" s="117" t="s">
        <v>232</v>
      </c>
      <c r="E452" s="118" t="s">
        <v>638</v>
      </c>
      <c r="F452" s="289" t="s">
        <v>639</v>
      </c>
      <c r="G452" s="290"/>
      <c r="H452" s="290"/>
      <c r="I452" s="290"/>
      <c r="J452" s="120" t="s">
        <v>235</v>
      </c>
      <c r="K452" s="121">
        <v>54.097</v>
      </c>
      <c r="L452" s="291"/>
      <c r="M452" s="290"/>
      <c r="N452" s="292">
        <f>ROUND($L$452*$K$452,2)</f>
        <v>0</v>
      </c>
      <c r="O452" s="290"/>
      <c r="P452" s="290"/>
      <c r="Q452" s="290"/>
      <c r="R452" s="119" t="s">
        <v>236</v>
      </c>
      <c r="S452" s="41"/>
      <c r="T452" s="122"/>
      <c r="U452" s="123" t="s">
        <v>38</v>
      </c>
      <c r="V452" s="22"/>
      <c r="W452" s="22"/>
      <c r="X452" s="124">
        <v>0</v>
      </c>
      <c r="Y452" s="124">
        <f>$X$452*$K$452</f>
        <v>0</v>
      </c>
      <c r="Z452" s="124">
        <v>0.034</v>
      </c>
      <c r="AA452" s="125">
        <f>$Z$452*$K$452</f>
        <v>1.839298</v>
      </c>
      <c r="AR452" s="80" t="s">
        <v>237</v>
      </c>
      <c r="AT452" s="80" t="s">
        <v>232</v>
      </c>
      <c r="AU452" s="80" t="s">
        <v>74</v>
      </c>
      <c r="AY452" s="6" t="s">
        <v>231</v>
      </c>
      <c r="BE452" s="126">
        <f>IF($U$452="základní",$N$452,0)</f>
        <v>0</v>
      </c>
      <c r="BF452" s="126">
        <f>IF($U$452="snížená",$N$452,0)</f>
        <v>0</v>
      </c>
      <c r="BG452" s="126">
        <f>IF($U$452="zákl. přenesená",$N$452,0)</f>
        <v>0</v>
      </c>
      <c r="BH452" s="126">
        <f>IF($U$452="sníž. přenesená",$N$452,0)</f>
        <v>0</v>
      </c>
      <c r="BI452" s="126">
        <f>IF($U$452="nulová",$N$452,0)</f>
        <v>0</v>
      </c>
      <c r="BJ452" s="80" t="s">
        <v>237</v>
      </c>
      <c r="BK452" s="126">
        <f>ROUND($L$452*$K$452,2)</f>
        <v>0</v>
      </c>
      <c r="BL452" s="80" t="s">
        <v>237</v>
      </c>
      <c r="BM452" s="80" t="s">
        <v>640</v>
      </c>
    </row>
    <row r="453" spans="2:51" s="6" customFormat="1" ht="27" customHeight="1">
      <c r="B453" s="127"/>
      <c r="C453" s="128"/>
      <c r="D453" s="128"/>
      <c r="E453" s="129"/>
      <c r="F453" s="293" t="s">
        <v>641</v>
      </c>
      <c r="G453" s="294"/>
      <c r="H453" s="294"/>
      <c r="I453" s="294"/>
      <c r="J453" s="128"/>
      <c r="K453" s="130">
        <v>36.43</v>
      </c>
      <c r="L453" s="128"/>
      <c r="M453" s="128"/>
      <c r="N453" s="128"/>
      <c r="O453" s="128"/>
      <c r="P453" s="128"/>
      <c r="Q453" s="128"/>
      <c r="R453" s="128"/>
      <c r="S453" s="131"/>
      <c r="T453" s="132"/>
      <c r="U453" s="128"/>
      <c r="V453" s="128"/>
      <c r="W453" s="128"/>
      <c r="X453" s="128"/>
      <c r="Y453" s="128"/>
      <c r="Z453" s="128"/>
      <c r="AA453" s="133"/>
      <c r="AT453" s="134" t="s">
        <v>240</v>
      </c>
      <c r="AU453" s="134" t="s">
        <v>74</v>
      </c>
      <c r="AV453" s="134" t="s">
        <v>74</v>
      </c>
      <c r="AW453" s="134" t="s">
        <v>188</v>
      </c>
      <c r="AX453" s="134" t="s">
        <v>65</v>
      </c>
      <c r="AY453" s="134" t="s">
        <v>231</v>
      </c>
    </row>
    <row r="454" spans="2:51" s="6" customFormat="1" ht="15.75" customHeight="1">
      <c r="B454" s="127"/>
      <c r="C454" s="128"/>
      <c r="D454" s="128"/>
      <c r="E454" s="128"/>
      <c r="F454" s="293" t="s">
        <v>642</v>
      </c>
      <c r="G454" s="294"/>
      <c r="H454" s="294"/>
      <c r="I454" s="294"/>
      <c r="J454" s="128"/>
      <c r="K454" s="130">
        <v>2.88</v>
      </c>
      <c r="L454" s="128"/>
      <c r="M454" s="128"/>
      <c r="N454" s="128"/>
      <c r="O454" s="128"/>
      <c r="P454" s="128"/>
      <c r="Q454" s="128"/>
      <c r="R454" s="128"/>
      <c r="S454" s="131"/>
      <c r="T454" s="132"/>
      <c r="U454" s="128"/>
      <c r="V454" s="128"/>
      <c r="W454" s="128"/>
      <c r="X454" s="128"/>
      <c r="Y454" s="128"/>
      <c r="Z454" s="128"/>
      <c r="AA454" s="133"/>
      <c r="AT454" s="134" t="s">
        <v>240</v>
      </c>
      <c r="AU454" s="134" t="s">
        <v>74</v>
      </c>
      <c r="AV454" s="134" t="s">
        <v>74</v>
      </c>
      <c r="AW454" s="134" t="s">
        <v>188</v>
      </c>
      <c r="AX454" s="134" t="s">
        <v>65</v>
      </c>
      <c r="AY454" s="134" t="s">
        <v>231</v>
      </c>
    </row>
    <row r="455" spans="2:51" s="6" customFormat="1" ht="15.75" customHeight="1">
      <c r="B455" s="127"/>
      <c r="C455" s="128"/>
      <c r="D455" s="128"/>
      <c r="E455" s="128"/>
      <c r="F455" s="293" t="s">
        <v>643</v>
      </c>
      <c r="G455" s="294"/>
      <c r="H455" s="294"/>
      <c r="I455" s="294"/>
      <c r="J455" s="128"/>
      <c r="K455" s="130">
        <v>2.1</v>
      </c>
      <c r="L455" s="128"/>
      <c r="M455" s="128"/>
      <c r="N455" s="128"/>
      <c r="O455" s="128"/>
      <c r="P455" s="128"/>
      <c r="Q455" s="128"/>
      <c r="R455" s="128"/>
      <c r="S455" s="131"/>
      <c r="T455" s="132"/>
      <c r="U455" s="128"/>
      <c r="V455" s="128"/>
      <c r="W455" s="128"/>
      <c r="X455" s="128"/>
      <c r="Y455" s="128"/>
      <c r="Z455" s="128"/>
      <c r="AA455" s="133"/>
      <c r="AT455" s="134" t="s">
        <v>240</v>
      </c>
      <c r="AU455" s="134" t="s">
        <v>74</v>
      </c>
      <c r="AV455" s="134" t="s">
        <v>74</v>
      </c>
      <c r="AW455" s="134" t="s">
        <v>188</v>
      </c>
      <c r="AX455" s="134" t="s">
        <v>65</v>
      </c>
      <c r="AY455" s="134" t="s">
        <v>231</v>
      </c>
    </row>
    <row r="456" spans="2:51" s="6" customFormat="1" ht="15.75" customHeight="1">
      <c r="B456" s="127"/>
      <c r="C456" s="128"/>
      <c r="D456" s="128"/>
      <c r="E456" s="128"/>
      <c r="F456" s="293" t="s">
        <v>644</v>
      </c>
      <c r="G456" s="294"/>
      <c r="H456" s="294"/>
      <c r="I456" s="294"/>
      <c r="J456" s="128"/>
      <c r="K456" s="130">
        <v>3.167</v>
      </c>
      <c r="L456" s="128"/>
      <c r="M456" s="128"/>
      <c r="N456" s="128"/>
      <c r="O456" s="128"/>
      <c r="P456" s="128"/>
      <c r="Q456" s="128"/>
      <c r="R456" s="128"/>
      <c r="S456" s="131"/>
      <c r="T456" s="132"/>
      <c r="U456" s="128"/>
      <c r="V456" s="128"/>
      <c r="W456" s="128"/>
      <c r="X456" s="128"/>
      <c r="Y456" s="128"/>
      <c r="Z456" s="128"/>
      <c r="AA456" s="133"/>
      <c r="AT456" s="134" t="s">
        <v>240</v>
      </c>
      <c r="AU456" s="134" t="s">
        <v>74</v>
      </c>
      <c r="AV456" s="134" t="s">
        <v>74</v>
      </c>
      <c r="AW456" s="134" t="s">
        <v>188</v>
      </c>
      <c r="AX456" s="134" t="s">
        <v>65</v>
      </c>
      <c r="AY456" s="134" t="s">
        <v>231</v>
      </c>
    </row>
    <row r="457" spans="2:51" s="6" customFormat="1" ht="15.75" customHeight="1">
      <c r="B457" s="127"/>
      <c r="C457" s="128"/>
      <c r="D457" s="128"/>
      <c r="E457" s="128"/>
      <c r="F457" s="293" t="s">
        <v>645</v>
      </c>
      <c r="G457" s="294"/>
      <c r="H457" s="294"/>
      <c r="I457" s="294"/>
      <c r="J457" s="128"/>
      <c r="K457" s="130">
        <v>4.06</v>
      </c>
      <c r="L457" s="128"/>
      <c r="M457" s="128"/>
      <c r="N457" s="128"/>
      <c r="O457" s="128"/>
      <c r="P457" s="128"/>
      <c r="Q457" s="128"/>
      <c r="R457" s="128"/>
      <c r="S457" s="131"/>
      <c r="T457" s="132"/>
      <c r="U457" s="128"/>
      <c r="V457" s="128"/>
      <c r="W457" s="128"/>
      <c r="X457" s="128"/>
      <c r="Y457" s="128"/>
      <c r="Z457" s="128"/>
      <c r="AA457" s="133"/>
      <c r="AT457" s="134" t="s">
        <v>240</v>
      </c>
      <c r="AU457" s="134" t="s">
        <v>74</v>
      </c>
      <c r="AV457" s="134" t="s">
        <v>74</v>
      </c>
      <c r="AW457" s="134" t="s">
        <v>188</v>
      </c>
      <c r="AX457" s="134" t="s">
        <v>65</v>
      </c>
      <c r="AY457" s="134" t="s">
        <v>231</v>
      </c>
    </row>
    <row r="458" spans="2:51" s="6" customFormat="1" ht="15.75" customHeight="1">
      <c r="B458" s="127"/>
      <c r="C458" s="128"/>
      <c r="D458" s="128"/>
      <c r="E458" s="128"/>
      <c r="F458" s="293" t="s">
        <v>646</v>
      </c>
      <c r="G458" s="294"/>
      <c r="H458" s="294"/>
      <c r="I458" s="294"/>
      <c r="J458" s="128"/>
      <c r="K458" s="130">
        <v>3.36</v>
      </c>
      <c r="L458" s="128"/>
      <c r="M458" s="128"/>
      <c r="N458" s="128"/>
      <c r="O458" s="128"/>
      <c r="P458" s="128"/>
      <c r="Q458" s="128"/>
      <c r="R458" s="128"/>
      <c r="S458" s="131"/>
      <c r="T458" s="132"/>
      <c r="U458" s="128"/>
      <c r="V458" s="128"/>
      <c r="W458" s="128"/>
      <c r="X458" s="128"/>
      <c r="Y458" s="128"/>
      <c r="Z458" s="128"/>
      <c r="AA458" s="133"/>
      <c r="AT458" s="134" t="s">
        <v>240</v>
      </c>
      <c r="AU458" s="134" t="s">
        <v>74</v>
      </c>
      <c r="AV458" s="134" t="s">
        <v>74</v>
      </c>
      <c r="AW458" s="134" t="s">
        <v>188</v>
      </c>
      <c r="AX458" s="134" t="s">
        <v>65</v>
      </c>
      <c r="AY458" s="134" t="s">
        <v>231</v>
      </c>
    </row>
    <row r="459" spans="2:51" s="6" customFormat="1" ht="15.75" customHeight="1">
      <c r="B459" s="127"/>
      <c r="C459" s="128"/>
      <c r="D459" s="128"/>
      <c r="E459" s="128"/>
      <c r="F459" s="293" t="s">
        <v>647</v>
      </c>
      <c r="G459" s="294"/>
      <c r="H459" s="294"/>
      <c r="I459" s="294"/>
      <c r="J459" s="128"/>
      <c r="K459" s="130">
        <v>2.1</v>
      </c>
      <c r="L459" s="128"/>
      <c r="M459" s="128"/>
      <c r="N459" s="128"/>
      <c r="O459" s="128"/>
      <c r="P459" s="128"/>
      <c r="Q459" s="128"/>
      <c r="R459" s="128"/>
      <c r="S459" s="131"/>
      <c r="T459" s="132"/>
      <c r="U459" s="128"/>
      <c r="V459" s="128"/>
      <c r="W459" s="128"/>
      <c r="X459" s="128"/>
      <c r="Y459" s="128"/>
      <c r="Z459" s="128"/>
      <c r="AA459" s="133"/>
      <c r="AT459" s="134" t="s">
        <v>240</v>
      </c>
      <c r="AU459" s="134" t="s">
        <v>74</v>
      </c>
      <c r="AV459" s="134" t="s">
        <v>74</v>
      </c>
      <c r="AW459" s="134" t="s">
        <v>188</v>
      </c>
      <c r="AX459" s="134" t="s">
        <v>65</v>
      </c>
      <c r="AY459" s="134" t="s">
        <v>231</v>
      </c>
    </row>
    <row r="460" spans="2:51" s="6" customFormat="1" ht="15.75" customHeight="1">
      <c r="B460" s="135"/>
      <c r="C460" s="136"/>
      <c r="D460" s="136"/>
      <c r="E460" s="136"/>
      <c r="F460" s="299" t="s">
        <v>241</v>
      </c>
      <c r="G460" s="300"/>
      <c r="H460" s="300"/>
      <c r="I460" s="300"/>
      <c r="J460" s="136"/>
      <c r="K460" s="137">
        <v>54.097</v>
      </c>
      <c r="L460" s="136"/>
      <c r="M460" s="136"/>
      <c r="N460" s="136"/>
      <c r="O460" s="136"/>
      <c r="P460" s="136"/>
      <c r="Q460" s="136"/>
      <c r="R460" s="136"/>
      <c r="S460" s="138"/>
      <c r="T460" s="139"/>
      <c r="U460" s="136"/>
      <c r="V460" s="136"/>
      <c r="W460" s="136"/>
      <c r="X460" s="136"/>
      <c r="Y460" s="136"/>
      <c r="Z460" s="136"/>
      <c r="AA460" s="140"/>
      <c r="AT460" s="141" t="s">
        <v>240</v>
      </c>
      <c r="AU460" s="141" t="s">
        <v>74</v>
      </c>
      <c r="AV460" s="141" t="s">
        <v>237</v>
      </c>
      <c r="AW460" s="141" t="s">
        <v>188</v>
      </c>
      <c r="AX460" s="141" t="s">
        <v>17</v>
      </c>
      <c r="AY460" s="141" t="s">
        <v>231</v>
      </c>
    </row>
    <row r="461" spans="2:65" s="6" customFormat="1" ht="27" customHeight="1">
      <c r="B461" s="21"/>
      <c r="C461" s="117" t="s">
        <v>648</v>
      </c>
      <c r="D461" s="117" t="s">
        <v>232</v>
      </c>
      <c r="E461" s="118" t="s">
        <v>649</v>
      </c>
      <c r="F461" s="289" t="s">
        <v>650</v>
      </c>
      <c r="G461" s="290"/>
      <c r="H461" s="290"/>
      <c r="I461" s="290"/>
      <c r="J461" s="120" t="s">
        <v>235</v>
      </c>
      <c r="K461" s="121">
        <v>104.872</v>
      </c>
      <c r="L461" s="291"/>
      <c r="M461" s="290"/>
      <c r="N461" s="292">
        <f>ROUND($L$461*$K$461,2)</f>
        <v>0</v>
      </c>
      <c r="O461" s="290"/>
      <c r="P461" s="290"/>
      <c r="Q461" s="290"/>
      <c r="R461" s="119" t="s">
        <v>236</v>
      </c>
      <c r="S461" s="41"/>
      <c r="T461" s="122"/>
      <c r="U461" s="123" t="s">
        <v>38</v>
      </c>
      <c r="V461" s="22"/>
      <c r="W461" s="22"/>
      <c r="X461" s="124">
        <v>0</v>
      </c>
      <c r="Y461" s="124">
        <f>$X$461*$K$461</f>
        <v>0</v>
      </c>
      <c r="Z461" s="124">
        <v>0.032</v>
      </c>
      <c r="AA461" s="125">
        <f>$Z$461*$K$461</f>
        <v>3.355904</v>
      </c>
      <c r="AR461" s="80" t="s">
        <v>237</v>
      </c>
      <c r="AT461" s="80" t="s">
        <v>232</v>
      </c>
      <c r="AU461" s="80" t="s">
        <v>74</v>
      </c>
      <c r="AY461" s="6" t="s">
        <v>231</v>
      </c>
      <c r="BE461" s="126">
        <f>IF($U$461="základní",$N$461,0)</f>
        <v>0</v>
      </c>
      <c r="BF461" s="126">
        <f>IF($U$461="snížená",$N$461,0)</f>
        <v>0</v>
      </c>
      <c r="BG461" s="126">
        <f>IF($U$461="zákl. přenesená",$N$461,0)</f>
        <v>0</v>
      </c>
      <c r="BH461" s="126">
        <f>IF($U$461="sníž. přenesená",$N$461,0)</f>
        <v>0</v>
      </c>
      <c r="BI461" s="126">
        <f>IF($U$461="nulová",$N$461,0)</f>
        <v>0</v>
      </c>
      <c r="BJ461" s="80" t="s">
        <v>237</v>
      </c>
      <c r="BK461" s="126">
        <f>ROUND($L$461*$K$461,2)</f>
        <v>0</v>
      </c>
      <c r="BL461" s="80" t="s">
        <v>237</v>
      </c>
      <c r="BM461" s="80" t="s">
        <v>651</v>
      </c>
    </row>
    <row r="462" spans="2:51" s="6" customFormat="1" ht="15.75" customHeight="1">
      <c r="B462" s="127"/>
      <c r="C462" s="128"/>
      <c r="D462" s="128"/>
      <c r="E462" s="129"/>
      <c r="F462" s="293" t="s">
        <v>652</v>
      </c>
      <c r="G462" s="294"/>
      <c r="H462" s="294"/>
      <c r="I462" s="294"/>
      <c r="J462" s="128"/>
      <c r="K462" s="130">
        <v>63.9</v>
      </c>
      <c r="L462" s="128"/>
      <c r="M462" s="128"/>
      <c r="N462" s="128"/>
      <c r="O462" s="128"/>
      <c r="P462" s="128"/>
      <c r="Q462" s="128"/>
      <c r="R462" s="128"/>
      <c r="S462" s="131"/>
      <c r="T462" s="132"/>
      <c r="U462" s="128"/>
      <c r="V462" s="128"/>
      <c r="W462" s="128"/>
      <c r="X462" s="128"/>
      <c r="Y462" s="128"/>
      <c r="Z462" s="128"/>
      <c r="AA462" s="133"/>
      <c r="AT462" s="134" t="s">
        <v>240</v>
      </c>
      <c r="AU462" s="134" t="s">
        <v>74</v>
      </c>
      <c r="AV462" s="134" t="s">
        <v>74</v>
      </c>
      <c r="AW462" s="134" t="s">
        <v>188</v>
      </c>
      <c r="AX462" s="134" t="s">
        <v>65</v>
      </c>
      <c r="AY462" s="134" t="s">
        <v>231</v>
      </c>
    </row>
    <row r="463" spans="2:51" s="6" customFormat="1" ht="27" customHeight="1">
      <c r="B463" s="127"/>
      <c r="C463" s="128"/>
      <c r="D463" s="128"/>
      <c r="E463" s="128"/>
      <c r="F463" s="293" t="s">
        <v>653</v>
      </c>
      <c r="G463" s="294"/>
      <c r="H463" s="294"/>
      <c r="I463" s="294"/>
      <c r="J463" s="128"/>
      <c r="K463" s="130">
        <v>40.972</v>
      </c>
      <c r="L463" s="128"/>
      <c r="M463" s="128"/>
      <c r="N463" s="128"/>
      <c r="O463" s="128"/>
      <c r="P463" s="128"/>
      <c r="Q463" s="128"/>
      <c r="R463" s="128"/>
      <c r="S463" s="131"/>
      <c r="T463" s="132"/>
      <c r="U463" s="128"/>
      <c r="V463" s="128"/>
      <c r="W463" s="128"/>
      <c r="X463" s="128"/>
      <c r="Y463" s="128"/>
      <c r="Z463" s="128"/>
      <c r="AA463" s="133"/>
      <c r="AT463" s="134" t="s">
        <v>240</v>
      </c>
      <c r="AU463" s="134" t="s">
        <v>74</v>
      </c>
      <c r="AV463" s="134" t="s">
        <v>74</v>
      </c>
      <c r="AW463" s="134" t="s">
        <v>188</v>
      </c>
      <c r="AX463" s="134" t="s">
        <v>65</v>
      </c>
      <c r="AY463" s="134" t="s">
        <v>231</v>
      </c>
    </row>
    <row r="464" spans="2:51" s="6" customFormat="1" ht="15.75" customHeight="1">
      <c r="B464" s="135"/>
      <c r="C464" s="136"/>
      <c r="D464" s="136"/>
      <c r="E464" s="136"/>
      <c r="F464" s="299" t="s">
        <v>241</v>
      </c>
      <c r="G464" s="300"/>
      <c r="H464" s="300"/>
      <c r="I464" s="300"/>
      <c r="J464" s="136"/>
      <c r="K464" s="137">
        <v>104.872</v>
      </c>
      <c r="L464" s="136"/>
      <c r="M464" s="136"/>
      <c r="N464" s="136"/>
      <c r="O464" s="136"/>
      <c r="P464" s="136"/>
      <c r="Q464" s="136"/>
      <c r="R464" s="136"/>
      <c r="S464" s="138"/>
      <c r="T464" s="139"/>
      <c r="U464" s="136"/>
      <c r="V464" s="136"/>
      <c r="W464" s="136"/>
      <c r="X464" s="136"/>
      <c r="Y464" s="136"/>
      <c r="Z464" s="136"/>
      <c r="AA464" s="140"/>
      <c r="AT464" s="141" t="s">
        <v>240</v>
      </c>
      <c r="AU464" s="141" t="s">
        <v>74</v>
      </c>
      <c r="AV464" s="141" t="s">
        <v>237</v>
      </c>
      <c r="AW464" s="141" t="s">
        <v>188</v>
      </c>
      <c r="AX464" s="141" t="s">
        <v>17</v>
      </c>
      <c r="AY464" s="141" t="s">
        <v>231</v>
      </c>
    </row>
    <row r="465" spans="2:65" s="6" customFormat="1" ht="27" customHeight="1">
      <c r="B465" s="21"/>
      <c r="C465" s="117" t="s">
        <v>654</v>
      </c>
      <c r="D465" s="117" t="s">
        <v>232</v>
      </c>
      <c r="E465" s="118" t="s">
        <v>655</v>
      </c>
      <c r="F465" s="289" t="s">
        <v>656</v>
      </c>
      <c r="G465" s="290"/>
      <c r="H465" s="290"/>
      <c r="I465" s="290"/>
      <c r="J465" s="120" t="s">
        <v>657</v>
      </c>
      <c r="K465" s="121">
        <v>1</v>
      </c>
      <c r="L465" s="291"/>
      <c r="M465" s="290"/>
      <c r="N465" s="292">
        <f>ROUND($L$465*$K$465,2)</f>
        <v>0</v>
      </c>
      <c r="O465" s="290"/>
      <c r="P465" s="290"/>
      <c r="Q465" s="290"/>
      <c r="R465" s="119"/>
      <c r="S465" s="41"/>
      <c r="T465" s="122"/>
      <c r="U465" s="123" t="s">
        <v>38</v>
      </c>
      <c r="V465" s="22"/>
      <c r="W465" s="22"/>
      <c r="X465" s="124">
        <v>0</v>
      </c>
      <c r="Y465" s="124">
        <f>$X$465*$K$465</f>
        <v>0</v>
      </c>
      <c r="Z465" s="124">
        <v>0</v>
      </c>
      <c r="AA465" s="125">
        <f>$Z$465*$K$465</f>
        <v>0</v>
      </c>
      <c r="AR465" s="80" t="s">
        <v>237</v>
      </c>
      <c r="AT465" s="80" t="s">
        <v>232</v>
      </c>
      <c r="AU465" s="80" t="s">
        <v>74</v>
      </c>
      <c r="AY465" s="6" t="s">
        <v>231</v>
      </c>
      <c r="BE465" s="126">
        <f>IF($U$465="základní",$N$465,0)</f>
        <v>0</v>
      </c>
      <c r="BF465" s="126">
        <f>IF($U$465="snížená",$N$465,0)</f>
        <v>0</v>
      </c>
      <c r="BG465" s="126">
        <f>IF($U$465="zákl. přenesená",$N$465,0)</f>
        <v>0</v>
      </c>
      <c r="BH465" s="126">
        <f>IF($U$465="sníž. přenesená",$N$465,0)</f>
        <v>0</v>
      </c>
      <c r="BI465" s="126">
        <f>IF($U$465="nulová",$N$465,0)</f>
        <v>0</v>
      </c>
      <c r="BJ465" s="80" t="s">
        <v>237</v>
      </c>
      <c r="BK465" s="126">
        <f>ROUND($L$465*$K$465,2)</f>
        <v>0</v>
      </c>
      <c r="BL465" s="80" t="s">
        <v>237</v>
      </c>
      <c r="BM465" s="80" t="s">
        <v>658</v>
      </c>
    </row>
    <row r="466" spans="2:65" s="6" customFormat="1" ht="27" customHeight="1">
      <c r="B466" s="21"/>
      <c r="C466" s="120" t="s">
        <v>659</v>
      </c>
      <c r="D466" s="120" t="s">
        <v>232</v>
      </c>
      <c r="E466" s="118" t="s">
        <v>660</v>
      </c>
      <c r="F466" s="289" t="s">
        <v>661</v>
      </c>
      <c r="G466" s="290"/>
      <c r="H466" s="290"/>
      <c r="I466" s="290"/>
      <c r="J466" s="120" t="s">
        <v>657</v>
      </c>
      <c r="K466" s="121">
        <v>1</v>
      </c>
      <c r="L466" s="291"/>
      <c r="M466" s="290"/>
      <c r="N466" s="292">
        <f>ROUND($L$466*$K$466,2)</f>
        <v>0</v>
      </c>
      <c r="O466" s="290"/>
      <c r="P466" s="290"/>
      <c r="Q466" s="290"/>
      <c r="R466" s="119"/>
      <c r="S466" s="41"/>
      <c r="T466" s="122"/>
      <c r="U466" s="123" t="s">
        <v>38</v>
      </c>
      <c r="V466" s="22"/>
      <c r="W466" s="22"/>
      <c r="X466" s="124">
        <v>0</v>
      </c>
      <c r="Y466" s="124">
        <f>$X$466*$K$466</f>
        <v>0</v>
      </c>
      <c r="Z466" s="124">
        <v>0</v>
      </c>
      <c r="AA466" s="125">
        <f>$Z$466*$K$466</f>
        <v>0</v>
      </c>
      <c r="AR466" s="80" t="s">
        <v>237</v>
      </c>
      <c r="AT466" s="80" t="s">
        <v>232</v>
      </c>
      <c r="AU466" s="80" t="s">
        <v>74</v>
      </c>
      <c r="AY466" s="80" t="s">
        <v>231</v>
      </c>
      <c r="BE466" s="126">
        <f>IF($U$466="základní",$N$466,0)</f>
        <v>0</v>
      </c>
      <c r="BF466" s="126">
        <f>IF($U$466="snížená",$N$466,0)</f>
        <v>0</v>
      </c>
      <c r="BG466" s="126">
        <f>IF($U$466="zákl. přenesená",$N$466,0)</f>
        <v>0</v>
      </c>
      <c r="BH466" s="126">
        <f>IF($U$466="sníž. přenesená",$N$466,0)</f>
        <v>0</v>
      </c>
      <c r="BI466" s="126">
        <f>IF($U$466="nulová",$N$466,0)</f>
        <v>0</v>
      </c>
      <c r="BJ466" s="80" t="s">
        <v>237</v>
      </c>
      <c r="BK466" s="126">
        <f>ROUND($L$466*$K$466,2)</f>
        <v>0</v>
      </c>
      <c r="BL466" s="80" t="s">
        <v>237</v>
      </c>
      <c r="BM466" s="80" t="s">
        <v>662</v>
      </c>
    </row>
    <row r="467" spans="2:65" s="6" customFormat="1" ht="39" customHeight="1">
      <c r="B467" s="21"/>
      <c r="C467" s="120" t="s">
        <v>663</v>
      </c>
      <c r="D467" s="120" t="s">
        <v>232</v>
      </c>
      <c r="E467" s="118" t="s">
        <v>664</v>
      </c>
      <c r="F467" s="289" t="s">
        <v>665</v>
      </c>
      <c r="G467" s="290"/>
      <c r="H467" s="290"/>
      <c r="I467" s="290"/>
      <c r="J467" s="120" t="s">
        <v>657</v>
      </c>
      <c r="K467" s="121">
        <v>1</v>
      </c>
      <c r="L467" s="291"/>
      <c r="M467" s="290"/>
      <c r="N467" s="292">
        <f>ROUND($L$467*$K$467,2)</f>
        <v>0</v>
      </c>
      <c r="O467" s="290"/>
      <c r="P467" s="290"/>
      <c r="Q467" s="290"/>
      <c r="R467" s="119"/>
      <c r="S467" s="41"/>
      <c r="T467" s="122"/>
      <c r="U467" s="123" t="s">
        <v>38</v>
      </c>
      <c r="V467" s="22"/>
      <c r="W467" s="22"/>
      <c r="X467" s="124">
        <v>0</v>
      </c>
      <c r="Y467" s="124">
        <f>$X$467*$K$467</f>
        <v>0</v>
      </c>
      <c r="Z467" s="124">
        <v>0</v>
      </c>
      <c r="AA467" s="125">
        <f>$Z$467*$K$467</f>
        <v>0</v>
      </c>
      <c r="AR467" s="80" t="s">
        <v>237</v>
      </c>
      <c r="AT467" s="80" t="s">
        <v>232</v>
      </c>
      <c r="AU467" s="80" t="s">
        <v>74</v>
      </c>
      <c r="AY467" s="80" t="s">
        <v>231</v>
      </c>
      <c r="BE467" s="126">
        <f>IF($U$467="základní",$N$467,0)</f>
        <v>0</v>
      </c>
      <c r="BF467" s="126">
        <f>IF($U$467="snížená",$N$467,0)</f>
        <v>0</v>
      </c>
      <c r="BG467" s="126">
        <f>IF($U$467="zákl. přenesená",$N$467,0)</f>
        <v>0</v>
      </c>
      <c r="BH467" s="126">
        <f>IF($U$467="sníž. přenesená",$N$467,0)</f>
        <v>0</v>
      </c>
      <c r="BI467" s="126">
        <f>IF($U$467="nulová",$N$467,0)</f>
        <v>0</v>
      </c>
      <c r="BJ467" s="80" t="s">
        <v>237</v>
      </c>
      <c r="BK467" s="126">
        <f>ROUND($L$467*$K$467,2)</f>
        <v>0</v>
      </c>
      <c r="BL467" s="80" t="s">
        <v>237</v>
      </c>
      <c r="BM467" s="80" t="s">
        <v>666</v>
      </c>
    </row>
    <row r="468" spans="2:65" s="6" customFormat="1" ht="27" customHeight="1">
      <c r="B468" s="21"/>
      <c r="C468" s="120" t="s">
        <v>667</v>
      </c>
      <c r="D468" s="120" t="s">
        <v>232</v>
      </c>
      <c r="E468" s="118" t="s">
        <v>668</v>
      </c>
      <c r="F468" s="289" t="s">
        <v>669</v>
      </c>
      <c r="G468" s="290"/>
      <c r="H468" s="290"/>
      <c r="I468" s="290"/>
      <c r="J468" s="120" t="s">
        <v>657</v>
      </c>
      <c r="K468" s="121">
        <v>1</v>
      </c>
      <c r="L468" s="291"/>
      <c r="M468" s="290"/>
      <c r="N468" s="292">
        <f>ROUND($L$468*$K$468,2)</f>
        <v>0</v>
      </c>
      <c r="O468" s="290"/>
      <c r="P468" s="290"/>
      <c r="Q468" s="290"/>
      <c r="R468" s="119"/>
      <c r="S468" s="41"/>
      <c r="T468" s="122"/>
      <c r="U468" s="123" t="s">
        <v>38</v>
      </c>
      <c r="V468" s="22"/>
      <c r="W468" s="22"/>
      <c r="X468" s="124">
        <v>0</v>
      </c>
      <c r="Y468" s="124">
        <f>$X$468*$K$468</f>
        <v>0</v>
      </c>
      <c r="Z468" s="124">
        <v>0</v>
      </c>
      <c r="AA468" s="125">
        <f>$Z$468*$K$468</f>
        <v>0</v>
      </c>
      <c r="AR468" s="80" t="s">
        <v>237</v>
      </c>
      <c r="AT468" s="80" t="s">
        <v>232</v>
      </c>
      <c r="AU468" s="80" t="s">
        <v>74</v>
      </c>
      <c r="AY468" s="80" t="s">
        <v>231</v>
      </c>
      <c r="BE468" s="126">
        <f>IF($U$468="základní",$N$468,0)</f>
        <v>0</v>
      </c>
      <c r="BF468" s="126">
        <f>IF($U$468="snížená",$N$468,0)</f>
        <v>0</v>
      </c>
      <c r="BG468" s="126">
        <f>IF($U$468="zákl. přenesená",$N$468,0)</f>
        <v>0</v>
      </c>
      <c r="BH468" s="126">
        <f>IF($U$468="sníž. přenesená",$N$468,0)</f>
        <v>0</v>
      </c>
      <c r="BI468" s="126">
        <f>IF($U$468="nulová",$N$468,0)</f>
        <v>0</v>
      </c>
      <c r="BJ468" s="80" t="s">
        <v>237</v>
      </c>
      <c r="BK468" s="126">
        <f>ROUND($L$468*$K$468,2)</f>
        <v>0</v>
      </c>
      <c r="BL468" s="80" t="s">
        <v>237</v>
      </c>
      <c r="BM468" s="80" t="s">
        <v>670</v>
      </c>
    </row>
    <row r="469" spans="2:65" s="6" customFormat="1" ht="39" customHeight="1">
      <c r="B469" s="21"/>
      <c r="C469" s="120" t="s">
        <v>671</v>
      </c>
      <c r="D469" s="120" t="s">
        <v>232</v>
      </c>
      <c r="E469" s="118" t="s">
        <v>672</v>
      </c>
      <c r="F469" s="289" t="s">
        <v>673</v>
      </c>
      <c r="G469" s="290"/>
      <c r="H469" s="290"/>
      <c r="I469" s="290"/>
      <c r="J469" s="120" t="s">
        <v>657</v>
      </c>
      <c r="K469" s="121">
        <v>1</v>
      </c>
      <c r="L469" s="291"/>
      <c r="M469" s="290"/>
      <c r="N469" s="292">
        <f>ROUND($L$469*$K$469,2)</f>
        <v>0</v>
      </c>
      <c r="O469" s="290"/>
      <c r="P469" s="290"/>
      <c r="Q469" s="290"/>
      <c r="R469" s="119"/>
      <c r="S469" s="41"/>
      <c r="T469" s="122"/>
      <c r="U469" s="123" t="s">
        <v>38</v>
      </c>
      <c r="V469" s="22"/>
      <c r="W469" s="22"/>
      <c r="X469" s="124">
        <v>0</v>
      </c>
      <c r="Y469" s="124">
        <f>$X$469*$K$469</f>
        <v>0</v>
      </c>
      <c r="Z469" s="124">
        <v>0</v>
      </c>
      <c r="AA469" s="125">
        <f>$Z$469*$K$469</f>
        <v>0</v>
      </c>
      <c r="AR469" s="80" t="s">
        <v>237</v>
      </c>
      <c r="AT469" s="80" t="s">
        <v>232</v>
      </c>
      <c r="AU469" s="80" t="s">
        <v>74</v>
      </c>
      <c r="AY469" s="80" t="s">
        <v>231</v>
      </c>
      <c r="BE469" s="126">
        <f>IF($U$469="základní",$N$469,0)</f>
        <v>0</v>
      </c>
      <c r="BF469" s="126">
        <f>IF($U$469="snížená",$N$469,0)</f>
        <v>0</v>
      </c>
      <c r="BG469" s="126">
        <f>IF($U$469="zákl. přenesená",$N$469,0)</f>
        <v>0</v>
      </c>
      <c r="BH469" s="126">
        <f>IF($U$469="sníž. přenesená",$N$469,0)</f>
        <v>0</v>
      </c>
      <c r="BI469" s="126">
        <f>IF($U$469="nulová",$N$469,0)</f>
        <v>0</v>
      </c>
      <c r="BJ469" s="80" t="s">
        <v>237</v>
      </c>
      <c r="BK469" s="126">
        <f>ROUND($L$469*$K$469,2)</f>
        <v>0</v>
      </c>
      <c r="BL469" s="80" t="s">
        <v>237</v>
      </c>
      <c r="BM469" s="80" t="s">
        <v>674</v>
      </c>
    </row>
    <row r="470" spans="2:65" s="6" customFormat="1" ht="15.75" customHeight="1">
      <c r="B470" s="21"/>
      <c r="C470" s="120" t="s">
        <v>675</v>
      </c>
      <c r="D470" s="120" t="s">
        <v>232</v>
      </c>
      <c r="E470" s="118" t="s">
        <v>676</v>
      </c>
      <c r="F470" s="289" t="s">
        <v>677</v>
      </c>
      <c r="G470" s="290"/>
      <c r="H470" s="290"/>
      <c r="I470" s="290"/>
      <c r="J470" s="120" t="s">
        <v>588</v>
      </c>
      <c r="K470" s="121">
        <v>2</v>
      </c>
      <c r="L470" s="291"/>
      <c r="M470" s="290"/>
      <c r="N470" s="292">
        <f>ROUND($L$470*$K$470,2)</f>
        <v>0</v>
      </c>
      <c r="O470" s="290"/>
      <c r="P470" s="290"/>
      <c r="Q470" s="290"/>
      <c r="R470" s="119"/>
      <c r="S470" s="41"/>
      <c r="T470" s="122"/>
      <c r="U470" s="123" t="s">
        <v>38</v>
      </c>
      <c r="V470" s="22"/>
      <c r="W470" s="22"/>
      <c r="X470" s="124">
        <v>0</v>
      </c>
      <c r="Y470" s="124">
        <f>$X$470*$K$470</f>
        <v>0</v>
      </c>
      <c r="Z470" s="124">
        <v>0</v>
      </c>
      <c r="AA470" s="125">
        <f>$Z$470*$K$470</f>
        <v>0</v>
      </c>
      <c r="AR470" s="80" t="s">
        <v>237</v>
      </c>
      <c r="AT470" s="80" t="s">
        <v>232</v>
      </c>
      <c r="AU470" s="80" t="s">
        <v>74</v>
      </c>
      <c r="AY470" s="80" t="s">
        <v>231</v>
      </c>
      <c r="BE470" s="126">
        <f>IF($U$470="základní",$N$470,0)</f>
        <v>0</v>
      </c>
      <c r="BF470" s="126">
        <f>IF($U$470="snížená",$N$470,0)</f>
        <v>0</v>
      </c>
      <c r="BG470" s="126">
        <f>IF($U$470="zákl. přenesená",$N$470,0)</f>
        <v>0</v>
      </c>
      <c r="BH470" s="126">
        <f>IF($U$470="sníž. přenesená",$N$470,0)</f>
        <v>0</v>
      </c>
      <c r="BI470" s="126">
        <f>IF($U$470="nulová",$N$470,0)</f>
        <v>0</v>
      </c>
      <c r="BJ470" s="80" t="s">
        <v>237</v>
      </c>
      <c r="BK470" s="126">
        <f>ROUND($L$470*$K$470,2)</f>
        <v>0</v>
      </c>
      <c r="BL470" s="80" t="s">
        <v>237</v>
      </c>
      <c r="BM470" s="80" t="s">
        <v>678</v>
      </c>
    </row>
    <row r="471" spans="2:51" s="6" customFormat="1" ht="15.75" customHeight="1">
      <c r="B471" s="127"/>
      <c r="C471" s="128"/>
      <c r="D471" s="128"/>
      <c r="E471" s="129"/>
      <c r="F471" s="293" t="s">
        <v>679</v>
      </c>
      <c r="G471" s="294"/>
      <c r="H471" s="294"/>
      <c r="I471" s="294"/>
      <c r="J471" s="128"/>
      <c r="K471" s="130">
        <v>2</v>
      </c>
      <c r="L471" s="128"/>
      <c r="M471" s="128"/>
      <c r="N471" s="128"/>
      <c r="O471" s="128"/>
      <c r="P471" s="128"/>
      <c r="Q471" s="128"/>
      <c r="R471" s="128"/>
      <c r="S471" s="131"/>
      <c r="T471" s="132"/>
      <c r="U471" s="128"/>
      <c r="V471" s="128"/>
      <c r="W471" s="128"/>
      <c r="X471" s="128"/>
      <c r="Y471" s="128"/>
      <c r="Z471" s="128"/>
      <c r="AA471" s="133"/>
      <c r="AT471" s="134" t="s">
        <v>240</v>
      </c>
      <c r="AU471" s="134" t="s">
        <v>74</v>
      </c>
      <c r="AV471" s="134" t="s">
        <v>74</v>
      </c>
      <c r="AW471" s="134" t="s">
        <v>188</v>
      </c>
      <c r="AX471" s="134" t="s">
        <v>17</v>
      </c>
      <c r="AY471" s="134" t="s">
        <v>231</v>
      </c>
    </row>
    <row r="472" spans="2:65" s="6" customFormat="1" ht="15.75" customHeight="1">
      <c r="B472" s="21"/>
      <c r="C472" s="117" t="s">
        <v>100</v>
      </c>
      <c r="D472" s="117" t="s">
        <v>232</v>
      </c>
      <c r="E472" s="118" t="s">
        <v>680</v>
      </c>
      <c r="F472" s="289" t="s">
        <v>681</v>
      </c>
      <c r="G472" s="290"/>
      <c r="H472" s="290"/>
      <c r="I472" s="290"/>
      <c r="J472" s="120" t="s">
        <v>588</v>
      </c>
      <c r="K472" s="121">
        <v>10</v>
      </c>
      <c r="L472" s="291"/>
      <c r="M472" s="290"/>
      <c r="N472" s="292">
        <f>ROUND($L$472*$K$472,2)</f>
        <v>0</v>
      </c>
      <c r="O472" s="290"/>
      <c r="P472" s="290"/>
      <c r="Q472" s="290"/>
      <c r="R472" s="119"/>
      <c r="S472" s="41"/>
      <c r="T472" s="122"/>
      <c r="U472" s="123" t="s">
        <v>38</v>
      </c>
      <c r="V472" s="22"/>
      <c r="W472" s="22"/>
      <c r="X472" s="124">
        <v>0</v>
      </c>
      <c r="Y472" s="124">
        <f>$X$472*$K$472</f>
        <v>0</v>
      </c>
      <c r="Z472" s="124">
        <v>0</v>
      </c>
      <c r="AA472" s="125">
        <f>$Z$472*$K$472</f>
        <v>0</v>
      </c>
      <c r="AR472" s="80" t="s">
        <v>237</v>
      </c>
      <c r="AT472" s="80" t="s">
        <v>232</v>
      </c>
      <c r="AU472" s="80" t="s">
        <v>74</v>
      </c>
      <c r="AY472" s="6" t="s">
        <v>231</v>
      </c>
      <c r="BE472" s="126">
        <f>IF($U$472="základní",$N$472,0)</f>
        <v>0</v>
      </c>
      <c r="BF472" s="126">
        <f>IF($U$472="snížená",$N$472,0)</f>
        <v>0</v>
      </c>
      <c r="BG472" s="126">
        <f>IF($U$472="zákl. přenesená",$N$472,0)</f>
        <v>0</v>
      </c>
      <c r="BH472" s="126">
        <f>IF($U$472="sníž. přenesená",$N$472,0)</f>
        <v>0</v>
      </c>
      <c r="BI472" s="126">
        <f>IF($U$472="nulová",$N$472,0)</f>
        <v>0</v>
      </c>
      <c r="BJ472" s="80" t="s">
        <v>237</v>
      </c>
      <c r="BK472" s="126">
        <f>ROUND($L$472*$K$472,2)</f>
        <v>0</v>
      </c>
      <c r="BL472" s="80" t="s">
        <v>237</v>
      </c>
      <c r="BM472" s="80" t="s">
        <v>682</v>
      </c>
    </row>
    <row r="473" spans="2:51" s="6" customFormat="1" ht="15.75" customHeight="1">
      <c r="B473" s="127"/>
      <c r="C473" s="128"/>
      <c r="D473" s="128"/>
      <c r="E473" s="129"/>
      <c r="F473" s="293" t="s">
        <v>683</v>
      </c>
      <c r="G473" s="294"/>
      <c r="H473" s="294"/>
      <c r="I473" s="294"/>
      <c r="J473" s="128"/>
      <c r="K473" s="130">
        <v>10</v>
      </c>
      <c r="L473" s="128"/>
      <c r="M473" s="128"/>
      <c r="N473" s="128"/>
      <c r="O473" s="128"/>
      <c r="P473" s="128"/>
      <c r="Q473" s="128"/>
      <c r="R473" s="128"/>
      <c r="S473" s="131"/>
      <c r="T473" s="132"/>
      <c r="U473" s="128"/>
      <c r="V473" s="128"/>
      <c r="W473" s="128"/>
      <c r="X473" s="128"/>
      <c r="Y473" s="128"/>
      <c r="Z473" s="128"/>
      <c r="AA473" s="133"/>
      <c r="AT473" s="134" t="s">
        <v>240</v>
      </c>
      <c r="AU473" s="134" t="s">
        <v>74</v>
      </c>
      <c r="AV473" s="134" t="s">
        <v>74</v>
      </c>
      <c r="AW473" s="134" t="s">
        <v>188</v>
      </c>
      <c r="AX473" s="134" t="s">
        <v>17</v>
      </c>
      <c r="AY473" s="134" t="s">
        <v>231</v>
      </c>
    </row>
    <row r="474" spans="2:65" s="6" customFormat="1" ht="15.75" customHeight="1">
      <c r="B474" s="21"/>
      <c r="C474" s="117" t="s">
        <v>160</v>
      </c>
      <c r="D474" s="117" t="s">
        <v>232</v>
      </c>
      <c r="E474" s="118" t="s">
        <v>684</v>
      </c>
      <c r="F474" s="289" t="s">
        <v>685</v>
      </c>
      <c r="G474" s="290"/>
      <c r="H474" s="290"/>
      <c r="I474" s="290"/>
      <c r="J474" s="120" t="s">
        <v>438</v>
      </c>
      <c r="K474" s="121">
        <v>258</v>
      </c>
      <c r="L474" s="291"/>
      <c r="M474" s="290"/>
      <c r="N474" s="292">
        <f>ROUND($L$474*$K$474,2)</f>
        <v>0</v>
      </c>
      <c r="O474" s="290"/>
      <c r="P474" s="290"/>
      <c r="Q474" s="290"/>
      <c r="R474" s="119"/>
      <c r="S474" s="41"/>
      <c r="T474" s="122"/>
      <c r="U474" s="123" t="s">
        <v>38</v>
      </c>
      <c r="V474" s="22"/>
      <c r="W474" s="22"/>
      <c r="X474" s="124">
        <v>0</v>
      </c>
      <c r="Y474" s="124">
        <f>$X$474*$K$474</f>
        <v>0</v>
      </c>
      <c r="Z474" s="124">
        <v>0</v>
      </c>
      <c r="AA474" s="125">
        <f>$Z$474*$K$474</f>
        <v>0</v>
      </c>
      <c r="AR474" s="80" t="s">
        <v>237</v>
      </c>
      <c r="AT474" s="80" t="s">
        <v>232</v>
      </c>
      <c r="AU474" s="80" t="s">
        <v>74</v>
      </c>
      <c r="AY474" s="6" t="s">
        <v>231</v>
      </c>
      <c r="BE474" s="126">
        <f>IF($U$474="základní",$N$474,0)</f>
        <v>0</v>
      </c>
      <c r="BF474" s="126">
        <f>IF($U$474="snížená",$N$474,0)</f>
        <v>0</v>
      </c>
      <c r="BG474" s="126">
        <f>IF($U$474="zákl. přenesená",$N$474,0)</f>
        <v>0</v>
      </c>
      <c r="BH474" s="126">
        <f>IF($U$474="sníž. přenesená",$N$474,0)</f>
        <v>0</v>
      </c>
      <c r="BI474" s="126">
        <f>IF($U$474="nulová",$N$474,0)</f>
        <v>0</v>
      </c>
      <c r="BJ474" s="80" t="s">
        <v>237</v>
      </c>
      <c r="BK474" s="126">
        <f>ROUND($L$474*$K$474,2)</f>
        <v>0</v>
      </c>
      <c r="BL474" s="80" t="s">
        <v>237</v>
      </c>
      <c r="BM474" s="80" t="s">
        <v>686</v>
      </c>
    </row>
    <row r="475" spans="2:51" s="6" customFormat="1" ht="15.75" customHeight="1">
      <c r="B475" s="127"/>
      <c r="C475" s="128"/>
      <c r="D475" s="128"/>
      <c r="E475" s="129"/>
      <c r="F475" s="293" t="s">
        <v>687</v>
      </c>
      <c r="G475" s="294"/>
      <c r="H475" s="294"/>
      <c r="I475" s="294"/>
      <c r="J475" s="128"/>
      <c r="K475" s="130">
        <v>258</v>
      </c>
      <c r="L475" s="128"/>
      <c r="M475" s="128"/>
      <c r="N475" s="128"/>
      <c r="O475" s="128"/>
      <c r="P475" s="128"/>
      <c r="Q475" s="128"/>
      <c r="R475" s="128"/>
      <c r="S475" s="131"/>
      <c r="T475" s="132"/>
      <c r="U475" s="128"/>
      <c r="V475" s="128"/>
      <c r="W475" s="128"/>
      <c r="X475" s="128"/>
      <c r="Y475" s="128"/>
      <c r="Z475" s="128"/>
      <c r="AA475" s="133"/>
      <c r="AT475" s="134" t="s">
        <v>240</v>
      </c>
      <c r="AU475" s="134" t="s">
        <v>74</v>
      </c>
      <c r="AV475" s="134" t="s">
        <v>74</v>
      </c>
      <c r="AW475" s="134" t="s">
        <v>188</v>
      </c>
      <c r="AX475" s="134" t="s">
        <v>17</v>
      </c>
      <c r="AY475" s="134" t="s">
        <v>231</v>
      </c>
    </row>
    <row r="476" spans="2:65" s="6" customFormat="1" ht="63" customHeight="1">
      <c r="B476" s="21"/>
      <c r="C476" s="117" t="s">
        <v>688</v>
      </c>
      <c r="D476" s="117" t="s">
        <v>232</v>
      </c>
      <c r="E476" s="118" t="s">
        <v>689</v>
      </c>
      <c r="F476" s="289" t="s">
        <v>690</v>
      </c>
      <c r="G476" s="290"/>
      <c r="H476" s="290"/>
      <c r="I476" s="290"/>
      <c r="J476" s="120" t="s">
        <v>657</v>
      </c>
      <c r="K476" s="121">
        <v>1</v>
      </c>
      <c r="L476" s="291"/>
      <c r="M476" s="290"/>
      <c r="N476" s="292">
        <f>ROUND($L$476*$K$476,2)</f>
        <v>0</v>
      </c>
      <c r="O476" s="290"/>
      <c r="P476" s="290"/>
      <c r="Q476" s="290"/>
      <c r="R476" s="119"/>
      <c r="S476" s="41"/>
      <c r="T476" s="122"/>
      <c r="U476" s="123" t="s">
        <v>38</v>
      </c>
      <c r="V476" s="22"/>
      <c r="W476" s="22"/>
      <c r="X476" s="124">
        <v>0</v>
      </c>
      <c r="Y476" s="124">
        <f>$X$476*$K$476</f>
        <v>0</v>
      </c>
      <c r="Z476" s="124">
        <v>0</v>
      </c>
      <c r="AA476" s="125">
        <f>$Z$476*$K$476</f>
        <v>0</v>
      </c>
      <c r="AR476" s="80" t="s">
        <v>237</v>
      </c>
      <c r="AT476" s="80" t="s">
        <v>232</v>
      </c>
      <c r="AU476" s="80" t="s">
        <v>74</v>
      </c>
      <c r="AY476" s="6" t="s">
        <v>231</v>
      </c>
      <c r="BE476" s="126">
        <f>IF($U$476="základní",$N$476,0)</f>
        <v>0</v>
      </c>
      <c r="BF476" s="126">
        <f>IF($U$476="snížená",$N$476,0)</f>
        <v>0</v>
      </c>
      <c r="BG476" s="126">
        <f>IF($U$476="zákl. přenesená",$N$476,0)</f>
        <v>0</v>
      </c>
      <c r="BH476" s="126">
        <f>IF($U$476="sníž. přenesená",$N$476,0)</f>
        <v>0</v>
      </c>
      <c r="BI476" s="126">
        <f>IF($U$476="nulová",$N$476,0)</f>
        <v>0</v>
      </c>
      <c r="BJ476" s="80" t="s">
        <v>237</v>
      </c>
      <c r="BK476" s="126">
        <f>ROUND($L$476*$K$476,2)</f>
        <v>0</v>
      </c>
      <c r="BL476" s="80" t="s">
        <v>237</v>
      </c>
      <c r="BM476" s="80" t="s">
        <v>691</v>
      </c>
    </row>
    <row r="477" spans="2:65" s="6" customFormat="1" ht="15.75" customHeight="1">
      <c r="B477" s="21"/>
      <c r="C477" s="120" t="s">
        <v>692</v>
      </c>
      <c r="D477" s="120" t="s">
        <v>232</v>
      </c>
      <c r="E477" s="118" t="s">
        <v>693</v>
      </c>
      <c r="F477" s="289" t="s">
        <v>694</v>
      </c>
      <c r="G477" s="290"/>
      <c r="H477" s="290"/>
      <c r="I477" s="290"/>
      <c r="J477" s="120" t="s">
        <v>588</v>
      </c>
      <c r="K477" s="121">
        <v>2</v>
      </c>
      <c r="L477" s="291"/>
      <c r="M477" s="290"/>
      <c r="N477" s="292">
        <f>ROUND($L$477*$K$477,2)</f>
        <v>0</v>
      </c>
      <c r="O477" s="290"/>
      <c r="P477" s="290"/>
      <c r="Q477" s="290"/>
      <c r="R477" s="119"/>
      <c r="S477" s="41"/>
      <c r="T477" s="122"/>
      <c r="U477" s="123" t="s">
        <v>38</v>
      </c>
      <c r="V477" s="22"/>
      <c r="W477" s="22"/>
      <c r="X477" s="124">
        <v>0</v>
      </c>
      <c r="Y477" s="124">
        <f>$X$477*$K$477</f>
        <v>0</v>
      </c>
      <c r="Z477" s="124">
        <v>0</v>
      </c>
      <c r="AA477" s="125">
        <f>$Z$477*$K$477</f>
        <v>0</v>
      </c>
      <c r="AR477" s="80" t="s">
        <v>237</v>
      </c>
      <c r="AT477" s="80" t="s">
        <v>232</v>
      </c>
      <c r="AU477" s="80" t="s">
        <v>74</v>
      </c>
      <c r="AY477" s="80" t="s">
        <v>231</v>
      </c>
      <c r="BE477" s="126">
        <f>IF($U$477="základní",$N$477,0)</f>
        <v>0</v>
      </c>
      <c r="BF477" s="126">
        <f>IF($U$477="snížená",$N$477,0)</f>
        <v>0</v>
      </c>
      <c r="BG477" s="126">
        <f>IF($U$477="zákl. přenesená",$N$477,0)</f>
        <v>0</v>
      </c>
      <c r="BH477" s="126">
        <f>IF($U$477="sníž. přenesená",$N$477,0)</f>
        <v>0</v>
      </c>
      <c r="BI477" s="126">
        <f>IF($U$477="nulová",$N$477,0)</f>
        <v>0</v>
      </c>
      <c r="BJ477" s="80" t="s">
        <v>237</v>
      </c>
      <c r="BK477" s="126">
        <f>ROUND($L$477*$K$477,2)</f>
        <v>0</v>
      </c>
      <c r="BL477" s="80" t="s">
        <v>237</v>
      </c>
      <c r="BM477" s="80" t="s">
        <v>695</v>
      </c>
    </row>
    <row r="478" spans="2:51" s="6" customFormat="1" ht="15.75" customHeight="1">
      <c r="B478" s="127"/>
      <c r="C478" s="128"/>
      <c r="D478" s="128"/>
      <c r="E478" s="129"/>
      <c r="F478" s="293" t="s">
        <v>696</v>
      </c>
      <c r="G478" s="294"/>
      <c r="H478" s="294"/>
      <c r="I478" s="294"/>
      <c r="J478" s="128"/>
      <c r="K478" s="130">
        <v>2</v>
      </c>
      <c r="L478" s="128"/>
      <c r="M478" s="128"/>
      <c r="N478" s="128"/>
      <c r="O478" s="128"/>
      <c r="P478" s="128"/>
      <c r="Q478" s="128"/>
      <c r="R478" s="128"/>
      <c r="S478" s="131"/>
      <c r="T478" s="132"/>
      <c r="U478" s="128"/>
      <c r="V478" s="128"/>
      <c r="W478" s="128"/>
      <c r="X478" s="128"/>
      <c r="Y478" s="128"/>
      <c r="Z478" s="128"/>
      <c r="AA478" s="133"/>
      <c r="AT478" s="134" t="s">
        <v>240</v>
      </c>
      <c r="AU478" s="134" t="s">
        <v>74</v>
      </c>
      <c r="AV478" s="134" t="s">
        <v>74</v>
      </c>
      <c r="AW478" s="134" t="s">
        <v>188</v>
      </c>
      <c r="AX478" s="134" t="s">
        <v>17</v>
      </c>
      <c r="AY478" s="134" t="s">
        <v>231</v>
      </c>
    </row>
    <row r="479" spans="2:65" s="6" customFormat="1" ht="27" customHeight="1">
      <c r="B479" s="21"/>
      <c r="C479" s="117" t="s">
        <v>697</v>
      </c>
      <c r="D479" s="117" t="s">
        <v>232</v>
      </c>
      <c r="E479" s="118" t="s">
        <v>698</v>
      </c>
      <c r="F479" s="289" t="s">
        <v>699</v>
      </c>
      <c r="G479" s="290"/>
      <c r="H479" s="290"/>
      <c r="I479" s="290"/>
      <c r="J479" s="120" t="s">
        <v>588</v>
      </c>
      <c r="K479" s="121">
        <v>3</v>
      </c>
      <c r="L479" s="291"/>
      <c r="M479" s="290"/>
      <c r="N479" s="292">
        <f>ROUND($L$479*$K$479,2)</f>
        <v>0</v>
      </c>
      <c r="O479" s="290"/>
      <c r="P479" s="290"/>
      <c r="Q479" s="290"/>
      <c r="R479" s="119"/>
      <c r="S479" s="41"/>
      <c r="T479" s="122"/>
      <c r="U479" s="123" t="s">
        <v>38</v>
      </c>
      <c r="V479" s="22"/>
      <c r="W479" s="22"/>
      <c r="X479" s="124">
        <v>0</v>
      </c>
      <c r="Y479" s="124">
        <f>$X$479*$K$479</f>
        <v>0</v>
      </c>
      <c r="Z479" s="124">
        <v>0</v>
      </c>
      <c r="AA479" s="125">
        <f>$Z$479*$K$479</f>
        <v>0</v>
      </c>
      <c r="AR479" s="80" t="s">
        <v>237</v>
      </c>
      <c r="AT479" s="80" t="s">
        <v>232</v>
      </c>
      <c r="AU479" s="80" t="s">
        <v>74</v>
      </c>
      <c r="AY479" s="6" t="s">
        <v>231</v>
      </c>
      <c r="BE479" s="126">
        <f>IF($U$479="základní",$N$479,0)</f>
        <v>0</v>
      </c>
      <c r="BF479" s="126">
        <f>IF($U$479="snížená",$N$479,0)</f>
        <v>0</v>
      </c>
      <c r="BG479" s="126">
        <f>IF($U$479="zákl. přenesená",$N$479,0)</f>
        <v>0</v>
      </c>
      <c r="BH479" s="126">
        <f>IF($U$479="sníž. přenesená",$N$479,0)</f>
        <v>0</v>
      </c>
      <c r="BI479" s="126">
        <f>IF($U$479="nulová",$N$479,0)</f>
        <v>0</v>
      </c>
      <c r="BJ479" s="80" t="s">
        <v>237</v>
      </c>
      <c r="BK479" s="126">
        <f>ROUND($L$479*$K$479,2)</f>
        <v>0</v>
      </c>
      <c r="BL479" s="80" t="s">
        <v>237</v>
      </c>
      <c r="BM479" s="80" t="s">
        <v>700</v>
      </c>
    </row>
    <row r="480" spans="2:65" s="6" customFormat="1" ht="27" customHeight="1">
      <c r="B480" s="21"/>
      <c r="C480" s="120" t="s">
        <v>701</v>
      </c>
      <c r="D480" s="120" t="s">
        <v>232</v>
      </c>
      <c r="E480" s="118" t="s">
        <v>702</v>
      </c>
      <c r="F480" s="289" t="s">
        <v>703</v>
      </c>
      <c r="G480" s="290"/>
      <c r="H480" s="290"/>
      <c r="I480" s="290"/>
      <c r="J480" s="120" t="s">
        <v>704</v>
      </c>
      <c r="K480" s="121">
        <v>85</v>
      </c>
      <c r="L480" s="291"/>
      <c r="M480" s="290"/>
      <c r="N480" s="292">
        <f>ROUND($L$480*$K$480,2)</f>
        <v>0</v>
      </c>
      <c r="O480" s="290"/>
      <c r="P480" s="290"/>
      <c r="Q480" s="290"/>
      <c r="R480" s="119"/>
      <c r="S480" s="41"/>
      <c r="T480" s="122"/>
      <c r="U480" s="123" t="s">
        <v>38</v>
      </c>
      <c r="V480" s="22"/>
      <c r="W480" s="22"/>
      <c r="X480" s="124">
        <v>0</v>
      </c>
      <c r="Y480" s="124">
        <f>$X$480*$K$480</f>
        <v>0</v>
      </c>
      <c r="Z480" s="124">
        <v>0</v>
      </c>
      <c r="AA480" s="125">
        <f>$Z$480*$K$480</f>
        <v>0</v>
      </c>
      <c r="AR480" s="80" t="s">
        <v>237</v>
      </c>
      <c r="AT480" s="80" t="s">
        <v>232</v>
      </c>
      <c r="AU480" s="80" t="s">
        <v>74</v>
      </c>
      <c r="AY480" s="80" t="s">
        <v>231</v>
      </c>
      <c r="BE480" s="126">
        <f>IF($U$480="základní",$N$480,0)</f>
        <v>0</v>
      </c>
      <c r="BF480" s="126">
        <f>IF($U$480="snížená",$N$480,0)</f>
        <v>0</v>
      </c>
      <c r="BG480" s="126">
        <f>IF($U$480="zákl. přenesená",$N$480,0)</f>
        <v>0</v>
      </c>
      <c r="BH480" s="126">
        <f>IF($U$480="sníž. přenesená",$N$480,0)</f>
        <v>0</v>
      </c>
      <c r="BI480" s="126">
        <f>IF($U$480="nulová",$N$480,0)</f>
        <v>0</v>
      </c>
      <c r="BJ480" s="80" t="s">
        <v>237</v>
      </c>
      <c r="BK480" s="126">
        <f>ROUND($L$480*$K$480,2)</f>
        <v>0</v>
      </c>
      <c r="BL480" s="80" t="s">
        <v>237</v>
      </c>
      <c r="BM480" s="80" t="s">
        <v>705</v>
      </c>
    </row>
    <row r="481" spans="2:51" s="6" customFormat="1" ht="15.75" customHeight="1">
      <c r="B481" s="127"/>
      <c r="C481" s="128"/>
      <c r="D481" s="128"/>
      <c r="E481" s="129"/>
      <c r="F481" s="293" t="s">
        <v>706</v>
      </c>
      <c r="G481" s="294"/>
      <c r="H481" s="294"/>
      <c r="I481" s="294"/>
      <c r="J481" s="128"/>
      <c r="K481" s="130">
        <v>85</v>
      </c>
      <c r="L481" s="128"/>
      <c r="M481" s="128"/>
      <c r="N481" s="128"/>
      <c r="O481" s="128"/>
      <c r="P481" s="128"/>
      <c r="Q481" s="128"/>
      <c r="R481" s="128"/>
      <c r="S481" s="131"/>
      <c r="T481" s="132"/>
      <c r="U481" s="128"/>
      <c r="V481" s="128"/>
      <c r="W481" s="128"/>
      <c r="X481" s="128"/>
      <c r="Y481" s="128"/>
      <c r="Z481" s="128"/>
      <c r="AA481" s="133"/>
      <c r="AT481" s="134" t="s">
        <v>240</v>
      </c>
      <c r="AU481" s="134" t="s">
        <v>74</v>
      </c>
      <c r="AV481" s="134" t="s">
        <v>74</v>
      </c>
      <c r="AW481" s="134" t="s">
        <v>188</v>
      </c>
      <c r="AX481" s="134" t="s">
        <v>17</v>
      </c>
      <c r="AY481" s="134" t="s">
        <v>231</v>
      </c>
    </row>
    <row r="482" spans="2:65" s="6" customFormat="1" ht="27" customHeight="1">
      <c r="B482" s="21"/>
      <c r="C482" s="117" t="s">
        <v>707</v>
      </c>
      <c r="D482" s="117" t="s">
        <v>232</v>
      </c>
      <c r="E482" s="118" t="s">
        <v>708</v>
      </c>
      <c r="F482" s="289" t="s">
        <v>709</v>
      </c>
      <c r="G482" s="290"/>
      <c r="H482" s="290"/>
      <c r="I482" s="290"/>
      <c r="J482" s="120" t="s">
        <v>588</v>
      </c>
      <c r="K482" s="121">
        <v>1</v>
      </c>
      <c r="L482" s="291"/>
      <c r="M482" s="290"/>
      <c r="N482" s="292">
        <f>ROUND($L$482*$K$482,2)</f>
        <v>0</v>
      </c>
      <c r="O482" s="290"/>
      <c r="P482" s="290"/>
      <c r="Q482" s="290"/>
      <c r="R482" s="119"/>
      <c r="S482" s="41"/>
      <c r="T482" s="122"/>
      <c r="U482" s="123" t="s">
        <v>38</v>
      </c>
      <c r="V482" s="22"/>
      <c r="W482" s="22"/>
      <c r="X482" s="124">
        <v>0</v>
      </c>
      <c r="Y482" s="124">
        <f>$X$482*$K$482</f>
        <v>0</v>
      </c>
      <c r="Z482" s="124">
        <v>0</v>
      </c>
      <c r="AA482" s="125">
        <f>$Z$482*$K$482</f>
        <v>0</v>
      </c>
      <c r="AR482" s="80" t="s">
        <v>237</v>
      </c>
      <c r="AT482" s="80" t="s">
        <v>232</v>
      </c>
      <c r="AU482" s="80" t="s">
        <v>74</v>
      </c>
      <c r="AY482" s="6" t="s">
        <v>231</v>
      </c>
      <c r="BE482" s="126">
        <f>IF($U$482="základní",$N$482,0)</f>
        <v>0</v>
      </c>
      <c r="BF482" s="126">
        <f>IF($U$482="snížená",$N$482,0)</f>
        <v>0</v>
      </c>
      <c r="BG482" s="126">
        <f>IF($U$482="zákl. přenesená",$N$482,0)</f>
        <v>0</v>
      </c>
      <c r="BH482" s="126">
        <f>IF($U$482="sníž. přenesená",$N$482,0)</f>
        <v>0</v>
      </c>
      <c r="BI482" s="126">
        <f>IF($U$482="nulová",$N$482,0)</f>
        <v>0</v>
      </c>
      <c r="BJ482" s="80" t="s">
        <v>237</v>
      </c>
      <c r="BK482" s="126">
        <f>ROUND($L$482*$K$482,2)</f>
        <v>0</v>
      </c>
      <c r="BL482" s="80" t="s">
        <v>237</v>
      </c>
      <c r="BM482" s="80" t="s">
        <v>710</v>
      </c>
    </row>
    <row r="483" spans="2:51" s="6" customFormat="1" ht="27" customHeight="1">
      <c r="B483" s="142"/>
      <c r="C483" s="143"/>
      <c r="D483" s="143"/>
      <c r="E483" s="144"/>
      <c r="F483" s="303" t="s">
        <v>711</v>
      </c>
      <c r="G483" s="304"/>
      <c r="H483" s="304"/>
      <c r="I483" s="304"/>
      <c r="J483" s="143"/>
      <c r="K483" s="143"/>
      <c r="L483" s="143"/>
      <c r="M483" s="143"/>
      <c r="N483" s="143"/>
      <c r="O483" s="143"/>
      <c r="P483" s="143"/>
      <c r="Q483" s="143"/>
      <c r="R483" s="143"/>
      <c r="S483" s="145"/>
      <c r="T483" s="146"/>
      <c r="U483" s="143"/>
      <c r="V483" s="143"/>
      <c r="W483" s="143"/>
      <c r="X483" s="143"/>
      <c r="Y483" s="143"/>
      <c r="Z483" s="143"/>
      <c r="AA483" s="147"/>
      <c r="AT483" s="148" t="s">
        <v>240</v>
      </c>
      <c r="AU483" s="148" t="s">
        <v>74</v>
      </c>
      <c r="AV483" s="148" t="s">
        <v>17</v>
      </c>
      <c r="AW483" s="148" t="s">
        <v>188</v>
      </c>
      <c r="AX483" s="148" t="s">
        <v>65</v>
      </c>
      <c r="AY483" s="148" t="s">
        <v>231</v>
      </c>
    </row>
    <row r="484" spans="2:51" s="6" customFormat="1" ht="51" customHeight="1">
      <c r="B484" s="142"/>
      <c r="C484" s="143"/>
      <c r="D484" s="143"/>
      <c r="E484" s="143"/>
      <c r="F484" s="303" t="s">
        <v>712</v>
      </c>
      <c r="G484" s="304"/>
      <c r="H484" s="304"/>
      <c r="I484" s="304"/>
      <c r="J484" s="143"/>
      <c r="K484" s="143"/>
      <c r="L484" s="143"/>
      <c r="M484" s="143"/>
      <c r="N484" s="143"/>
      <c r="O484" s="143"/>
      <c r="P484" s="143"/>
      <c r="Q484" s="143"/>
      <c r="R484" s="143"/>
      <c r="S484" s="145"/>
      <c r="T484" s="146"/>
      <c r="U484" s="143"/>
      <c r="V484" s="143"/>
      <c r="W484" s="143"/>
      <c r="X484" s="143"/>
      <c r="Y484" s="143"/>
      <c r="Z484" s="143"/>
      <c r="AA484" s="147"/>
      <c r="AT484" s="148" t="s">
        <v>240</v>
      </c>
      <c r="AU484" s="148" t="s">
        <v>74</v>
      </c>
      <c r="AV484" s="148" t="s">
        <v>17</v>
      </c>
      <c r="AW484" s="148" t="s">
        <v>188</v>
      </c>
      <c r="AX484" s="148" t="s">
        <v>65</v>
      </c>
      <c r="AY484" s="148" t="s">
        <v>231</v>
      </c>
    </row>
    <row r="485" spans="2:51" s="6" customFormat="1" ht="39" customHeight="1">
      <c r="B485" s="142"/>
      <c r="C485" s="143"/>
      <c r="D485" s="143"/>
      <c r="E485" s="143"/>
      <c r="F485" s="303" t="s">
        <v>713</v>
      </c>
      <c r="G485" s="304"/>
      <c r="H485" s="304"/>
      <c r="I485" s="304"/>
      <c r="J485" s="143"/>
      <c r="K485" s="143"/>
      <c r="L485" s="143"/>
      <c r="M485" s="143"/>
      <c r="N485" s="143"/>
      <c r="O485" s="143"/>
      <c r="P485" s="143"/>
      <c r="Q485" s="143"/>
      <c r="R485" s="143"/>
      <c r="S485" s="145"/>
      <c r="T485" s="146"/>
      <c r="U485" s="143"/>
      <c r="V485" s="143"/>
      <c r="W485" s="143"/>
      <c r="X485" s="143"/>
      <c r="Y485" s="143"/>
      <c r="Z485" s="143"/>
      <c r="AA485" s="147"/>
      <c r="AT485" s="148" t="s">
        <v>240</v>
      </c>
      <c r="AU485" s="148" t="s">
        <v>74</v>
      </c>
      <c r="AV485" s="148" t="s">
        <v>17</v>
      </c>
      <c r="AW485" s="148" t="s">
        <v>188</v>
      </c>
      <c r="AX485" s="148" t="s">
        <v>65</v>
      </c>
      <c r="AY485" s="148" t="s">
        <v>231</v>
      </c>
    </row>
    <row r="486" spans="2:51" s="6" customFormat="1" ht="15.75" customHeight="1">
      <c r="B486" s="127"/>
      <c r="C486" s="128"/>
      <c r="D486" s="128"/>
      <c r="E486" s="128"/>
      <c r="F486" s="293" t="s">
        <v>714</v>
      </c>
      <c r="G486" s="294"/>
      <c r="H486" s="294"/>
      <c r="I486" s="294"/>
      <c r="J486" s="128"/>
      <c r="K486" s="130">
        <v>1</v>
      </c>
      <c r="L486" s="128"/>
      <c r="M486" s="128"/>
      <c r="N486" s="128"/>
      <c r="O486" s="128"/>
      <c r="P486" s="128"/>
      <c r="Q486" s="128"/>
      <c r="R486" s="128"/>
      <c r="S486" s="131"/>
      <c r="T486" s="132"/>
      <c r="U486" s="128"/>
      <c r="V486" s="128"/>
      <c r="W486" s="128"/>
      <c r="X486" s="128"/>
      <c r="Y486" s="128"/>
      <c r="Z486" s="128"/>
      <c r="AA486" s="133"/>
      <c r="AT486" s="134" t="s">
        <v>240</v>
      </c>
      <c r="AU486" s="134" t="s">
        <v>74</v>
      </c>
      <c r="AV486" s="134" t="s">
        <v>74</v>
      </c>
      <c r="AW486" s="134" t="s">
        <v>188</v>
      </c>
      <c r="AX486" s="134" t="s">
        <v>17</v>
      </c>
      <c r="AY486" s="134" t="s">
        <v>231</v>
      </c>
    </row>
    <row r="487" spans="2:65" s="6" customFormat="1" ht="15.75" customHeight="1">
      <c r="B487" s="21"/>
      <c r="C487" s="117" t="s">
        <v>715</v>
      </c>
      <c r="D487" s="117" t="s">
        <v>232</v>
      </c>
      <c r="E487" s="118" t="s">
        <v>716</v>
      </c>
      <c r="F487" s="289" t="s">
        <v>717</v>
      </c>
      <c r="G487" s="290"/>
      <c r="H487" s="290"/>
      <c r="I487" s="290"/>
      <c r="J487" s="120" t="s">
        <v>588</v>
      </c>
      <c r="K487" s="121">
        <v>1</v>
      </c>
      <c r="L487" s="291"/>
      <c r="M487" s="290"/>
      <c r="N487" s="292">
        <f>ROUND($L$487*$K$487,2)</f>
        <v>0</v>
      </c>
      <c r="O487" s="290"/>
      <c r="P487" s="290"/>
      <c r="Q487" s="290"/>
      <c r="R487" s="119"/>
      <c r="S487" s="41"/>
      <c r="T487" s="122"/>
      <c r="U487" s="123" t="s">
        <v>38</v>
      </c>
      <c r="V487" s="22"/>
      <c r="W487" s="22"/>
      <c r="X487" s="124">
        <v>0</v>
      </c>
      <c r="Y487" s="124">
        <f>$X$487*$K$487</f>
        <v>0</v>
      </c>
      <c r="Z487" s="124">
        <v>0</v>
      </c>
      <c r="AA487" s="125">
        <f>$Z$487*$K$487</f>
        <v>0</v>
      </c>
      <c r="AR487" s="80" t="s">
        <v>237</v>
      </c>
      <c r="AT487" s="80" t="s">
        <v>232</v>
      </c>
      <c r="AU487" s="80" t="s">
        <v>74</v>
      </c>
      <c r="AY487" s="6" t="s">
        <v>231</v>
      </c>
      <c r="BE487" s="126">
        <f>IF($U$487="základní",$N$487,0)</f>
        <v>0</v>
      </c>
      <c r="BF487" s="126">
        <f>IF($U$487="snížená",$N$487,0)</f>
        <v>0</v>
      </c>
      <c r="BG487" s="126">
        <f>IF($U$487="zákl. přenesená",$N$487,0)</f>
        <v>0</v>
      </c>
      <c r="BH487" s="126">
        <f>IF($U$487="sníž. přenesená",$N$487,0)</f>
        <v>0</v>
      </c>
      <c r="BI487" s="126">
        <f>IF($U$487="nulová",$N$487,0)</f>
        <v>0</v>
      </c>
      <c r="BJ487" s="80" t="s">
        <v>237</v>
      </c>
      <c r="BK487" s="126">
        <f>ROUND($L$487*$K$487,2)</f>
        <v>0</v>
      </c>
      <c r="BL487" s="80" t="s">
        <v>237</v>
      </c>
      <c r="BM487" s="80" t="s">
        <v>718</v>
      </c>
    </row>
    <row r="488" spans="2:65" s="6" customFormat="1" ht="15.75" customHeight="1">
      <c r="B488" s="21"/>
      <c r="C488" s="120" t="s">
        <v>719</v>
      </c>
      <c r="D488" s="120" t="s">
        <v>232</v>
      </c>
      <c r="E488" s="118" t="s">
        <v>720</v>
      </c>
      <c r="F488" s="289" t="s">
        <v>721</v>
      </c>
      <c r="G488" s="290"/>
      <c r="H488" s="290"/>
      <c r="I488" s="290"/>
      <c r="J488" s="120" t="s">
        <v>657</v>
      </c>
      <c r="K488" s="121">
        <v>1</v>
      </c>
      <c r="L488" s="291"/>
      <c r="M488" s="290"/>
      <c r="N488" s="292">
        <f>ROUND($L$488*$K$488,2)</f>
        <v>0</v>
      </c>
      <c r="O488" s="290"/>
      <c r="P488" s="290"/>
      <c r="Q488" s="290"/>
      <c r="R488" s="119"/>
      <c r="S488" s="41"/>
      <c r="T488" s="122"/>
      <c r="U488" s="123" t="s">
        <v>38</v>
      </c>
      <c r="V488" s="22"/>
      <c r="W488" s="22"/>
      <c r="X488" s="124">
        <v>0</v>
      </c>
      <c r="Y488" s="124">
        <f>$X$488*$K$488</f>
        <v>0</v>
      </c>
      <c r="Z488" s="124">
        <v>0</v>
      </c>
      <c r="AA488" s="125">
        <f>$Z$488*$K$488</f>
        <v>0</v>
      </c>
      <c r="AR488" s="80" t="s">
        <v>237</v>
      </c>
      <c r="AT488" s="80" t="s">
        <v>232</v>
      </c>
      <c r="AU488" s="80" t="s">
        <v>74</v>
      </c>
      <c r="AY488" s="80" t="s">
        <v>231</v>
      </c>
      <c r="BE488" s="126">
        <f>IF($U$488="základní",$N$488,0)</f>
        <v>0</v>
      </c>
      <c r="BF488" s="126">
        <f>IF($U$488="snížená",$N$488,0)</f>
        <v>0</v>
      </c>
      <c r="BG488" s="126">
        <f>IF($U$488="zákl. přenesená",$N$488,0)</f>
        <v>0</v>
      </c>
      <c r="BH488" s="126">
        <f>IF($U$488="sníž. přenesená",$N$488,0)</f>
        <v>0</v>
      </c>
      <c r="BI488" s="126">
        <f>IF($U$488="nulová",$N$488,0)</f>
        <v>0</v>
      </c>
      <c r="BJ488" s="80" t="s">
        <v>237</v>
      </c>
      <c r="BK488" s="126">
        <f>ROUND($L$488*$K$488,2)</f>
        <v>0</v>
      </c>
      <c r="BL488" s="80" t="s">
        <v>237</v>
      </c>
      <c r="BM488" s="80" t="s">
        <v>722</v>
      </c>
    </row>
    <row r="489" spans="2:65" s="6" customFormat="1" ht="27" customHeight="1">
      <c r="B489" s="21"/>
      <c r="C489" s="120" t="s">
        <v>723</v>
      </c>
      <c r="D489" s="120" t="s">
        <v>232</v>
      </c>
      <c r="E489" s="118" t="s">
        <v>724</v>
      </c>
      <c r="F489" s="289" t="s">
        <v>725</v>
      </c>
      <c r="G489" s="290"/>
      <c r="H489" s="290"/>
      <c r="I489" s="290"/>
      <c r="J489" s="120" t="s">
        <v>438</v>
      </c>
      <c r="K489" s="121">
        <v>78</v>
      </c>
      <c r="L489" s="291"/>
      <c r="M489" s="290"/>
      <c r="N489" s="292">
        <f>ROUND($L$489*$K$489,2)</f>
        <v>0</v>
      </c>
      <c r="O489" s="290"/>
      <c r="P489" s="290"/>
      <c r="Q489" s="290"/>
      <c r="R489" s="119"/>
      <c r="S489" s="41"/>
      <c r="T489" s="122"/>
      <c r="U489" s="123" t="s">
        <v>38</v>
      </c>
      <c r="V489" s="22"/>
      <c r="W489" s="22"/>
      <c r="X489" s="124">
        <v>0</v>
      </c>
      <c r="Y489" s="124">
        <f>$X$489*$K$489</f>
        <v>0</v>
      </c>
      <c r="Z489" s="124">
        <v>0</v>
      </c>
      <c r="AA489" s="125">
        <f>$Z$489*$K$489</f>
        <v>0</v>
      </c>
      <c r="AR489" s="80" t="s">
        <v>237</v>
      </c>
      <c r="AT489" s="80" t="s">
        <v>232</v>
      </c>
      <c r="AU489" s="80" t="s">
        <v>74</v>
      </c>
      <c r="AY489" s="80" t="s">
        <v>231</v>
      </c>
      <c r="BE489" s="126">
        <f>IF($U$489="základní",$N$489,0)</f>
        <v>0</v>
      </c>
      <c r="BF489" s="126">
        <f>IF($U$489="snížená",$N$489,0)</f>
        <v>0</v>
      </c>
      <c r="BG489" s="126">
        <f>IF($U$489="zákl. přenesená",$N$489,0)</f>
        <v>0</v>
      </c>
      <c r="BH489" s="126">
        <f>IF($U$489="sníž. přenesená",$N$489,0)</f>
        <v>0</v>
      </c>
      <c r="BI489" s="126">
        <f>IF($U$489="nulová",$N$489,0)</f>
        <v>0</v>
      </c>
      <c r="BJ489" s="80" t="s">
        <v>237</v>
      </c>
      <c r="BK489" s="126">
        <f>ROUND($L$489*$K$489,2)</f>
        <v>0</v>
      </c>
      <c r="BL489" s="80" t="s">
        <v>237</v>
      </c>
      <c r="BM489" s="80" t="s">
        <v>726</v>
      </c>
    </row>
    <row r="490" spans="2:51" s="6" customFormat="1" ht="15.75" customHeight="1">
      <c r="B490" s="127"/>
      <c r="C490" s="128"/>
      <c r="D490" s="128"/>
      <c r="E490" s="129"/>
      <c r="F490" s="293" t="s">
        <v>727</v>
      </c>
      <c r="G490" s="294"/>
      <c r="H490" s="294"/>
      <c r="I490" s="294"/>
      <c r="J490" s="128"/>
      <c r="K490" s="130">
        <v>78</v>
      </c>
      <c r="L490" s="128"/>
      <c r="M490" s="128"/>
      <c r="N490" s="128"/>
      <c r="O490" s="128"/>
      <c r="P490" s="128"/>
      <c r="Q490" s="128"/>
      <c r="R490" s="128"/>
      <c r="S490" s="131"/>
      <c r="T490" s="132"/>
      <c r="U490" s="128"/>
      <c r="V490" s="128"/>
      <c r="W490" s="128"/>
      <c r="X490" s="128"/>
      <c r="Y490" s="128"/>
      <c r="Z490" s="128"/>
      <c r="AA490" s="133"/>
      <c r="AT490" s="134" t="s">
        <v>240</v>
      </c>
      <c r="AU490" s="134" t="s">
        <v>74</v>
      </c>
      <c r="AV490" s="134" t="s">
        <v>74</v>
      </c>
      <c r="AW490" s="134" t="s">
        <v>188</v>
      </c>
      <c r="AX490" s="134" t="s">
        <v>65</v>
      </c>
      <c r="AY490" s="134" t="s">
        <v>231</v>
      </c>
    </row>
    <row r="491" spans="2:51" s="6" customFormat="1" ht="15.75" customHeight="1">
      <c r="B491" s="135"/>
      <c r="C491" s="136"/>
      <c r="D491" s="136"/>
      <c r="E491" s="136"/>
      <c r="F491" s="299" t="s">
        <v>241</v>
      </c>
      <c r="G491" s="300"/>
      <c r="H491" s="300"/>
      <c r="I491" s="300"/>
      <c r="J491" s="136"/>
      <c r="K491" s="137">
        <v>78</v>
      </c>
      <c r="L491" s="136"/>
      <c r="M491" s="136"/>
      <c r="N491" s="136"/>
      <c r="O491" s="136"/>
      <c r="P491" s="136"/>
      <c r="Q491" s="136"/>
      <c r="R491" s="136"/>
      <c r="S491" s="138"/>
      <c r="T491" s="139"/>
      <c r="U491" s="136"/>
      <c r="V491" s="136"/>
      <c r="W491" s="136"/>
      <c r="X491" s="136"/>
      <c r="Y491" s="136"/>
      <c r="Z491" s="136"/>
      <c r="AA491" s="140"/>
      <c r="AT491" s="141" t="s">
        <v>240</v>
      </c>
      <c r="AU491" s="141" t="s">
        <v>74</v>
      </c>
      <c r="AV491" s="141" t="s">
        <v>237</v>
      </c>
      <c r="AW491" s="141" t="s">
        <v>188</v>
      </c>
      <c r="AX491" s="141" t="s">
        <v>17</v>
      </c>
      <c r="AY491" s="141" t="s">
        <v>231</v>
      </c>
    </row>
    <row r="492" spans="2:65" s="6" customFormat="1" ht="27" customHeight="1">
      <c r="B492" s="21"/>
      <c r="C492" s="117" t="s">
        <v>728</v>
      </c>
      <c r="D492" s="117" t="s">
        <v>232</v>
      </c>
      <c r="E492" s="118" t="s">
        <v>729</v>
      </c>
      <c r="F492" s="289" t="s">
        <v>730</v>
      </c>
      <c r="G492" s="290"/>
      <c r="H492" s="290"/>
      <c r="I492" s="290"/>
      <c r="J492" s="120" t="s">
        <v>588</v>
      </c>
      <c r="K492" s="121">
        <v>10</v>
      </c>
      <c r="L492" s="291"/>
      <c r="M492" s="290"/>
      <c r="N492" s="292">
        <f>ROUND($L$492*$K$492,2)</f>
        <v>0</v>
      </c>
      <c r="O492" s="290"/>
      <c r="P492" s="290"/>
      <c r="Q492" s="290"/>
      <c r="R492" s="119"/>
      <c r="S492" s="41"/>
      <c r="T492" s="122"/>
      <c r="U492" s="123" t="s">
        <v>38</v>
      </c>
      <c r="V492" s="22"/>
      <c r="W492" s="22"/>
      <c r="X492" s="124">
        <v>0</v>
      </c>
      <c r="Y492" s="124">
        <f>$X$492*$K$492</f>
        <v>0</v>
      </c>
      <c r="Z492" s="124">
        <v>0</v>
      </c>
      <c r="AA492" s="125">
        <f>$Z$492*$K$492</f>
        <v>0</v>
      </c>
      <c r="AR492" s="80" t="s">
        <v>237</v>
      </c>
      <c r="AT492" s="80" t="s">
        <v>232</v>
      </c>
      <c r="AU492" s="80" t="s">
        <v>74</v>
      </c>
      <c r="AY492" s="6" t="s">
        <v>231</v>
      </c>
      <c r="BE492" s="126">
        <f>IF($U$492="základní",$N$492,0)</f>
        <v>0</v>
      </c>
      <c r="BF492" s="126">
        <f>IF($U$492="snížená",$N$492,0)</f>
        <v>0</v>
      </c>
      <c r="BG492" s="126">
        <f>IF($U$492="zákl. přenesená",$N$492,0)</f>
        <v>0</v>
      </c>
      <c r="BH492" s="126">
        <f>IF($U$492="sníž. přenesená",$N$492,0)</f>
        <v>0</v>
      </c>
      <c r="BI492" s="126">
        <f>IF($U$492="nulová",$N$492,0)</f>
        <v>0</v>
      </c>
      <c r="BJ492" s="80" t="s">
        <v>237</v>
      </c>
      <c r="BK492" s="126">
        <f>ROUND($L$492*$K$492,2)</f>
        <v>0</v>
      </c>
      <c r="BL492" s="80" t="s">
        <v>237</v>
      </c>
      <c r="BM492" s="80" t="s">
        <v>731</v>
      </c>
    </row>
    <row r="493" spans="2:51" s="6" customFormat="1" ht="15.75" customHeight="1">
      <c r="B493" s="127"/>
      <c r="C493" s="128"/>
      <c r="D493" s="128"/>
      <c r="E493" s="129"/>
      <c r="F493" s="293" t="s">
        <v>732</v>
      </c>
      <c r="G493" s="294"/>
      <c r="H493" s="294"/>
      <c r="I493" s="294"/>
      <c r="J493" s="128"/>
      <c r="K493" s="130">
        <v>10</v>
      </c>
      <c r="L493" s="128"/>
      <c r="M493" s="128"/>
      <c r="N493" s="128"/>
      <c r="O493" s="128"/>
      <c r="P493" s="128"/>
      <c r="Q493" s="128"/>
      <c r="R493" s="128"/>
      <c r="S493" s="131"/>
      <c r="T493" s="132"/>
      <c r="U493" s="128"/>
      <c r="V493" s="128"/>
      <c r="W493" s="128"/>
      <c r="X493" s="128"/>
      <c r="Y493" s="128"/>
      <c r="Z493" s="128"/>
      <c r="AA493" s="133"/>
      <c r="AT493" s="134" t="s">
        <v>240</v>
      </c>
      <c r="AU493" s="134" t="s">
        <v>74</v>
      </c>
      <c r="AV493" s="134" t="s">
        <v>74</v>
      </c>
      <c r="AW493" s="134" t="s">
        <v>188</v>
      </c>
      <c r="AX493" s="134" t="s">
        <v>65</v>
      </c>
      <c r="AY493" s="134" t="s">
        <v>231</v>
      </c>
    </row>
    <row r="494" spans="2:51" s="6" customFormat="1" ht="15.75" customHeight="1">
      <c r="B494" s="135"/>
      <c r="C494" s="136"/>
      <c r="D494" s="136"/>
      <c r="E494" s="136"/>
      <c r="F494" s="299" t="s">
        <v>241</v>
      </c>
      <c r="G494" s="300"/>
      <c r="H494" s="300"/>
      <c r="I494" s="300"/>
      <c r="J494" s="136"/>
      <c r="K494" s="137">
        <v>10</v>
      </c>
      <c r="L494" s="136"/>
      <c r="M494" s="136"/>
      <c r="N494" s="136"/>
      <c r="O494" s="136"/>
      <c r="P494" s="136"/>
      <c r="Q494" s="136"/>
      <c r="R494" s="136"/>
      <c r="S494" s="138"/>
      <c r="T494" s="139"/>
      <c r="U494" s="136"/>
      <c r="V494" s="136"/>
      <c r="W494" s="136"/>
      <c r="X494" s="136"/>
      <c r="Y494" s="136"/>
      <c r="Z494" s="136"/>
      <c r="AA494" s="140"/>
      <c r="AT494" s="141" t="s">
        <v>240</v>
      </c>
      <c r="AU494" s="141" t="s">
        <v>74</v>
      </c>
      <c r="AV494" s="141" t="s">
        <v>237</v>
      </c>
      <c r="AW494" s="141" t="s">
        <v>188</v>
      </c>
      <c r="AX494" s="141" t="s">
        <v>17</v>
      </c>
      <c r="AY494" s="141" t="s">
        <v>231</v>
      </c>
    </row>
    <row r="495" spans="2:63" s="106" customFormat="1" ht="23.25" customHeight="1">
      <c r="B495" s="107"/>
      <c r="C495" s="108"/>
      <c r="D495" s="116" t="s">
        <v>195</v>
      </c>
      <c r="E495" s="108"/>
      <c r="F495" s="108"/>
      <c r="G495" s="108"/>
      <c r="H495" s="108"/>
      <c r="I495" s="108"/>
      <c r="J495" s="108"/>
      <c r="K495" s="108"/>
      <c r="L495" s="108"/>
      <c r="M495" s="108"/>
      <c r="N495" s="285">
        <f>$BK$495</f>
        <v>0</v>
      </c>
      <c r="O495" s="284"/>
      <c r="P495" s="284"/>
      <c r="Q495" s="284"/>
      <c r="R495" s="108"/>
      <c r="S495" s="110"/>
      <c r="T495" s="111"/>
      <c r="U495" s="108"/>
      <c r="V495" s="108"/>
      <c r="W495" s="112">
        <f>SUM($W$496:$W$499)</f>
        <v>0</v>
      </c>
      <c r="X495" s="108"/>
      <c r="Y495" s="112">
        <f>SUM($Y$496:$Y$499)</f>
        <v>0</v>
      </c>
      <c r="Z495" s="108"/>
      <c r="AA495" s="113">
        <f>SUM($AA$496:$AA$499)</f>
        <v>0</v>
      </c>
      <c r="AR495" s="114" t="s">
        <v>17</v>
      </c>
      <c r="AT495" s="114" t="s">
        <v>64</v>
      </c>
      <c r="AU495" s="114" t="s">
        <v>74</v>
      </c>
      <c r="AY495" s="114" t="s">
        <v>231</v>
      </c>
      <c r="BK495" s="115">
        <f>SUM($BK$496:$BK$499)</f>
        <v>0</v>
      </c>
    </row>
    <row r="496" spans="2:65" s="6" customFormat="1" ht="27" customHeight="1">
      <c r="B496" s="21"/>
      <c r="C496" s="117" t="s">
        <v>733</v>
      </c>
      <c r="D496" s="117" t="s">
        <v>232</v>
      </c>
      <c r="E496" s="118" t="s">
        <v>734</v>
      </c>
      <c r="F496" s="289" t="s">
        <v>735</v>
      </c>
      <c r="G496" s="290"/>
      <c r="H496" s="290"/>
      <c r="I496" s="290"/>
      <c r="J496" s="120" t="s">
        <v>275</v>
      </c>
      <c r="K496" s="121">
        <v>356.676</v>
      </c>
      <c r="L496" s="291"/>
      <c r="M496" s="290"/>
      <c r="N496" s="292">
        <f>ROUND($L$496*$K$496,2)</f>
        <v>0</v>
      </c>
      <c r="O496" s="290"/>
      <c r="P496" s="290"/>
      <c r="Q496" s="290"/>
      <c r="R496" s="119" t="s">
        <v>236</v>
      </c>
      <c r="S496" s="41"/>
      <c r="T496" s="122"/>
      <c r="U496" s="123" t="s">
        <v>38</v>
      </c>
      <c r="V496" s="22"/>
      <c r="W496" s="22"/>
      <c r="X496" s="124">
        <v>0</v>
      </c>
      <c r="Y496" s="124">
        <f>$X$496*$K$496</f>
        <v>0</v>
      </c>
      <c r="Z496" s="124">
        <v>0</v>
      </c>
      <c r="AA496" s="125">
        <f>$Z$496*$K$496</f>
        <v>0</v>
      </c>
      <c r="AR496" s="80" t="s">
        <v>237</v>
      </c>
      <c r="AT496" s="80" t="s">
        <v>232</v>
      </c>
      <c r="AU496" s="80" t="s">
        <v>245</v>
      </c>
      <c r="AY496" s="6" t="s">
        <v>231</v>
      </c>
      <c r="BE496" s="126">
        <f>IF($U$496="základní",$N$496,0)</f>
        <v>0</v>
      </c>
      <c r="BF496" s="126">
        <f>IF($U$496="snížená",$N$496,0)</f>
        <v>0</v>
      </c>
      <c r="BG496" s="126">
        <f>IF($U$496="zákl. přenesená",$N$496,0)</f>
        <v>0</v>
      </c>
      <c r="BH496" s="126">
        <f>IF($U$496="sníž. přenesená",$N$496,0)</f>
        <v>0</v>
      </c>
      <c r="BI496" s="126">
        <f>IF($U$496="nulová",$N$496,0)</f>
        <v>0</v>
      </c>
      <c r="BJ496" s="80" t="s">
        <v>237</v>
      </c>
      <c r="BK496" s="126">
        <f>ROUND($L$496*$K$496,2)</f>
        <v>0</v>
      </c>
      <c r="BL496" s="80" t="s">
        <v>237</v>
      </c>
      <c r="BM496" s="80" t="s">
        <v>736</v>
      </c>
    </row>
    <row r="497" spans="2:65" s="6" customFormat="1" ht="27" customHeight="1">
      <c r="B497" s="21"/>
      <c r="C497" s="120" t="s">
        <v>737</v>
      </c>
      <c r="D497" s="120" t="s">
        <v>232</v>
      </c>
      <c r="E497" s="118" t="s">
        <v>738</v>
      </c>
      <c r="F497" s="289" t="s">
        <v>739</v>
      </c>
      <c r="G497" s="290"/>
      <c r="H497" s="290"/>
      <c r="I497" s="290"/>
      <c r="J497" s="120" t="s">
        <v>275</v>
      </c>
      <c r="K497" s="121">
        <v>356.676</v>
      </c>
      <c r="L497" s="291"/>
      <c r="M497" s="290"/>
      <c r="N497" s="292">
        <f>ROUND($L$497*$K$497,2)</f>
        <v>0</v>
      </c>
      <c r="O497" s="290"/>
      <c r="P497" s="290"/>
      <c r="Q497" s="290"/>
      <c r="R497" s="119" t="s">
        <v>236</v>
      </c>
      <c r="S497" s="41"/>
      <c r="T497" s="122"/>
      <c r="U497" s="123" t="s">
        <v>38</v>
      </c>
      <c r="V497" s="22"/>
      <c r="W497" s="22"/>
      <c r="X497" s="124">
        <v>0</v>
      </c>
      <c r="Y497" s="124">
        <f>$X$497*$K$497</f>
        <v>0</v>
      </c>
      <c r="Z497" s="124">
        <v>0</v>
      </c>
      <c r="AA497" s="125">
        <f>$Z$497*$K$497</f>
        <v>0</v>
      </c>
      <c r="AR497" s="80" t="s">
        <v>237</v>
      </c>
      <c r="AT497" s="80" t="s">
        <v>232</v>
      </c>
      <c r="AU497" s="80" t="s">
        <v>245</v>
      </c>
      <c r="AY497" s="80" t="s">
        <v>231</v>
      </c>
      <c r="BE497" s="126">
        <f>IF($U$497="základní",$N$497,0)</f>
        <v>0</v>
      </c>
      <c r="BF497" s="126">
        <f>IF($U$497="snížená",$N$497,0)</f>
        <v>0</v>
      </c>
      <c r="BG497" s="126">
        <f>IF($U$497="zákl. přenesená",$N$497,0)</f>
        <v>0</v>
      </c>
      <c r="BH497" s="126">
        <f>IF($U$497="sníž. přenesená",$N$497,0)</f>
        <v>0</v>
      </c>
      <c r="BI497" s="126">
        <f>IF($U$497="nulová",$N$497,0)</f>
        <v>0</v>
      </c>
      <c r="BJ497" s="80" t="s">
        <v>237</v>
      </c>
      <c r="BK497" s="126">
        <f>ROUND($L$497*$K$497,2)</f>
        <v>0</v>
      </c>
      <c r="BL497" s="80" t="s">
        <v>237</v>
      </c>
      <c r="BM497" s="80" t="s">
        <v>740</v>
      </c>
    </row>
    <row r="498" spans="2:65" s="6" customFormat="1" ht="27" customHeight="1">
      <c r="B498" s="21"/>
      <c r="C498" s="120" t="s">
        <v>741</v>
      </c>
      <c r="D498" s="120" t="s">
        <v>232</v>
      </c>
      <c r="E498" s="118" t="s">
        <v>742</v>
      </c>
      <c r="F498" s="289" t="s">
        <v>743</v>
      </c>
      <c r="G498" s="290"/>
      <c r="H498" s="290"/>
      <c r="I498" s="290"/>
      <c r="J498" s="120" t="s">
        <v>275</v>
      </c>
      <c r="K498" s="121">
        <v>356.676</v>
      </c>
      <c r="L498" s="291"/>
      <c r="M498" s="290"/>
      <c r="N498" s="292">
        <f>ROUND($L$498*$K$498,2)</f>
        <v>0</v>
      </c>
      <c r="O498" s="290"/>
      <c r="P498" s="290"/>
      <c r="Q498" s="290"/>
      <c r="R498" s="119" t="s">
        <v>236</v>
      </c>
      <c r="S498" s="41"/>
      <c r="T498" s="122"/>
      <c r="U498" s="123" t="s">
        <v>38</v>
      </c>
      <c r="V498" s="22"/>
      <c r="W498" s="22"/>
      <c r="X498" s="124">
        <v>0</v>
      </c>
      <c r="Y498" s="124">
        <f>$X$498*$K$498</f>
        <v>0</v>
      </c>
      <c r="Z498" s="124">
        <v>0</v>
      </c>
      <c r="AA498" s="125">
        <f>$Z$498*$K$498</f>
        <v>0</v>
      </c>
      <c r="AR498" s="80" t="s">
        <v>237</v>
      </c>
      <c r="AT498" s="80" t="s">
        <v>232</v>
      </c>
      <c r="AU498" s="80" t="s">
        <v>245</v>
      </c>
      <c r="AY498" s="80" t="s">
        <v>231</v>
      </c>
      <c r="BE498" s="126">
        <f>IF($U$498="základní",$N$498,0)</f>
        <v>0</v>
      </c>
      <c r="BF498" s="126">
        <f>IF($U$498="snížená",$N$498,0)</f>
        <v>0</v>
      </c>
      <c r="BG498" s="126">
        <f>IF($U$498="zákl. přenesená",$N$498,0)</f>
        <v>0</v>
      </c>
      <c r="BH498" s="126">
        <f>IF($U$498="sníž. přenesená",$N$498,0)</f>
        <v>0</v>
      </c>
      <c r="BI498" s="126">
        <f>IF($U$498="nulová",$N$498,0)</f>
        <v>0</v>
      </c>
      <c r="BJ498" s="80" t="s">
        <v>237</v>
      </c>
      <c r="BK498" s="126">
        <f>ROUND($L$498*$K$498,2)</f>
        <v>0</v>
      </c>
      <c r="BL498" s="80" t="s">
        <v>237</v>
      </c>
      <c r="BM498" s="80" t="s">
        <v>744</v>
      </c>
    </row>
    <row r="499" spans="2:65" s="6" customFormat="1" ht="15.75" customHeight="1">
      <c r="B499" s="21"/>
      <c r="C499" s="120" t="s">
        <v>745</v>
      </c>
      <c r="D499" s="120" t="s">
        <v>232</v>
      </c>
      <c r="E499" s="118" t="s">
        <v>746</v>
      </c>
      <c r="F499" s="289" t="s">
        <v>747</v>
      </c>
      <c r="G499" s="290"/>
      <c r="H499" s="290"/>
      <c r="I499" s="290"/>
      <c r="J499" s="120" t="s">
        <v>275</v>
      </c>
      <c r="K499" s="121">
        <v>121.037</v>
      </c>
      <c r="L499" s="291"/>
      <c r="M499" s="290"/>
      <c r="N499" s="292">
        <f>ROUND($L$499*$K$499,2)</f>
        <v>0</v>
      </c>
      <c r="O499" s="290"/>
      <c r="P499" s="290"/>
      <c r="Q499" s="290"/>
      <c r="R499" s="119" t="s">
        <v>236</v>
      </c>
      <c r="S499" s="41"/>
      <c r="T499" s="122"/>
      <c r="U499" s="123" t="s">
        <v>38</v>
      </c>
      <c r="V499" s="22"/>
      <c r="W499" s="22"/>
      <c r="X499" s="124">
        <v>0</v>
      </c>
      <c r="Y499" s="124">
        <f>$X$499*$K$499</f>
        <v>0</v>
      </c>
      <c r="Z499" s="124">
        <v>0</v>
      </c>
      <c r="AA499" s="125">
        <f>$Z$499*$K$499</f>
        <v>0</v>
      </c>
      <c r="AR499" s="80" t="s">
        <v>237</v>
      </c>
      <c r="AT499" s="80" t="s">
        <v>232</v>
      </c>
      <c r="AU499" s="80" t="s">
        <v>245</v>
      </c>
      <c r="AY499" s="80" t="s">
        <v>231</v>
      </c>
      <c r="BE499" s="126">
        <f>IF($U$499="základní",$N$499,0)</f>
        <v>0</v>
      </c>
      <c r="BF499" s="126">
        <f>IF($U$499="snížená",$N$499,0)</f>
        <v>0</v>
      </c>
      <c r="BG499" s="126">
        <f>IF($U$499="zákl. přenesená",$N$499,0)</f>
        <v>0</v>
      </c>
      <c r="BH499" s="126">
        <f>IF($U$499="sníž. přenesená",$N$499,0)</f>
        <v>0</v>
      </c>
      <c r="BI499" s="126">
        <f>IF($U$499="nulová",$N$499,0)</f>
        <v>0</v>
      </c>
      <c r="BJ499" s="80" t="s">
        <v>237</v>
      </c>
      <c r="BK499" s="126">
        <f>ROUND($L$499*$K$499,2)</f>
        <v>0</v>
      </c>
      <c r="BL499" s="80" t="s">
        <v>237</v>
      </c>
      <c r="BM499" s="80" t="s">
        <v>748</v>
      </c>
    </row>
    <row r="500" spans="2:63" s="106" customFormat="1" ht="37.5" customHeight="1">
      <c r="B500" s="107"/>
      <c r="C500" s="108"/>
      <c r="D500" s="109" t="s">
        <v>196</v>
      </c>
      <c r="E500" s="108"/>
      <c r="F500" s="108"/>
      <c r="G500" s="108"/>
      <c r="H500" s="108"/>
      <c r="I500" s="108"/>
      <c r="J500" s="108"/>
      <c r="K500" s="108"/>
      <c r="L500" s="108"/>
      <c r="M500" s="108"/>
      <c r="N500" s="283">
        <f>$BK$500</f>
        <v>0</v>
      </c>
      <c r="O500" s="284"/>
      <c r="P500" s="284"/>
      <c r="Q500" s="284"/>
      <c r="R500" s="108"/>
      <c r="S500" s="110"/>
      <c r="T500" s="111"/>
      <c r="U500" s="108"/>
      <c r="V500" s="108"/>
      <c r="W500" s="112">
        <f>$W$501+$W$516+$W$543+$W$549+$W$560+$W$630+$W$639+$W$676+$W$696+$W$715+$W$771+$W$914+$W$932+$W$964+$W$978+$W$1012+$W$1020</f>
        <v>0</v>
      </c>
      <c r="X500" s="108"/>
      <c r="Y500" s="112">
        <f>$Y$501+$Y$516+$Y$543+$Y$549+$Y$560+$Y$630+$Y$639+$Y$676+$Y$696+$Y$715+$Y$771+$Y$914+$Y$932+$Y$964+$Y$978+$Y$1012+$Y$1020</f>
        <v>40.242329409999996</v>
      </c>
      <c r="Z500" s="108"/>
      <c r="AA500" s="113">
        <f>$AA$501+$AA$516+$AA$543+$AA$549+$AA$560+$AA$630+$AA$639+$AA$676+$AA$696+$AA$715+$AA$771+$AA$914+$AA$932+$AA$964+$AA$978+$AA$1012+$AA$1020</f>
        <v>14.95459915</v>
      </c>
      <c r="AR500" s="114" t="s">
        <v>74</v>
      </c>
      <c r="AT500" s="114" t="s">
        <v>64</v>
      </c>
      <c r="AU500" s="114" t="s">
        <v>65</v>
      </c>
      <c r="AY500" s="114" t="s">
        <v>231</v>
      </c>
      <c r="BK500" s="115">
        <f>$BK$501+$BK$516+$BK$543+$BK$549+$BK$560+$BK$630+$BK$639+$BK$676+$BK$696+$BK$715+$BK$771+$BK$914+$BK$932+$BK$964+$BK$978+$BK$1012+$BK$1020</f>
        <v>0</v>
      </c>
    </row>
    <row r="501" spans="2:63" s="106" customFormat="1" ht="21" customHeight="1">
      <c r="B501" s="107"/>
      <c r="C501" s="108"/>
      <c r="D501" s="116" t="s">
        <v>197</v>
      </c>
      <c r="E501" s="108"/>
      <c r="F501" s="108"/>
      <c r="G501" s="108"/>
      <c r="H501" s="108"/>
      <c r="I501" s="108"/>
      <c r="J501" s="108"/>
      <c r="K501" s="108"/>
      <c r="L501" s="108"/>
      <c r="M501" s="108"/>
      <c r="N501" s="285">
        <f>$BK$501</f>
        <v>0</v>
      </c>
      <c r="O501" s="284"/>
      <c r="P501" s="284"/>
      <c r="Q501" s="284"/>
      <c r="R501" s="108"/>
      <c r="S501" s="110"/>
      <c r="T501" s="111"/>
      <c r="U501" s="108"/>
      <c r="V501" s="108"/>
      <c r="W501" s="112">
        <f>SUM($W$502:$W$515)</f>
        <v>0</v>
      </c>
      <c r="X501" s="108"/>
      <c r="Y501" s="112">
        <f>SUM($Y$502:$Y$515)</f>
        <v>0.02688848</v>
      </c>
      <c r="Z501" s="108"/>
      <c r="AA501" s="113">
        <f>SUM($AA$502:$AA$515)</f>
        <v>0</v>
      </c>
      <c r="AR501" s="114" t="s">
        <v>74</v>
      </c>
      <c r="AT501" s="114" t="s">
        <v>64</v>
      </c>
      <c r="AU501" s="114" t="s">
        <v>17</v>
      </c>
      <c r="AY501" s="114" t="s">
        <v>231</v>
      </c>
      <c r="BK501" s="115">
        <f>SUM($BK$502:$BK$515)</f>
        <v>0</v>
      </c>
    </row>
    <row r="502" spans="2:65" s="6" customFormat="1" ht="15.75" customHeight="1">
      <c r="B502" s="21"/>
      <c r="C502" s="120" t="s">
        <v>749</v>
      </c>
      <c r="D502" s="120" t="s">
        <v>232</v>
      </c>
      <c r="E502" s="118" t="s">
        <v>750</v>
      </c>
      <c r="F502" s="289" t="s">
        <v>751</v>
      </c>
      <c r="G502" s="290"/>
      <c r="H502" s="290"/>
      <c r="I502" s="290"/>
      <c r="J502" s="120" t="s">
        <v>438</v>
      </c>
      <c r="K502" s="121">
        <v>55.44</v>
      </c>
      <c r="L502" s="291"/>
      <c r="M502" s="290"/>
      <c r="N502" s="292">
        <f>ROUND($L$502*$K$502,2)</f>
        <v>0</v>
      </c>
      <c r="O502" s="290"/>
      <c r="P502" s="290"/>
      <c r="Q502" s="290"/>
      <c r="R502" s="119" t="s">
        <v>236</v>
      </c>
      <c r="S502" s="41"/>
      <c r="T502" s="122"/>
      <c r="U502" s="123" t="s">
        <v>38</v>
      </c>
      <c r="V502" s="22"/>
      <c r="W502" s="22"/>
      <c r="X502" s="124">
        <v>0.0001</v>
      </c>
      <c r="Y502" s="124">
        <f>$X$502*$K$502</f>
        <v>0.005544</v>
      </c>
      <c r="Z502" s="124">
        <v>0</v>
      </c>
      <c r="AA502" s="125">
        <f>$Z$502*$K$502</f>
        <v>0</v>
      </c>
      <c r="AR502" s="80" t="s">
        <v>305</v>
      </c>
      <c r="AT502" s="80" t="s">
        <v>232</v>
      </c>
      <c r="AU502" s="80" t="s">
        <v>74</v>
      </c>
      <c r="AY502" s="80" t="s">
        <v>231</v>
      </c>
      <c r="BE502" s="126">
        <f>IF($U$502="základní",$N$502,0)</f>
        <v>0</v>
      </c>
      <c r="BF502" s="126">
        <f>IF($U$502="snížená",$N$502,0)</f>
        <v>0</v>
      </c>
      <c r="BG502" s="126">
        <f>IF($U$502="zákl. přenesená",$N$502,0)</f>
        <v>0</v>
      </c>
      <c r="BH502" s="126">
        <f>IF($U$502="sníž. přenesená",$N$502,0)</f>
        <v>0</v>
      </c>
      <c r="BI502" s="126">
        <f>IF($U$502="nulová",$N$502,0)</f>
        <v>0</v>
      </c>
      <c r="BJ502" s="80" t="s">
        <v>237</v>
      </c>
      <c r="BK502" s="126">
        <f>ROUND($L$502*$K$502,2)</f>
        <v>0</v>
      </c>
      <c r="BL502" s="80" t="s">
        <v>305</v>
      </c>
      <c r="BM502" s="80" t="s">
        <v>752</v>
      </c>
    </row>
    <row r="503" spans="2:47" s="6" customFormat="1" ht="16.5" customHeight="1">
      <c r="B503" s="21"/>
      <c r="C503" s="22"/>
      <c r="D503" s="22"/>
      <c r="E503" s="22"/>
      <c r="F503" s="287" t="s">
        <v>753</v>
      </c>
      <c r="G503" s="263"/>
      <c r="H503" s="263"/>
      <c r="I503" s="263"/>
      <c r="J503" s="263"/>
      <c r="K503" s="263"/>
      <c r="L503" s="263"/>
      <c r="M503" s="263"/>
      <c r="N503" s="263"/>
      <c r="O503" s="263"/>
      <c r="P503" s="263"/>
      <c r="Q503" s="263"/>
      <c r="R503" s="263"/>
      <c r="S503" s="41"/>
      <c r="T503" s="50"/>
      <c r="U503" s="22"/>
      <c r="V503" s="22"/>
      <c r="W503" s="22"/>
      <c r="X503" s="22"/>
      <c r="Y503" s="22"/>
      <c r="Z503" s="22"/>
      <c r="AA503" s="51"/>
      <c r="AT503" s="6" t="s">
        <v>337</v>
      </c>
      <c r="AU503" s="6" t="s">
        <v>74</v>
      </c>
    </row>
    <row r="504" spans="2:51" s="6" customFormat="1" ht="15.75" customHeight="1">
      <c r="B504" s="127"/>
      <c r="C504" s="128"/>
      <c r="D504" s="128"/>
      <c r="E504" s="128"/>
      <c r="F504" s="293" t="s">
        <v>754</v>
      </c>
      <c r="G504" s="294"/>
      <c r="H504" s="294"/>
      <c r="I504" s="294"/>
      <c r="J504" s="128"/>
      <c r="K504" s="130">
        <v>55.44</v>
      </c>
      <c r="L504" s="128"/>
      <c r="M504" s="128"/>
      <c r="N504" s="128"/>
      <c r="O504" s="128"/>
      <c r="P504" s="128"/>
      <c r="Q504" s="128"/>
      <c r="R504" s="128"/>
      <c r="S504" s="131"/>
      <c r="T504" s="132"/>
      <c r="U504" s="128"/>
      <c r="V504" s="128"/>
      <c r="W504" s="128"/>
      <c r="X504" s="128"/>
      <c r="Y504" s="128"/>
      <c r="Z504" s="128"/>
      <c r="AA504" s="133"/>
      <c r="AT504" s="134" t="s">
        <v>240</v>
      </c>
      <c r="AU504" s="134" t="s">
        <v>74</v>
      </c>
      <c r="AV504" s="134" t="s">
        <v>74</v>
      </c>
      <c r="AW504" s="134" t="s">
        <v>188</v>
      </c>
      <c r="AX504" s="134" t="s">
        <v>65</v>
      </c>
      <c r="AY504" s="134" t="s">
        <v>231</v>
      </c>
    </row>
    <row r="505" spans="2:51" s="6" customFormat="1" ht="15.75" customHeight="1">
      <c r="B505" s="135"/>
      <c r="C505" s="136"/>
      <c r="D505" s="136"/>
      <c r="E505" s="136"/>
      <c r="F505" s="299" t="s">
        <v>241</v>
      </c>
      <c r="G505" s="300"/>
      <c r="H505" s="300"/>
      <c r="I505" s="300"/>
      <c r="J505" s="136"/>
      <c r="K505" s="137">
        <v>55.44</v>
      </c>
      <c r="L505" s="136"/>
      <c r="M505" s="136"/>
      <c r="N505" s="136"/>
      <c r="O505" s="136"/>
      <c r="P505" s="136"/>
      <c r="Q505" s="136"/>
      <c r="R505" s="136"/>
      <c r="S505" s="138"/>
      <c r="T505" s="139"/>
      <c r="U505" s="136"/>
      <c r="V505" s="136"/>
      <c r="W505" s="136"/>
      <c r="X505" s="136"/>
      <c r="Y505" s="136"/>
      <c r="Z505" s="136"/>
      <c r="AA505" s="140"/>
      <c r="AT505" s="141" t="s">
        <v>240</v>
      </c>
      <c r="AU505" s="141" t="s">
        <v>74</v>
      </c>
      <c r="AV505" s="141" t="s">
        <v>237</v>
      </c>
      <c r="AW505" s="141" t="s">
        <v>188</v>
      </c>
      <c r="AX505" s="141" t="s">
        <v>17</v>
      </c>
      <c r="AY505" s="141" t="s">
        <v>231</v>
      </c>
    </row>
    <row r="506" spans="2:65" s="6" customFormat="1" ht="27" customHeight="1">
      <c r="B506" s="21"/>
      <c r="C506" s="117" t="s">
        <v>755</v>
      </c>
      <c r="D506" s="117" t="s">
        <v>232</v>
      </c>
      <c r="E506" s="118" t="s">
        <v>756</v>
      </c>
      <c r="F506" s="289" t="s">
        <v>757</v>
      </c>
      <c r="G506" s="290"/>
      <c r="H506" s="290"/>
      <c r="I506" s="290"/>
      <c r="J506" s="120" t="s">
        <v>235</v>
      </c>
      <c r="K506" s="121">
        <v>38.808</v>
      </c>
      <c r="L506" s="291"/>
      <c r="M506" s="290"/>
      <c r="N506" s="292">
        <f>ROUND($L$506*$K$506,2)</f>
        <v>0</v>
      </c>
      <c r="O506" s="290"/>
      <c r="P506" s="290"/>
      <c r="Q506" s="290"/>
      <c r="R506" s="119" t="s">
        <v>236</v>
      </c>
      <c r="S506" s="41"/>
      <c r="T506" s="122"/>
      <c r="U506" s="123" t="s">
        <v>38</v>
      </c>
      <c r="V506" s="22"/>
      <c r="W506" s="22"/>
      <c r="X506" s="124">
        <v>0.00011</v>
      </c>
      <c r="Y506" s="124">
        <f>$X$506*$K$506</f>
        <v>0.00426888</v>
      </c>
      <c r="Z506" s="124">
        <v>0</v>
      </c>
      <c r="AA506" s="125">
        <f>$Z$506*$K$506</f>
        <v>0</v>
      </c>
      <c r="AR506" s="80" t="s">
        <v>305</v>
      </c>
      <c r="AT506" s="80" t="s">
        <v>232</v>
      </c>
      <c r="AU506" s="80" t="s">
        <v>74</v>
      </c>
      <c r="AY506" s="6" t="s">
        <v>231</v>
      </c>
      <c r="BE506" s="126">
        <f>IF($U$506="základní",$N$506,0)</f>
        <v>0</v>
      </c>
      <c r="BF506" s="126">
        <f>IF($U$506="snížená",$N$506,0)</f>
        <v>0</v>
      </c>
      <c r="BG506" s="126">
        <f>IF($U$506="zákl. přenesená",$N$506,0)</f>
        <v>0</v>
      </c>
      <c r="BH506" s="126">
        <f>IF($U$506="sníž. přenesená",$N$506,0)</f>
        <v>0</v>
      </c>
      <c r="BI506" s="126">
        <f>IF($U$506="nulová",$N$506,0)</f>
        <v>0</v>
      </c>
      <c r="BJ506" s="80" t="s">
        <v>237</v>
      </c>
      <c r="BK506" s="126">
        <f>ROUND($L$506*$K$506,2)</f>
        <v>0</v>
      </c>
      <c r="BL506" s="80" t="s">
        <v>305</v>
      </c>
      <c r="BM506" s="80" t="s">
        <v>758</v>
      </c>
    </row>
    <row r="507" spans="2:47" s="6" customFormat="1" ht="16.5" customHeight="1">
      <c r="B507" s="21"/>
      <c r="C507" s="22"/>
      <c r="D507" s="22"/>
      <c r="E507" s="22"/>
      <c r="F507" s="287" t="s">
        <v>757</v>
      </c>
      <c r="G507" s="263"/>
      <c r="H507" s="263"/>
      <c r="I507" s="263"/>
      <c r="J507" s="263"/>
      <c r="K507" s="263"/>
      <c r="L507" s="263"/>
      <c r="M507" s="263"/>
      <c r="N507" s="263"/>
      <c r="O507" s="263"/>
      <c r="P507" s="263"/>
      <c r="Q507" s="263"/>
      <c r="R507" s="263"/>
      <c r="S507" s="41"/>
      <c r="T507" s="50"/>
      <c r="U507" s="22"/>
      <c r="V507" s="22"/>
      <c r="W507" s="22"/>
      <c r="X507" s="22"/>
      <c r="Y507" s="22"/>
      <c r="Z507" s="22"/>
      <c r="AA507" s="51"/>
      <c r="AT507" s="6" t="s">
        <v>337</v>
      </c>
      <c r="AU507" s="6" t="s">
        <v>74</v>
      </c>
    </row>
    <row r="508" spans="2:51" s="6" customFormat="1" ht="15.75" customHeight="1">
      <c r="B508" s="127"/>
      <c r="C508" s="128"/>
      <c r="D508" s="128"/>
      <c r="E508" s="128"/>
      <c r="F508" s="293" t="s">
        <v>759</v>
      </c>
      <c r="G508" s="294"/>
      <c r="H508" s="294"/>
      <c r="I508" s="294"/>
      <c r="J508" s="128"/>
      <c r="K508" s="130">
        <v>38.808</v>
      </c>
      <c r="L508" s="128"/>
      <c r="M508" s="128"/>
      <c r="N508" s="128"/>
      <c r="O508" s="128"/>
      <c r="P508" s="128"/>
      <c r="Q508" s="128"/>
      <c r="R508" s="128"/>
      <c r="S508" s="131"/>
      <c r="T508" s="132"/>
      <c r="U508" s="128"/>
      <c r="V508" s="128"/>
      <c r="W508" s="128"/>
      <c r="X508" s="128"/>
      <c r="Y508" s="128"/>
      <c r="Z508" s="128"/>
      <c r="AA508" s="133"/>
      <c r="AT508" s="134" t="s">
        <v>240</v>
      </c>
      <c r="AU508" s="134" t="s">
        <v>74</v>
      </c>
      <c r="AV508" s="134" t="s">
        <v>74</v>
      </c>
      <c r="AW508" s="134" t="s">
        <v>188</v>
      </c>
      <c r="AX508" s="134" t="s">
        <v>65</v>
      </c>
      <c r="AY508" s="134" t="s">
        <v>231</v>
      </c>
    </row>
    <row r="509" spans="2:51" s="6" customFormat="1" ht="15.75" customHeight="1">
      <c r="B509" s="135"/>
      <c r="C509" s="136"/>
      <c r="D509" s="136"/>
      <c r="E509" s="136" t="s">
        <v>124</v>
      </c>
      <c r="F509" s="299" t="s">
        <v>241</v>
      </c>
      <c r="G509" s="300"/>
      <c r="H509" s="300"/>
      <c r="I509" s="300"/>
      <c r="J509" s="136"/>
      <c r="K509" s="137">
        <v>38.808</v>
      </c>
      <c r="L509" s="136"/>
      <c r="M509" s="136"/>
      <c r="N509" s="136"/>
      <c r="O509" s="136"/>
      <c r="P509" s="136"/>
      <c r="Q509" s="136"/>
      <c r="R509" s="136"/>
      <c r="S509" s="138"/>
      <c r="T509" s="139"/>
      <c r="U509" s="136"/>
      <c r="V509" s="136"/>
      <c r="W509" s="136"/>
      <c r="X509" s="136"/>
      <c r="Y509" s="136"/>
      <c r="Z509" s="136"/>
      <c r="AA509" s="140"/>
      <c r="AT509" s="141" t="s">
        <v>240</v>
      </c>
      <c r="AU509" s="141" t="s">
        <v>74</v>
      </c>
      <c r="AV509" s="141" t="s">
        <v>237</v>
      </c>
      <c r="AW509" s="141" t="s">
        <v>188</v>
      </c>
      <c r="AX509" s="141" t="s">
        <v>17</v>
      </c>
      <c r="AY509" s="141" t="s">
        <v>231</v>
      </c>
    </row>
    <row r="510" spans="2:65" s="6" customFormat="1" ht="15.75" customHeight="1">
      <c r="B510" s="21"/>
      <c r="C510" s="149" t="s">
        <v>760</v>
      </c>
      <c r="D510" s="149" t="s">
        <v>328</v>
      </c>
      <c r="E510" s="150" t="s">
        <v>761</v>
      </c>
      <c r="F510" s="295" t="s">
        <v>762</v>
      </c>
      <c r="G510" s="296"/>
      <c r="H510" s="296"/>
      <c r="I510" s="296"/>
      <c r="J510" s="151" t="s">
        <v>235</v>
      </c>
      <c r="K510" s="152">
        <v>42.689</v>
      </c>
      <c r="L510" s="297"/>
      <c r="M510" s="296"/>
      <c r="N510" s="298">
        <f>ROUND($L$510*$K$510,2)</f>
        <v>0</v>
      </c>
      <c r="O510" s="290"/>
      <c r="P510" s="290"/>
      <c r="Q510" s="290"/>
      <c r="R510" s="119" t="s">
        <v>236</v>
      </c>
      <c r="S510" s="41"/>
      <c r="T510" s="122"/>
      <c r="U510" s="123" t="s">
        <v>38</v>
      </c>
      <c r="V510" s="22"/>
      <c r="W510" s="22"/>
      <c r="X510" s="124">
        <v>0.0004</v>
      </c>
      <c r="Y510" s="124">
        <f>$X$510*$K$510</f>
        <v>0.0170756</v>
      </c>
      <c r="Z510" s="124">
        <v>0</v>
      </c>
      <c r="AA510" s="125">
        <f>$Z$510*$K$510</f>
        <v>0</v>
      </c>
      <c r="AR510" s="80" t="s">
        <v>411</v>
      </c>
      <c r="AT510" s="80" t="s">
        <v>328</v>
      </c>
      <c r="AU510" s="80" t="s">
        <v>74</v>
      </c>
      <c r="AY510" s="6" t="s">
        <v>231</v>
      </c>
      <c r="BE510" s="126">
        <f>IF($U$510="základní",$N$510,0)</f>
        <v>0</v>
      </c>
      <c r="BF510" s="126">
        <f>IF($U$510="snížená",$N$510,0)</f>
        <v>0</v>
      </c>
      <c r="BG510" s="126">
        <f>IF($U$510="zákl. přenesená",$N$510,0)</f>
        <v>0</v>
      </c>
      <c r="BH510" s="126">
        <f>IF($U$510="sníž. přenesená",$N$510,0)</f>
        <v>0</v>
      </c>
      <c r="BI510" s="126">
        <f>IF($U$510="nulová",$N$510,0)</f>
        <v>0</v>
      </c>
      <c r="BJ510" s="80" t="s">
        <v>237</v>
      </c>
      <c r="BK510" s="126">
        <f>ROUND($L$510*$K$510,2)</f>
        <v>0</v>
      </c>
      <c r="BL510" s="80" t="s">
        <v>305</v>
      </c>
      <c r="BM510" s="80" t="s">
        <v>763</v>
      </c>
    </row>
    <row r="511" spans="2:47" s="6" customFormat="1" ht="16.5" customHeight="1">
      <c r="B511" s="21"/>
      <c r="C511" s="22"/>
      <c r="D511" s="22"/>
      <c r="E511" s="22"/>
      <c r="F511" s="287" t="s">
        <v>764</v>
      </c>
      <c r="G511" s="263"/>
      <c r="H511" s="263"/>
      <c r="I511" s="263"/>
      <c r="J511" s="263"/>
      <c r="K511" s="263"/>
      <c r="L511" s="263"/>
      <c r="M511" s="263"/>
      <c r="N511" s="263"/>
      <c r="O511" s="263"/>
      <c r="P511" s="263"/>
      <c r="Q511" s="263"/>
      <c r="R511" s="263"/>
      <c r="S511" s="41"/>
      <c r="T511" s="50"/>
      <c r="U511" s="22"/>
      <c r="V511" s="22"/>
      <c r="W511" s="22"/>
      <c r="X511" s="22"/>
      <c r="Y511" s="22"/>
      <c r="Z511" s="22"/>
      <c r="AA511" s="51"/>
      <c r="AT511" s="6" t="s">
        <v>337</v>
      </c>
      <c r="AU511" s="6" t="s">
        <v>74</v>
      </c>
    </row>
    <row r="512" spans="2:51" s="6" customFormat="1" ht="15.75" customHeight="1">
      <c r="B512" s="127"/>
      <c r="C512" s="128"/>
      <c r="D512" s="128"/>
      <c r="E512" s="128"/>
      <c r="F512" s="293" t="s">
        <v>765</v>
      </c>
      <c r="G512" s="294"/>
      <c r="H512" s="294"/>
      <c r="I512" s="294"/>
      <c r="J512" s="128"/>
      <c r="K512" s="130">
        <v>42.689</v>
      </c>
      <c r="L512" s="128"/>
      <c r="M512" s="128"/>
      <c r="N512" s="128"/>
      <c r="O512" s="128"/>
      <c r="P512" s="128"/>
      <c r="Q512" s="128"/>
      <c r="R512" s="128"/>
      <c r="S512" s="131"/>
      <c r="T512" s="132"/>
      <c r="U512" s="128"/>
      <c r="V512" s="128"/>
      <c r="W512" s="128"/>
      <c r="X512" s="128"/>
      <c r="Y512" s="128"/>
      <c r="Z512" s="128"/>
      <c r="AA512" s="133"/>
      <c r="AT512" s="134" t="s">
        <v>240</v>
      </c>
      <c r="AU512" s="134" t="s">
        <v>74</v>
      </c>
      <c r="AV512" s="134" t="s">
        <v>74</v>
      </c>
      <c r="AW512" s="134" t="s">
        <v>188</v>
      </c>
      <c r="AX512" s="134" t="s">
        <v>65</v>
      </c>
      <c r="AY512" s="134" t="s">
        <v>231</v>
      </c>
    </row>
    <row r="513" spans="2:51" s="6" customFormat="1" ht="15.75" customHeight="1">
      <c r="B513" s="135"/>
      <c r="C513" s="136"/>
      <c r="D513" s="136"/>
      <c r="E513" s="136"/>
      <c r="F513" s="299" t="s">
        <v>241</v>
      </c>
      <c r="G513" s="300"/>
      <c r="H513" s="300"/>
      <c r="I513" s="300"/>
      <c r="J513" s="136"/>
      <c r="K513" s="137">
        <v>42.689</v>
      </c>
      <c r="L513" s="136"/>
      <c r="M513" s="136"/>
      <c r="N513" s="136"/>
      <c r="O513" s="136"/>
      <c r="P513" s="136"/>
      <c r="Q513" s="136"/>
      <c r="R513" s="136"/>
      <c r="S513" s="138"/>
      <c r="T513" s="139"/>
      <c r="U513" s="136"/>
      <c r="V513" s="136"/>
      <c r="W513" s="136"/>
      <c r="X513" s="136"/>
      <c r="Y513" s="136"/>
      <c r="Z513" s="136"/>
      <c r="AA513" s="140"/>
      <c r="AT513" s="141" t="s">
        <v>240</v>
      </c>
      <c r="AU513" s="141" t="s">
        <v>74</v>
      </c>
      <c r="AV513" s="141" t="s">
        <v>237</v>
      </c>
      <c r="AW513" s="141" t="s">
        <v>188</v>
      </c>
      <c r="AX513" s="141" t="s">
        <v>17</v>
      </c>
      <c r="AY513" s="141" t="s">
        <v>231</v>
      </c>
    </row>
    <row r="514" spans="2:65" s="6" customFormat="1" ht="27" customHeight="1">
      <c r="B514" s="21"/>
      <c r="C514" s="117" t="s">
        <v>766</v>
      </c>
      <c r="D514" s="117" t="s">
        <v>232</v>
      </c>
      <c r="E514" s="118" t="s">
        <v>767</v>
      </c>
      <c r="F514" s="289" t="s">
        <v>768</v>
      </c>
      <c r="G514" s="290"/>
      <c r="H514" s="290"/>
      <c r="I514" s="290"/>
      <c r="J514" s="120" t="s">
        <v>769</v>
      </c>
      <c r="K514" s="160"/>
      <c r="L514" s="291"/>
      <c r="M514" s="290"/>
      <c r="N514" s="292">
        <f>ROUND($L$514*$K$514,2)</f>
        <v>0</v>
      </c>
      <c r="O514" s="290"/>
      <c r="P514" s="290"/>
      <c r="Q514" s="290"/>
      <c r="R514" s="119" t="s">
        <v>236</v>
      </c>
      <c r="S514" s="41"/>
      <c r="T514" s="122"/>
      <c r="U514" s="123" t="s">
        <v>38</v>
      </c>
      <c r="V514" s="22"/>
      <c r="W514" s="22"/>
      <c r="X514" s="124">
        <v>0</v>
      </c>
      <c r="Y514" s="124">
        <f>$X$514*$K$514</f>
        <v>0</v>
      </c>
      <c r="Z514" s="124">
        <v>0</v>
      </c>
      <c r="AA514" s="125">
        <f>$Z$514*$K$514</f>
        <v>0</v>
      </c>
      <c r="AR514" s="80" t="s">
        <v>305</v>
      </c>
      <c r="AT514" s="80" t="s">
        <v>232</v>
      </c>
      <c r="AU514" s="80" t="s">
        <v>74</v>
      </c>
      <c r="AY514" s="6" t="s">
        <v>231</v>
      </c>
      <c r="BE514" s="126">
        <f>IF($U$514="základní",$N$514,0)</f>
        <v>0</v>
      </c>
      <c r="BF514" s="126">
        <f>IF($U$514="snížená",$N$514,0)</f>
        <v>0</v>
      </c>
      <c r="BG514" s="126">
        <f>IF($U$514="zákl. přenesená",$N$514,0)</f>
        <v>0</v>
      </c>
      <c r="BH514" s="126">
        <f>IF($U$514="sníž. přenesená",$N$514,0)</f>
        <v>0</v>
      </c>
      <c r="BI514" s="126">
        <f>IF($U$514="nulová",$N$514,0)</f>
        <v>0</v>
      </c>
      <c r="BJ514" s="80" t="s">
        <v>237</v>
      </c>
      <c r="BK514" s="126">
        <f>ROUND($L$514*$K$514,2)</f>
        <v>0</v>
      </c>
      <c r="BL514" s="80" t="s">
        <v>305</v>
      </c>
      <c r="BM514" s="80" t="s">
        <v>770</v>
      </c>
    </row>
    <row r="515" spans="2:47" s="6" customFormat="1" ht="16.5" customHeight="1">
      <c r="B515" s="21"/>
      <c r="C515" s="22"/>
      <c r="D515" s="22"/>
      <c r="E515" s="22"/>
      <c r="F515" s="287" t="s">
        <v>768</v>
      </c>
      <c r="G515" s="263"/>
      <c r="H515" s="263"/>
      <c r="I515" s="263"/>
      <c r="J515" s="263"/>
      <c r="K515" s="263"/>
      <c r="L515" s="263"/>
      <c r="M515" s="263"/>
      <c r="N515" s="263"/>
      <c r="O515" s="263"/>
      <c r="P515" s="263"/>
      <c r="Q515" s="263"/>
      <c r="R515" s="263"/>
      <c r="S515" s="41"/>
      <c r="T515" s="50"/>
      <c r="U515" s="22"/>
      <c r="V515" s="22"/>
      <c r="W515" s="22"/>
      <c r="X515" s="22"/>
      <c r="Y515" s="22"/>
      <c r="Z515" s="22"/>
      <c r="AA515" s="51"/>
      <c r="AT515" s="6" t="s">
        <v>337</v>
      </c>
      <c r="AU515" s="6" t="s">
        <v>74</v>
      </c>
    </row>
    <row r="516" spans="2:63" s="106" customFormat="1" ht="30.75" customHeight="1">
      <c r="B516" s="107"/>
      <c r="C516" s="108"/>
      <c r="D516" s="116" t="s">
        <v>198</v>
      </c>
      <c r="E516" s="108"/>
      <c r="F516" s="108"/>
      <c r="G516" s="108"/>
      <c r="H516" s="108"/>
      <c r="I516" s="108"/>
      <c r="J516" s="108"/>
      <c r="K516" s="108"/>
      <c r="L516" s="108"/>
      <c r="M516" s="108"/>
      <c r="N516" s="285">
        <f>$BK$516</f>
        <v>0</v>
      </c>
      <c r="O516" s="284"/>
      <c r="P516" s="284"/>
      <c r="Q516" s="284"/>
      <c r="R516" s="108"/>
      <c r="S516" s="110"/>
      <c r="T516" s="111"/>
      <c r="U516" s="108"/>
      <c r="V516" s="108"/>
      <c r="W516" s="112">
        <f>SUM($W$517:$W$542)</f>
        <v>0</v>
      </c>
      <c r="X516" s="108"/>
      <c r="Y516" s="112">
        <f>SUM($Y$517:$Y$542)</f>
        <v>7.8671584999999995</v>
      </c>
      <c r="Z516" s="108"/>
      <c r="AA516" s="113">
        <f>SUM($AA$517:$AA$542)</f>
        <v>0</v>
      </c>
      <c r="AR516" s="114" t="s">
        <v>74</v>
      </c>
      <c r="AT516" s="114" t="s">
        <v>64</v>
      </c>
      <c r="AU516" s="114" t="s">
        <v>17</v>
      </c>
      <c r="AY516" s="114" t="s">
        <v>231</v>
      </c>
      <c r="BK516" s="115">
        <f>SUM($BK$517:$BK$542)</f>
        <v>0</v>
      </c>
    </row>
    <row r="517" spans="2:65" s="6" customFormat="1" ht="27" customHeight="1">
      <c r="B517" s="21"/>
      <c r="C517" s="117" t="s">
        <v>771</v>
      </c>
      <c r="D517" s="117" t="s">
        <v>232</v>
      </c>
      <c r="E517" s="118" t="s">
        <v>772</v>
      </c>
      <c r="F517" s="289" t="s">
        <v>773</v>
      </c>
      <c r="G517" s="290"/>
      <c r="H517" s="290"/>
      <c r="I517" s="290"/>
      <c r="J517" s="120" t="s">
        <v>235</v>
      </c>
      <c r="K517" s="121">
        <v>191.3</v>
      </c>
      <c r="L517" s="291"/>
      <c r="M517" s="290"/>
      <c r="N517" s="292">
        <f>ROUND($L$517*$K$517,2)</f>
        <v>0</v>
      </c>
      <c r="O517" s="290"/>
      <c r="P517" s="290"/>
      <c r="Q517" s="290"/>
      <c r="R517" s="119" t="s">
        <v>236</v>
      </c>
      <c r="S517" s="41"/>
      <c r="T517" s="122"/>
      <c r="U517" s="123" t="s">
        <v>38</v>
      </c>
      <c r="V517" s="22"/>
      <c r="W517" s="22"/>
      <c r="X517" s="124">
        <v>0</v>
      </c>
      <c r="Y517" s="124">
        <f>$X$517*$K$517</f>
        <v>0</v>
      </c>
      <c r="Z517" s="124">
        <v>0</v>
      </c>
      <c r="AA517" s="125">
        <f>$Z$517*$K$517</f>
        <v>0</v>
      </c>
      <c r="AR517" s="80" t="s">
        <v>305</v>
      </c>
      <c r="AT517" s="80" t="s">
        <v>232</v>
      </c>
      <c r="AU517" s="80" t="s">
        <v>74</v>
      </c>
      <c r="AY517" s="6" t="s">
        <v>231</v>
      </c>
      <c r="BE517" s="126">
        <f>IF($U$517="základní",$N$517,0)</f>
        <v>0</v>
      </c>
      <c r="BF517" s="126">
        <f>IF($U$517="snížená",$N$517,0)</f>
        <v>0</v>
      </c>
      <c r="BG517" s="126">
        <f>IF($U$517="zákl. přenesená",$N$517,0)</f>
        <v>0</v>
      </c>
      <c r="BH517" s="126">
        <f>IF($U$517="sníž. přenesená",$N$517,0)</f>
        <v>0</v>
      </c>
      <c r="BI517" s="126">
        <f>IF($U$517="nulová",$N$517,0)</f>
        <v>0</v>
      </c>
      <c r="BJ517" s="80" t="s">
        <v>237</v>
      </c>
      <c r="BK517" s="126">
        <f>ROUND($L$517*$K$517,2)</f>
        <v>0</v>
      </c>
      <c r="BL517" s="80" t="s">
        <v>305</v>
      </c>
      <c r="BM517" s="80" t="s">
        <v>774</v>
      </c>
    </row>
    <row r="518" spans="2:51" s="6" customFormat="1" ht="15.75" customHeight="1">
      <c r="B518" s="142"/>
      <c r="C518" s="143"/>
      <c r="D518" s="143"/>
      <c r="E518" s="144"/>
      <c r="F518" s="303" t="s">
        <v>775</v>
      </c>
      <c r="G518" s="304"/>
      <c r="H518" s="304"/>
      <c r="I518" s="304"/>
      <c r="J518" s="143"/>
      <c r="K518" s="143"/>
      <c r="L518" s="143"/>
      <c r="M518" s="143"/>
      <c r="N518" s="143"/>
      <c r="O518" s="143"/>
      <c r="P518" s="143"/>
      <c r="Q518" s="143"/>
      <c r="R518" s="143"/>
      <c r="S518" s="145"/>
      <c r="T518" s="146"/>
      <c r="U518" s="143"/>
      <c r="V518" s="143"/>
      <c r="W518" s="143"/>
      <c r="X518" s="143"/>
      <c r="Y518" s="143"/>
      <c r="Z518" s="143"/>
      <c r="AA518" s="147"/>
      <c r="AT518" s="148" t="s">
        <v>240</v>
      </c>
      <c r="AU518" s="148" t="s">
        <v>74</v>
      </c>
      <c r="AV518" s="148" t="s">
        <v>17</v>
      </c>
      <c r="AW518" s="148" t="s">
        <v>188</v>
      </c>
      <c r="AX518" s="148" t="s">
        <v>65</v>
      </c>
      <c r="AY518" s="148" t="s">
        <v>231</v>
      </c>
    </row>
    <row r="519" spans="2:51" s="6" customFormat="1" ht="39" customHeight="1">
      <c r="B519" s="127"/>
      <c r="C519" s="128"/>
      <c r="D519" s="128"/>
      <c r="E519" s="128"/>
      <c r="F519" s="293" t="s">
        <v>776</v>
      </c>
      <c r="G519" s="294"/>
      <c r="H519" s="294"/>
      <c r="I519" s="294"/>
      <c r="J519" s="128"/>
      <c r="K519" s="130">
        <v>191.3</v>
      </c>
      <c r="L519" s="128"/>
      <c r="M519" s="128"/>
      <c r="N519" s="128"/>
      <c r="O519" s="128"/>
      <c r="P519" s="128"/>
      <c r="Q519" s="128"/>
      <c r="R519" s="128"/>
      <c r="S519" s="131"/>
      <c r="T519" s="132"/>
      <c r="U519" s="128"/>
      <c r="V519" s="128"/>
      <c r="W519" s="128"/>
      <c r="X519" s="128"/>
      <c r="Y519" s="128"/>
      <c r="Z519" s="128"/>
      <c r="AA519" s="133"/>
      <c r="AT519" s="134" t="s">
        <v>240</v>
      </c>
      <c r="AU519" s="134" t="s">
        <v>74</v>
      </c>
      <c r="AV519" s="134" t="s">
        <v>74</v>
      </c>
      <c r="AW519" s="134" t="s">
        <v>188</v>
      </c>
      <c r="AX519" s="134" t="s">
        <v>65</v>
      </c>
      <c r="AY519" s="134" t="s">
        <v>231</v>
      </c>
    </row>
    <row r="520" spans="2:51" s="6" customFormat="1" ht="15.75" customHeight="1">
      <c r="B520" s="135"/>
      <c r="C520" s="136"/>
      <c r="D520" s="136"/>
      <c r="E520" s="136" t="s">
        <v>150</v>
      </c>
      <c r="F520" s="299" t="s">
        <v>241</v>
      </c>
      <c r="G520" s="300"/>
      <c r="H520" s="300"/>
      <c r="I520" s="300"/>
      <c r="J520" s="136"/>
      <c r="K520" s="137">
        <v>191.3</v>
      </c>
      <c r="L520" s="136"/>
      <c r="M520" s="136"/>
      <c r="N520" s="136"/>
      <c r="O520" s="136"/>
      <c r="P520" s="136"/>
      <c r="Q520" s="136"/>
      <c r="R520" s="136"/>
      <c r="S520" s="138"/>
      <c r="T520" s="139"/>
      <c r="U520" s="136"/>
      <c r="V520" s="136"/>
      <c r="W520" s="136"/>
      <c r="X520" s="136"/>
      <c r="Y520" s="136"/>
      <c r="Z520" s="136"/>
      <c r="AA520" s="140"/>
      <c r="AT520" s="141" t="s">
        <v>240</v>
      </c>
      <c r="AU520" s="141" t="s">
        <v>74</v>
      </c>
      <c r="AV520" s="141" t="s">
        <v>237</v>
      </c>
      <c r="AW520" s="141" t="s">
        <v>188</v>
      </c>
      <c r="AX520" s="141" t="s">
        <v>17</v>
      </c>
      <c r="AY520" s="141" t="s">
        <v>231</v>
      </c>
    </row>
    <row r="521" spans="2:65" s="6" customFormat="1" ht="15.75" customHeight="1">
      <c r="B521" s="21"/>
      <c r="C521" s="149" t="s">
        <v>777</v>
      </c>
      <c r="D521" s="149" t="s">
        <v>328</v>
      </c>
      <c r="E521" s="150" t="s">
        <v>778</v>
      </c>
      <c r="F521" s="295" t="s">
        <v>779</v>
      </c>
      <c r="G521" s="296"/>
      <c r="H521" s="296"/>
      <c r="I521" s="296"/>
      <c r="J521" s="151" t="s">
        <v>235</v>
      </c>
      <c r="K521" s="152">
        <v>200.865</v>
      </c>
      <c r="L521" s="297"/>
      <c r="M521" s="296"/>
      <c r="N521" s="298">
        <f>ROUND($L$521*$K$521,2)</f>
        <v>0</v>
      </c>
      <c r="O521" s="290"/>
      <c r="P521" s="290"/>
      <c r="Q521" s="290"/>
      <c r="R521" s="119" t="s">
        <v>236</v>
      </c>
      <c r="S521" s="41"/>
      <c r="T521" s="122"/>
      <c r="U521" s="123" t="s">
        <v>38</v>
      </c>
      <c r="V521" s="22"/>
      <c r="W521" s="22"/>
      <c r="X521" s="124">
        <v>0.019</v>
      </c>
      <c r="Y521" s="124">
        <f>$X$521*$K$521</f>
        <v>3.8164350000000002</v>
      </c>
      <c r="Z521" s="124">
        <v>0</v>
      </c>
      <c r="AA521" s="125">
        <f>$Z$521*$K$521</f>
        <v>0</v>
      </c>
      <c r="AR521" s="80" t="s">
        <v>411</v>
      </c>
      <c r="AT521" s="80" t="s">
        <v>328</v>
      </c>
      <c r="AU521" s="80" t="s">
        <v>74</v>
      </c>
      <c r="AY521" s="6" t="s">
        <v>231</v>
      </c>
      <c r="BE521" s="126">
        <f>IF($U$521="základní",$N$521,0)</f>
        <v>0</v>
      </c>
      <c r="BF521" s="126">
        <f>IF($U$521="snížená",$N$521,0)</f>
        <v>0</v>
      </c>
      <c r="BG521" s="126">
        <f>IF($U$521="zákl. přenesená",$N$521,0)</f>
        <v>0</v>
      </c>
      <c r="BH521" s="126">
        <f>IF($U$521="sníž. přenesená",$N$521,0)</f>
        <v>0</v>
      </c>
      <c r="BI521" s="126">
        <f>IF($U$521="nulová",$N$521,0)</f>
        <v>0</v>
      </c>
      <c r="BJ521" s="80" t="s">
        <v>237</v>
      </c>
      <c r="BK521" s="126">
        <f>ROUND($L$521*$K$521,2)</f>
        <v>0</v>
      </c>
      <c r="BL521" s="80" t="s">
        <v>305</v>
      </c>
      <c r="BM521" s="80" t="s">
        <v>780</v>
      </c>
    </row>
    <row r="522" spans="2:51" s="6" customFormat="1" ht="15.75" customHeight="1">
      <c r="B522" s="127"/>
      <c r="C522" s="128"/>
      <c r="D522" s="128"/>
      <c r="E522" s="129"/>
      <c r="F522" s="293" t="s">
        <v>781</v>
      </c>
      <c r="G522" s="294"/>
      <c r="H522" s="294"/>
      <c r="I522" s="294"/>
      <c r="J522" s="128"/>
      <c r="K522" s="130">
        <v>200.865</v>
      </c>
      <c r="L522" s="128"/>
      <c r="M522" s="128"/>
      <c r="N522" s="128"/>
      <c r="O522" s="128"/>
      <c r="P522" s="128"/>
      <c r="Q522" s="128"/>
      <c r="R522" s="128"/>
      <c r="S522" s="131"/>
      <c r="T522" s="132"/>
      <c r="U522" s="128"/>
      <c r="V522" s="128"/>
      <c r="W522" s="128"/>
      <c r="X522" s="128"/>
      <c r="Y522" s="128"/>
      <c r="Z522" s="128"/>
      <c r="AA522" s="133"/>
      <c r="AT522" s="134" t="s">
        <v>240</v>
      </c>
      <c r="AU522" s="134" t="s">
        <v>74</v>
      </c>
      <c r="AV522" s="134" t="s">
        <v>74</v>
      </c>
      <c r="AW522" s="134" t="s">
        <v>188</v>
      </c>
      <c r="AX522" s="134" t="s">
        <v>65</v>
      </c>
      <c r="AY522" s="134" t="s">
        <v>231</v>
      </c>
    </row>
    <row r="523" spans="2:51" s="6" customFormat="1" ht="15.75" customHeight="1">
      <c r="B523" s="135"/>
      <c r="C523" s="136"/>
      <c r="D523" s="136"/>
      <c r="E523" s="136"/>
      <c r="F523" s="299" t="s">
        <v>241</v>
      </c>
      <c r="G523" s="300"/>
      <c r="H523" s="300"/>
      <c r="I523" s="300"/>
      <c r="J523" s="136"/>
      <c r="K523" s="137">
        <v>200.865</v>
      </c>
      <c r="L523" s="136"/>
      <c r="M523" s="136"/>
      <c r="N523" s="136"/>
      <c r="O523" s="136"/>
      <c r="P523" s="136"/>
      <c r="Q523" s="136"/>
      <c r="R523" s="136"/>
      <c r="S523" s="138"/>
      <c r="T523" s="139"/>
      <c r="U523" s="136"/>
      <c r="V523" s="136"/>
      <c r="W523" s="136"/>
      <c r="X523" s="136"/>
      <c r="Y523" s="136"/>
      <c r="Z523" s="136"/>
      <c r="AA523" s="140"/>
      <c r="AT523" s="141" t="s">
        <v>240</v>
      </c>
      <c r="AU523" s="141" t="s">
        <v>74</v>
      </c>
      <c r="AV523" s="141" t="s">
        <v>237</v>
      </c>
      <c r="AW523" s="141" t="s">
        <v>188</v>
      </c>
      <c r="AX523" s="141" t="s">
        <v>17</v>
      </c>
      <c r="AY523" s="141" t="s">
        <v>231</v>
      </c>
    </row>
    <row r="524" spans="2:65" s="6" customFormat="1" ht="27" customHeight="1">
      <c r="B524" s="21"/>
      <c r="C524" s="117" t="s">
        <v>782</v>
      </c>
      <c r="D524" s="117" t="s">
        <v>232</v>
      </c>
      <c r="E524" s="118" t="s">
        <v>783</v>
      </c>
      <c r="F524" s="289" t="s">
        <v>784</v>
      </c>
      <c r="G524" s="290"/>
      <c r="H524" s="290"/>
      <c r="I524" s="290"/>
      <c r="J524" s="120" t="s">
        <v>235</v>
      </c>
      <c r="K524" s="121">
        <v>78.815</v>
      </c>
      <c r="L524" s="291"/>
      <c r="M524" s="290"/>
      <c r="N524" s="292">
        <f>ROUND($L$524*$K$524,2)</f>
        <v>0</v>
      </c>
      <c r="O524" s="290"/>
      <c r="P524" s="290"/>
      <c r="Q524" s="290"/>
      <c r="R524" s="119" t="s">
        <v>236</v>
      </c>
      <c r="S524" s="41"/>
      <c r="T524" s="122"/>
      <c r="U524" s="123" t="s">
        <v>38</v>
      </c>
      <c r="V524" s="22"/>
      <c r="W524" s="22"/>
      <c r="X524" s="124">
        <v>0.0007</v>
      </c>
      <c r="Y524" s="124">
        <f>$X$524*$K$524</f>
        <v>0.0551705</v>
      </c>
      <c r="Z524" s="124">
        <v>0</v>
      </c>
      <c r="AA524" s="125">
        <f>$Z$524*$K$524</f>
        <v>0</v>
      </c>
      <c r="AR524" s="80" t="s">
        <v>305</v>
      </c>
      <c r="AT524" s="80" t="s">
        <v>232</v>
      </c>
      <c r="AU524" s="80" t="s">
        <v>74</v>
      </c>
      <c r="AY524" s="6" t="s">
        <v>231</v>
      </c>
      <c r="BE524" s="126">
        <f>IF($U$524="základní",$N$524,0)</f>
        <v>0</v>
      </c>
      <c r="BF524" s="126">
        <f>IF($U$524="snížená",$N$524,0)</f>
        <v>0</v>
      </c>
      <c r="BG524" s="126">
        <f>IF($U$524="zákl. přenesená",$N$524,0)</f>
        <v>0</v>
      </c>
      <c r="BH524" s="126">
        <f>IF($U$524="sníž. přenesená",$N$524,0)</f>
        <v>0</v>
      </c>
      <c r="BI524" s="126">
        <f>IF($U$524="nulová",$N$524,0)</f>
        <v>0</v>
      </c>
      <c r="BJ524" s="80" t="s">
        <v>237</v>
      </c>
      <c r="BK524" s="126">
        <f>ROUND($L$524*$K$524,2)</f>
        <v>0</v>
      </c>
      <c r="BL524" s="80" t="s">
        <v>305</v>
      </c>
      <c r="BM524" s="80" t="s">
        <v>785</v>
      </c>
    </row>
    <row r="525" spans="2:51" s="6" customFormat="1" ht="15.75" customHeight="1">
      <c r="B525" s="142"/>
      <c r="C525" s="143"/>
      <c r="D525" s="143"/>
      <c r="E525" s="144"/>
      <c r="F525" s="303" t="s">
        <v>786</v>
      </c>
      <c r="G525" s="304"/>
      <c r="H525" s="304"/>
      <c r="I525" s="304"/>
      <c r="J525" s="143"/>
      <c r="K525" s="143"/>
      <c r="L525" s="143"/>
      <c r="M525" s="143"/>
      <c r="N525" s="143"/>
      <c r="O525" s="143"/>
      <c r="P525" s="143"/>
      <c r="Q525" s="143"/>
      <c r="R525" s="143"/>
      <c r="S525" s="145"/>
      <c r="T525" s="146"/>
      <c r="U525" s="143"/>
      <c r="V525" s="143"/>
      <c r="W525" s="143"/>
      <c r="X525" s="143"/>
      <c r="Y525" s="143"/>
      <c r="Z525" s="143"/>
      <c r="AA525" s="147"/>
      <c r="AT525" s="148" t="s">
        <v>240</v>
      </c>
      <c r="AU525" s="148" t="s">
        <v>74</v>
      </c>
      <c r="AV525" s="148" t="s">
        <v>17</v>
      </c>
      <c r="AW525" s="148" t="s">
        <v>188</v>
      </c>
      <c r="AX525" s="148" t="s">
        <v>65</v>
      </c>
      <c r="AY525" s="148" t="s">
        <v>231</v>
      </c>
    </row>
    <row r="526" spans="2:51" s="6" customFormat="1" ht="27" customHeight="1">
      <c r="B526" s="127"/>
      <c r="C526" s="128"/>
      <c r="D526" s="128"/>
      <c r="E526" s="128"/>
      <c r="F526" s="293" t="s">
        <v>787</v>
      </c>
      <c r="G526" s="294"/>
      <c r="H526" s="294"/>
      <c r="I526" s="294"/>
      <c r="J526" s="128"/>
      <c r="K526" s="130">
        <v>78.815</v>
      </c>
      <c r="L526" s="128"/>
      <c r="M526" s="128"/>
      <c r="N526" s="128"/>
      <c r="O526" s="128"/>
      <c r="P526" s="128"/>
      <c r="Q526" s="128"/>
      <c r="R526" s="128"/>
      <c r="S526" s="131"/>
      <c r="T526" s="132"/>
      <c r="U526" s="128"/>
      <c r="V526" s="128"/>
      <c r="W526" s="128"/>
      <c r="X526" s="128"/>
      <c r="Y526" s="128"/>
      <c r="Z526" s="128"/>
      <c r="AA526" s="133"/>
      <c r="AT526" s="134" t="s">
        <v>240</v>
      </c>
      <c r="AU526" s="134" t="s">
        <v>74</v>
      </c>
      <c r="AV526" s="134" t="s">
        <v>74</v>
      </c>
      <c r="AW526" s="134" t="s">
        <v>188</v>
      </c>
      <c r="AX526" s="134" t="s">
        <v>65</v>
      </c>
      <c r="AY526" s="134" t="s">
        <v>231</v>
      </c>
    </row>
    <row r="527" spans="2:51" s="6" customFormat="1" ht="15.75" customHeight="1">
      <c r="B527" s="135"/>
      <c r="C527" s="136"/>
      <c r="D527" s="136"/>
      <c r="E527" s="136" t="s">
        <v>153</v>
      </c>
      <c r="F527" s="299" t="s">
        <v>241</v>
      </c>
      <c r="G527" s="300"/>
      <c r="H527" s="300"/>
      <c r="I527" s="300"/>
      <c r="J527" s="136"/>
      <c r="K527" s="137">
        <v>78.815</v>
      </c>
      <c r="L527" s="136"/>
      <c r="M527" s="136"/>
      <c r="N527" s="136"/>
      <c r="O527" s="136"/>
      <c r="P527" s="136"/>
      <c r="Q527" s="136"/>
      <c r="R527" s="136"/>
      <c r="S527" s="138"/>
      <c r="T527" s="139"/>
      <c r="U527" s="136"/>
      <c r="V527" s="136"/>
      <c r="W527" s="136"/>
      <c r="X527" s="136"/>
      <c r="Y527" s="136"/>
      <c r="Z527" s="136"/>
      <c r="AA527" s="140"/>
      <c r="AT527" s="141" t="s">
        <v>240</v>
      </c>
      <c r="AU527" s="141" t="s">
        <v>74</v>
      </c>
      <c r="AV527" s="141" t="s">
        <v>237</v>
      </c>
      <c r="AW527" s="141" t="s">
        <v>188</v>
      </c>
      <c r="AX527" s="141" t="s">
        <v>17</v>
      </c>
      <c r="AY527" s="141" t="s">
        <v>231</v>
      </c>
    </row>
    <row r="528" spans="2:65" s="6" customFormat="1" ht="15.75" customHeight="1">
      <c r="B528" s="21"/>
      <c r="C528" s="149" t="s">
        <v>788</v>
      </c>
      <c r="D528" s="149" t="s">
        <v>328</v>
      </c>
      <c r="E528" s="150" t="s">
        <v>789</v>
      </c>
      <c r="F528" s="295" t="s">
        <v>790</v>
      </c>
      <c r="G528" s="296"/>
      <c r="H528" s="296"/>
      <c r="I528" s="296"/>
      <c r="J528" s="151" t="s">
        <v>235</v>
      </c>
      <c r="K528" s="152">
        <v>78.815</v>
      </c>
      <c r="L528" s="297"/>
      <c r="M528" s="296"/>
      <c r="N528" s="298">
        <f>ROUND($L$528*$K$528,2)</f>
        <v>0</v>
      </c>
      <c r="O528" s="290"/>
      <c r="P528" s="290"/>
      <c r="Q528" s="290"/>
      <c r="R528" s="119" t="s">
        <v>236</v>
      </c>
      <c r="S528" s="41"/>
      <c r="T528" s="122"/>
      <c r="U528" s="123" t="s">
        <v>38</v>
      </c>
      <c r="V528" s="22"/>
      <c r="W528" s="22"/>
      <c r="X528" s="124">
        <v>0.013</v>
      </c>
      <c r="Y528" s="124">
        <f>$X$528*$K$528</f>
        <v>1.024595</v>
      </c>
      <c r="Z528" s="124">
        <v>0</v>
      </c>
      <c r="AA528" s="125">
        <f>$Z$528*$K$528</f>
        <v>0</v>
      </c>
      <c r="AR528" s="80" t="s">
        <v>411</v>
      </c>
      <c r="AT528" s="80" t="s">
        <v>328</v>
      </c>
      <c r="AU528" s="80" t="s">
        <v>74</v>
      </c>
      <c r="AY528" s="6" t="s">
        <v>231</v>
      </c>
      <c r="BE528" s="126">
        <f>IF($U$528="základní",$N$528,0)</f>
        <v>0</v>
      </c>
      <c r="BF528" s="126">
        <f>IF($U$528="snížená",$N$528,0)</f>
        <v>0</v>
      </c>
      <c r="BG528" s="126">
        <f>IF($U$528="zákl. přenesená",$N$528,0)</f>
        <v>0</v>
      </c>
      <c r="BH528" s="126">
        <f>IF($U$528="sníž. přenesená",$N$528,0)</f>
        <v>0</v>
      </c>
      <c r="BI528" s="126">
        <f>IF($U$528="nulová",$N$528,0)</f>
        <v>0</v>
      </c>
      <c r="BJ528" s="80" t="s">
        <v>237</v>
      </c>
      <c r="BK528" s="126">
        <f>ROUND($L$528*$K$528,2)</f>
        <v>0</v>
      </c>
      <c r="BL528" s="80" t="s">
        <v>305</v>
      </c>
      <c r="BM528" s="80" t="s">
        <v>791</v>
      </c>
    </row>
    <row r="529" spans="2:51" s="6" customFormat="1" ht="15.75" customHeight="1">
      <c r="B529" s="127"/>
      <c r="C529" s="128"/>
      <c r="D529" s="128"/>
      <c r="E529" s="129"/>
      <c r="F529" s="293" t="s">
        <v>153</v>
      </c>
      <c r="G529" s="294"/>
      <c r="H529" s="294"/>
      <c r="I529" s="294"/>
      <c r="J529" s="128"/>
      <c r="K529" s="130">
        <v>78.815</v>
      </c>
      <c r="L529" s="128"/>
      <c r="M529" s="128"/>
      <c r="N529" s="128"/>
      <c r="O529" s="128"/>
      <c r="P529" s="128"/>
      <c r="Q529" s="128"/>
      <c r="R529" s="128"/>
      <c r="S529" s="131"/>
      <c r="T529" s="132"/>
      <c r="U529" s="128"/>
      <c r="V529" s="128"/>
      <c r="W529" s="128"/>
      <c r="X529" s="128"/>
      <c r="Y529" s="128"/>
      <c r="Z529" s="128"/>
      <c r="AA529" s="133"/>
      <c r="AT529" s="134" t="s">
        <v>240</v>
      </c>
      <c r="AU529" s="134" t="s">
        <v>74</v>
      </c>
      <c r="AV529" s="134" t="s">
        <v>74</v>
      </c>
      <c r="AW529" s="134" t="s">
        <v>188</v>
      </c>
      <c r="AX529" s="134" t="s">
        <v>65</v>
      </c>
      <c r="AY529" s="134" t="s">
        <v>231</v>
      </c>
    </row>
    <row r="530" spans="2:51" s="6" customFormat="1" ht="15.75" customHeight="1">
      <c r="B530" s="135"/>
      <c r="C530" s="136"/>
      <c r="D530" s="136"/>
      <c r="E530" s="136"/>
      <c r="F530" s="299" t="s">
        <v>241</v>
      </c>
      <c r="G530" s="300"/>
      <c r="H530" s="300"/>
      <c r="I530" s="300"/>
      <c r="J530" s="136"/>
      <c r="K530" s="137">
        <v>78.815</v>
      </c>
      <c r="L530" s="136"/>
      <c r="M530" s="136"/>
      <c r="N530" s="136"/>
      <c r="O530" s="136"/>
      <c r="P530" s="136"/>
      <c r="Q530" s="136"/>
      <c r="R530" s="136"/>
      <c r="S530" s="138"/>
      <c r="T530" s="139"/>
      <c r="U530" s="136"/>
      <c r="V530" s="136"/>
      <c r="W530" s="136"/>
      <c r="X530" s="136"/>
      <c r="Y530" s="136"/>
      <c r="Z530" s="136"/>
      <c r="AA530" s="140"/>
      <c r="AT530" s="141" t="s">
        <v>240</v>
      </c>
      <c r="AU530" s="141" t="s">
        <v>74</v>
      </c>
      <c r="AV530" s="141" t="s">
        <v>237</v>
      </c>
      <c r="AW530" s="141" t="s">
        <v>188</v>
      </c>
      <c r="AX530" s="141" t="s">
        <v>17</v>
      </c>
      <c r="AY530" s="141" t="s">
        <v>231</v>
      </c>
    </row>
    <row r="531" spans="2:65" s="6" customFormat="1" ht="27" customHeight="1">
      <c r="B531" s="21"/>
      <c r="C531" s="117" t="s">
        <v>792</v>
      </c>
      <c r="D531" s="117" t="s">
        <v>232</v>
      </c>
      <c r="E531" s="118" t="s">
        <v>783</v>
      </c>
      <c r="F531" s="289" t="s">
        <v>784</v>
      </c>
      <c r="G531" s="290"/>
      <c r="H531" s="290"/>
      <c r="I531" s="290"/>
      <c r="J531" s="120" t="s">
        <v>235</v>
      </c>
      <c r="K531" s="121">
        <v>192.4</v>
      </c>
      <c r="L531" s="291"/>
      <c r="M531" s="290"/>
      <c r="N531" s="292">
        <f>ROUND($L$531*$K$531,2)</f>
        <v>0</v>
      </c>
      <c r="O531" s="290"/>
      <c r="P531" s="290"/>
      <c r="Q531" s="290"/>
      <c r="R531" s="119" t="s">
        <v>236</v>
      </c>
      <c r="S531" s="41"/>
      <c r="T531" s="122"/>
      <c r="U531" s="123" t="s">
        <v>38</v>
      </c>
      <c r="V531" s="22"/>
      <c r="W531" s="22"/>
      <c r="X531" s="124">
        <v>0.0007</v>
      </c>
      <c r="Y531" s="124">
        <f>$X$531*$K$531</f>
        <v>0.13468</v>
      </c>
      <c r="Z531" s="124">
        <v>0</v>
      </c>
      <c r="AA531" s="125">
        <f>$Z$531*$K$531</f>
        <v>0</v>
      </c>
      <c r="AR531" s="80" t="s">
        <v>305</v>
      </c>
      <c r="AT531" s="80" t="s">
        <v>232</v>
      </c>
      <c r="AU531" s="80" t="s">
        <v>74</v>
      </c>
      <c r="AY531" s="6" t="s">
        <v>231</v>
      </c>
      <c r="BE531" s="126">
        <f>IF($U$531="základní",$N$531,0)</f>
        <v>0</v>
      </c>
      <c r="BF531" s="126">
        <f>IF($U$531="snížená",$N$531,0)</f>
        <v>0</v>
      </c>
      <c r="BG531" s="126">
        <f>IF($U$531="zákl. přenesená",$N$531,0)</f>
        <v>0</v>
      </c>
      <c r="BH531" s="126">
        <f>IF($U$531="sníž. přenesená",$N$531,0)</f>
        <v>0</v>
      </c>
      <c r="BI531" s="126">
        <f>IF($U$531="nulová",$N$531,0)</f>
        <v>0</v>
      </c>
      <c r="BJ531" s="80" t="s">
        <v>237</v>
      </c>
      <c r="BK531" s="126">
        <f>ROUND($L$531*$K$531,2)</f>
        <v>0</v>
      </c>
      <c r="BL531" s="80" t="s">
        <v>305</v>
      </c>
      <c r="BM531" s="80" t="s">
        <v>793</v>
      </c>
    </row>
    <row r="532" spans="2:51" s="6" customFormat="1" ht="15.75" customHeight="1">
      <c r="B532" s="142"/>
      <c r="C532" s="143"/>
      <c r="D532" s="143"/>
      <c r="E532" s="144"/>
      <c r="F532" s="303" t="s">
        <v>794</v>
      </c>
      <c r="G532" s="304"/>
      <c r="H532" s="304"/>
      <c r="I532" s="304"/>
      <c r="J532" s="143"/>
      <c r="K532" s="143"/>
      <c r="L532" s="143"/>
      <c r="M532" s="143"/>
      <c r="N532" s="143"/>
      <c r="O532" s="143"/>
      <c r="P532" s="143"/>
      <c r="Q532" s="143"/>
      <c r="R532" s="143"/>
      <c r="S532" s="145"/>
      <c r="T532" s="146"/>
      <c r="U532" s="143"/>
      <c r="V532" s="143"/>
      <c r="W532" s="143"/>
      <c r="X532" s="143"/>
      <c r="Y532" s="143"/>
      <c r="Z532" s="143"/>
      <c r="AA532" s="147"/>
      <c r="AT532" s="148" t="s">
        <v>240</v>
      </c>
      <c r="AU532" s="148" t="s">
        <v>74</v>
      </c>
      <c r="AV532" s="148" t="s">
        <v>17</v>
      </c>
      <c r="AW532" s="148" t="s">
        <v>188</v>
      </c>
      <c r="AX532" s="148" t="s">
        <v>65</v>
      </c>
      <c r="AY532" s="148" t="s">
        <v>231</v>
      </c>
    </row>
    <row r="533" spans="2:51" s="6" customFormat="1" ht="39" customHeight="1">
      <c r="B533" s="127"/>
      <c r="C533" s="128"/>
      <c r="D533" s="128"/>
      <c r="E533" s="128"/>
      <c r="F533" s="293" t="s">
        <v>795</v>
      </c>
      <c r="G533" s="294"/>
      <c r="H533" s="294"/>
      <c r="I533" s="294"/>
      <c r="J533" s="128"/>
      <c r="K533" s="130">
        <v>192.4</v>
      </c>
      <c r="L533" s="128"/>
      <c r="M533" s="128"/>
      <c r="N533" s="128"/>
      <c r="O533" s="128"/>
      <c r="P533" s="128"/>
      <c r="Q533" s="128"/>
      <c r="R533" s="128"/>
      <c r="S533" s="131"/>
      <c r="T533" s="132"/>
      <c r="U533" s="128"/>
      <c r="V533" s="128"/>
      <c r="W533" s="128"/>
      <c r="X533" s="128"/>
      <c r="Y533" s="128"/>
      <c r="Z533" s="128"/>
      <c r="AA533" s="133"/>
      <c r="AT533" s="134" t="s">
        <v>240</v>
      </c>
      <c r="AU533" s="134" t="s">
        <v>74</v>
      </c>
      <c r="AV533" s="134" t="s">
        <v>74</v>
      </c>
      <c r="AW533" s="134" t="s">
        <v>188</v>
      </c>
      <c r="AX533" s="134" t="s">
        <v>65</v>
      </c>
      <c r="AY533" s="134" t="s">
        <v>231</v>
      </c>
    </row>
    <row r="534" spans="2:51" s="6" customFormat="1" ht="15.75" customHeight="1">
      <c r="B534" s="135"/>
      <c r="C534" s="136"/>
      <c r="D534" s="136"/>
      <c r="E534" s="136" t="s">
        <v>796</v>
      </c>
      <c r="F534" s="299" t="s">
        <v>241</v>
      </c>
      <c r="G534" s="300"/>
      <c r="H534" s="300"/>
      <c r="I534" s="300"/>
      <c r="J534" s="136"/>
      <c r="K534" s="137">
        <v>192.4</v>
      </c>
      <c r="L534" s="136"/>
      <c r="M534" s="136"/>
      <c r="N534" s="136"/>
      <c r="O534" s="136"/>
      <c r="P534" s="136"/>
      <c r="Q534" s="136"/>
      <c r="R534" s="136"/>
      <c r="S534" s="138"/>
      <c r="T534" s="139"/>
      <c r="U534" s="136"/>
      <c r="V534" s="136"/>
      <c r="W534" s="136"/>
      <c r="X534" s="136"/>
      <c r="Y534" s="136"/>
      <c r="Z534" s="136"/>
      <c r="AA534" s="140"/>
      <c r="AT534" s="141" t="s">
        <v>240</v>
      </c>
      <c r="AU534" s="141" t="s">
        <v>74</v>
      </c>
      <c r="AV534" s="141" t="s">
        <v>237</v>
      </c>
      <c r="AW534" s="141" t="s">
        <v>188</v>
      </c>
      <c r="AX534" s="141" t="s">
        <v>17</v>
      </c>
      <c r="AY534" s="141" t="s">
        <v>231</v>
      </c>
    </row>
    <row r="535" spans="2:65" s="6" customFormat="1" ht="27" customHeight="1">
      <c r="B535" s="21"/>
      <c r="C535" s="117" t="s">
        <v>797</v>
      </c>
      <c r="D535" s="117" t="s">
        <v>232</v>
      </c>
      <c r="E535" s="118" t="s">
        <v>798</v>
      </c>
      <c r="F535" s="289" t="s">
        <v>799</v>
      </c>
      <c r="G535" s="290"/>
      <c r="H535" s="290"/>
      <c r="I535" s="290"/>
      <c r="J535" s="120" t="s">
        <v>235</v>
      </c>
      <c r="K535" s="121">
        <v>139.718</v>
      </c>
      <c r="L535" s="291"/>
      <c r="M535" s="290"/>
      <c r="N535" s="292">
        <f>ROUND($L$535*$K$535,2)</f>
        <v>0</v>
      </c>
      <c r="O535" s="290"/>
      <c r="P535" s="290"/>
      <c r="Q535" s="290"/>
      <c r="R535" s="119" t="s">
        <v>236</v>
      </c>
      <c r="S535" s="41"/>
      <c r="T535" s="122"/>
      <c r="U535" s="123" t="s">
        <v>38</v>
      </c>
      <c r="V535" s="22"/>
      <c r="W535" s="22"/>
      <c r="X535" s="124">
        <v>0.006</v>
      </c>
      <c r="Y535" s="124">
        <f>$X$535*$K$535</f>
        <v>0.8383079999999999</v>
      </c>
      <c r="Z535" s="124">
        <v>0</v>
      </c>
      <c r="AA535" s="125">
        <f>$Z$535*$K$535</f>
        <v>0</v>
      </c>
      <c r="AR535" s="80" t="s">
        <v>305</v>
      </c>
      <c r="AT535" s="80" t="s">
        <v>232</v>
      </c>
      <c r="AU535" s="80" t="s">
        <v>74</v>
      </c>
      <c r="AY535" s="6" t="s">
        <v>231</v>
      </c>
      <c r="BE535" s="126">
        <f>IF($U$535="základní",$N$535,0)</f>
        <v>0</v>
      </c>
      <c r="BF535" s="126">
        <f>IF($U$535="snížená",$N$535,0)</f>
        <v>0</v>
      </c>
      <c r="BG535" s="126">
        <f>IF($U$535="zákl. přenesená",$N$535,0)</f>
        <v>0</v>
      </c>
      <c r="BH535" s="126">
        <f>IF($U$535="sníž. přenesená",$N$535,0)</f>
        <v>0</v>
      </c>
      <c r="BI535" s="126">
        <f>IF($U$535="nulová",$N$535,0)</f>
        <v>0</v>
      </c>
      <c r="BJ535" s="80" t="s">
        <v>237</v>
      </c>
      <c r="BK535" s="126">
        <f>ROUND($L$535*$K$535,2)</f>
        <v>0</v>
      </c>
      <c r="BL535" s="80" t="s">
        <v>305</v>
      </c>
      <c r="BM535" s="80" t="s">
        <v>800</v>
      </c>
    </row>
    <row r="536" spans="2:51" s="6" customFormat="1" ht="15.75" customHeight="1">
      <c r="B536" s="142"/>
      <c r="C536" s="143"/>
      <c r="D536" s="143"/>
      <c r="E536" s="144"/>
      <c r="F536" s="303" t="s">
        <v>801</v>
      </c>
      <c r="G536" s="304"/>
      <c r="H536" s="304"/>
      <c r="I536" s="304"/>
      <c r="J536" s="143"/>
      <c r="K536" s="143"/>
      <c r="L536" s="143"/>
      <c r="M536" s="143"/>
      <c r="N536" s="143"/>
      <c r="O536" s="143"/>
      <c r="P536" s="143"/>
      <c r="Q536" s="143"/>
      <c r="R536" s="143"/>
      <c r="S536" s="145"/>
      <c r="T536" s="146"/>
      <c r="U536" s="143"/>
      <c r="V536" s="143"/>
      <c r="W536" s="143"/>
      <c r="X536" s="143"/>
      <c r="Y536" s="143"/>
      <c r="Z536" s="143"/>
      <c r="AA536" s="147"/>
      <c r="AT536" s="148" t="s">
        <v>240</v>
      </c>
      <c r="AU536" s="148" t="s">
        <v>74</v>
      </c>
      <c r="AV536" s="148" t="s">
        <v>17</v>
      </c>
      <c r="AW536" s="148" t="s">
        <v>188</v>
      </c>
      <c r="AX536" s="148" t="s">
        <v>65</v>
      </c>
      <c r="AY536" s="148" t="s">
        <v>231</v>
      </c>
    </row>
    <row r="537" spans="2:51" s="6" customFormat="1" ht="27" customHeight="1">
      <c r="B537" s="127"/>
      <c r="C537" s="128"/>
      <c r="D537" s="128"/>
      <c r="E537" s="128"/>
      <c r="F537" s="293" t="s">
        <v>802</v>
      </c>
      <c r="G537" s="294"/>
      <c r="H537" s="294"/>
      <c r="I537" s="294"/>
      <c r="J537" s="128"/>
      <c r="K537" s="130">
        <v>139.718</v>
      </c>
      <c r="L537" s="128"/>
      <c r="M537" s="128"/>
      <c r="N537" s="128"/>
      <c r="O537" s="128"/>
      <c r="P537" s="128"/>
      <c r="Q537" s="128"/>
      <c r="R537" s="128"/>
      <c r="S537" s="131"/>
      <c r="T537" s="132"/>
      <c r="U537" s="128"/>
      <c r="V537" s="128"/>
      <c r="W537" s="128"/>
      <c r="X537" s="128"/>
      <c r="Y537" s="128"/>
      <c r="Z537" s="128"/>
      <c r="AA537" s="133"/>
      <c r="AT537" s="134" t="s">
        <v>240</v>
      </c>
      <c r="AU537" s="134" t="s">
        <v>74</v>
      </c>
      <c r="AV537" s="134" t="s">
        <v>74</v>
      </c>
      <c r="AW537" s="134" t="s">
        <v>188</v>
      </c>
      <c r="AX537" s="134" t="s">
        <v>65</v>
      </c>
      <c r="AY537" s="134" t="s">
        <v>231</v>
      </c>
    </row>
    <row r="538" spans="2:51" s="6" customFormat="1" ht="15.75" customHeight="1">
      <c r="B538" s="135"/>
      <c r="C538" s="136"/>
      <c r="D538" s="136"/>
      <c r="E538" s="136" t="s">
        <v>161</v>
      </c>
      <c r="F538" s="299" t="s">
        <v>241</v>
      </c>
      <c r="G538" s="300"/>
      <c r="H538" s="300"/>
      <c r="I538" s="300"/>
      <c r="J538" s="136"/>
      <c r="K538" s="137">
        <v>139.718</v>
      </c>
      <c r="L538" s="136"/>
      <c r="M538" s="136"/>
      <c r="N538" s="136"/>
      <c r="O538" s="136"/>
      <c r="P538" s="136"/>
      <c r="Q538" s="136"/>
      <c r="R538" s="136"/>
      <c r="S538" s="138"/>
      <c r="T538" s="139"/>
      <c r="U538" s="136"/>
      <c r="V538" s="136"/>
      <c r="W538" s="136"/>
      <c r="X538" s="136"/>
      <c r="Y538" s="136"/>
      <c r="Z538" s="136"/>
      <c r="AA538" s="140"/>
      <c r="AT538" s="141" t="s">
        <v>240</v>
      </c>
      <c r="AU538" s="141" t="s">
        <v>74</v>
      </c>
      <c r="AV538" s="141" t="s">
        <v>237</v>
      </c>
      <c r="AW538" s="141" t="s">
        <v>188</v>
      </c>
      <c r="AX538" s="141" t="s">
        <v>17</v>
      </c>
      <c r="AY538" s="141" t="s">
        <v>231</v>
      </c>
    </row>
    <row r="539" spans="2:65" s="6" customFormat="1" ht="15.75" customHeight="1">
      <c r="B539" s="21"/>
      <c r="C539" s="149" t="s">
        <v>803</v>
      </c>
      <c r="D539" s="149" t="s">
        <v>328</v>
      </c>
      <c r="E539" s="150" t="s">
        <v>789</v>
      </c>
      <c r="F539" s="295" t="s">
        <v>790</v>
      </c>
      <c r="G539" s="296"/>
      <c r="H539" s="296"/>
      <c r="I539" s="296"/>
      <c r="J539" s="151" t="s">
        <v>235</v>
      </c>
      <c r="K539" s="152">
        <v>153.69</v>
      </c>
      <c r="L539" s="297"/>
      <c r="M539" s="296"/>
      <c r="N539" s="298">
        <f>ROUND($L$539*$K$539,2)</f>
        <v>0</v>
      </c>
      <c r="O539" s="290"/>
      <c r="P539" s="290"/>
      <c r="Q539" s="290"/>
      <c r="R539" s="119" t="s">
        <v>236</v>
      </c>
      <c r="S539" s="41"/>
      <c r="T539" s="122"/>
      <c r="U539" s="123" t="s">
        <v>38</v>
      </c>
      <c r="V539" s="22"/>
      <c r="W539" s="22"/>
      <c r="X539" s="124">
        <v>0.013</v>
      </c>
      <c r="Y539" s="124">
        <f>$X$539*$K$539</f>
        <v>1.9979699999999998</v>
      </c>
      <c r="Z539" s="124">
        <v>0</v>
      </c>
      <c r="AA539" s="125">
        <f>$Z$539*$K$539</f>
        <v>0</v>
      </c>
      <c r="AR539" s="80" t="s">
        <v>411</v>
      </c>
      <c r="AT539" s="80" t="s">
        <v>328</v>
      </c>
      <c r="AU539" s="80" t="s">
        <v>74</v>
      </c>
      <c r="AY539" s="6" t="s">
        <v>231</v>
      </c>
      <c r="BE539" s="126">
        <f>IF($U$539="základní",$N$539,0)</f>
        <v>0</v>
      </c>
      <c r="BF539" s="126">
        <f>IF($U$539="snížená",$N$539,0)</f>
        <v>0</v>
      </c>
      <c r="BG539" s="126">
        <f>IF($U$539="zákl. přenesená",$N$539,0)</f>
        <v>0</v>
      </c>
      <c r="BH539" s="126">
        <f>IF($U$539="sníž. přenesená",$N$539,0)</f>
        <v>0</v>
      </c>
      <c r="BI539" s="126">
        <f>IF($U$539="nulová",$N$539,0)</f>
        <v>0</v>
      </c>
      <c r="BJ539" s="80" t="s">
        <v>237</v>
      </c>
      <c r="BK539" s="126">
        <f>ROUND($L$539*$K$539,2)</f>
        <v>0</v>
      </c>
      <c r="BL539" s="80" t="s">
        <v>305</v>
      </c>
      <c r="BM539" s="80" t="s">
        <v>804</v>
      </c>
    </row>
    <row r="540" spans="2:51" s="6" customFormat="1" ht="15.75" customHeight="1">
      <c r="B540" s="127"/>
      <c r="C540" s="128"/>
      <c r="D540" s="128"/>
      <c r="E540" s="129"/>
      <c r="F540" s="293" t="s">
        <v>805</v>
      </c>
      <c r="G540" s="294"/>
      <c r="H540" s="294"/>
      <c r="I540" s="294"/>
      <c r="J540" s="128"/>
      <c r="K540" s="130">
        <v>153.69</v>
      </c>
      <c r="L540" s="128"/>
      <c r="M540" s="128"/>
      <c r="N540" s="128"/>
      <c r="O540" s="128"/>
      <c r="P540" s="128"/>
      <c r="Q540" s="128"/>
      <c r="R540" s="128"/>
      <c r="S540" s="131"/>
      <c r="T540" s="132"/>
      <c r="U540" s="128"/>
      <c r="V540" s="128"/>
      <c r="W540" s="128"/>
      <c r="X540" s="128"/>
      <c r="Y540" s="128"/>
      <c r="Z540" s="128"/>
      <c r="AA540" s="133"/>
      <c r="AT540" s="134" t="s">
        <v>240</v>
      </c>
      <c r="AU540" s="134" t="s">
        <v>74</v>
      </c>
      <c r="AV540" s="134" t="s">
        <v>74</v>
      </c>
      <c r="AW540" s="134" t="s">
        <v>188</v>
      </c>
      <c r="AX540" s="134" t="s">
        <v>65</v>
      </c>
      <c r="AY540" s="134" t="s">
        <v>231</v>
      </c>
    </row>
    <row r="541" spans="2:51" s="6" customFormat="1" ht="15.75" customHeight="1">
      <c r="B541" s="135"/>
      <c r="C541" s="136"/>
      <c r="D541" s="136"/>
      <c r="E541" s="136"/>
      <c r="F541" s="299" t="s">
        <v>241</v>
      </c>
      <c r="G541" s="300"/>
      <c r="H541" s="300"/>
      <c r="I541" s="300"/>
      <c r="J541" s="136"/>
      <c r="K541" s="137">
        <v>153.69</v>
      </c>
      <c r="L541" s="136"/>
      <c r="M541" s="136"/>
      <c r="N541" s="136"/>
      <c r="O541" s="136"/>
      <c r="P541" s="136"/>
      <c r="Q541" s="136"/>
      <c r="R541" s="136"/>
      <c r="S541" s="138"/>
      <c r="T541" s="139"/>
      <c r="U541" s="136"/>
      <c r="V541" s="136"/>
      <c r="W541" s="136"/>
      <c r="X541" s="136"/>
      <c r="Y541" s="136"/>
      <c r="Z541" s="136"/>
      <c r="AA541" s="140"/>
      <c r="AT541" s="141" t="s">
        <v>240</v>
      </c>
      <c r="AU541" s="141" t="s">
        <v>74</v>
      </c>
      <c r="AV541" s="141" t="s">
        <v>237</v>
      </c>
      <c r="AW541" s="141" t="s">
        <v>188</v>
      </c>
      <c r="AX541" s="141" t="s">
        <v>17</v>
      </c>
      <c r="AY541" s="141" t="s">
        <v>231</v>
      </c>
    </row>
    <row r="542" spans="2:65" s="6" customFormat="1" ht="27" customHeight="1">
      <c r="B542" s="21"/>
      <c r="C542" s="117" t="s">
        <v>806</v>
      </c>
      <c r="D542" s="117" t="s">
        <v>232</v>
      </c>
      <c r="E542" s="118" t="s">
        <v>807</v>
      </c>
      <c r="F542" s="289" t="s">
        <v>808</v>
      </c>
      <c r="G542" s="290"/>
      <c r="H542" s="290"/>
      <c r="I542" s="290"/>
      <c r="J542" s="120" t="s">
        <v>769</v>
      </c>
      <c r="K542" s="160"/>
      <c r="L542" s="291"/>
      <c r="M542" s="290"/>
      <c r="N542" s="292">
        <f>ROUND($L$542*$K$542,2)</f>
        <v>0</v>
      </c>
      <c r="O542" s="290"/>
      <c r="P542" s="290"/>
      <c r="Q542" s="290"/>
      <c r="R542" s="119" t="s">
        <v>236</v>
      </c>
      <c r="S542" s="41"/>
      <c r="T542" s="122"/>
      <c r="U542" s="123" t="s">
        <v>38</v>
      </c>
      <c r="V542" s="22"/>
      <c r="W542" s="22"/>
      <c r="X542" s="124">
        <v>0</v>
      </c>
      <c r="Y542" s="124">
        <f>$X$542*$K$542</f>
        <v>0</v>
      </c>
      <c r="Z542" s="124">
        <v>0</v>
      </c>
      <c r="AA542" s="125">
        <f>$Z$542*$K$542</f>
        <v>0</v>
      </c>
      <c r="AR542" s="80" t="s">
        <v>305</v>
      </c>
      <c r="AT542" s="80" t="s">
        <v>232</v>
      </c>
      <c r="AU542" s="80" t="s">
        <v>74</v>
      </c>
      <c r="AY542" s="6" t="s">
        <v>231</v>
      </c>
      <c r="BE542" s="126">
        <f>IF($U$542="základní",$N$542,0)</f>
        <v>0</v>
      </c>
      <c r="BF542" s="126">
        <f>IF($U$542="snížená",$N$542,0)</f>
        <v>0</v>
      </c>
      <c r="BG542" s="126">
        <f>IF($U$542="zákl. přenesená",$N$542,0)</f>
        <v>0</v>
      </c>
      <c r="BH542" s="126">
        <f>IF($U$542="sníž. přenesená",$N$542,0)</f>
        <v>0</v>
      </c>
      <c r="BI542" s="126">
        <f>IF($U$542="nulová",$N$542,0)</f>
        <v>0</v>
      </c>
      <c r="BJ542" s="80" t="s">
        <v>237</v>
      </c>
      <c r="BK542" s="126">
        <f>ROUND($L$542*$K$542,2)</f>
        <v>0</v>
      </c>
      <c r="BL542" s="80" t="s">
        <v>305</v>
      </c>
      <c r="BM542" s="80" t="s">
        <v>809</v>
      </c>
    </row>
    <row r="543" spans="2:63" s="106" customFormat="1" ht="30.75" customHeight="1">
      <c r="B543" s="107"/>
      <c r="C543" s="108"/>
      <c r="D543" s="116" t="s">
        <v>199</v>
      </c>
      <c r="E543" s="108"/>
      <c r="F543" s="108"/>
      <c r="G543" s="108"/>
      <c r="H543" s="108"/>
      <c r="I543" s="108"/>
      <c r="J543" s="108"/>
      <c r="K543" s="108"/>
      <c r="L543" s="108"/>
      <c r="M543" s="108"/>
      <c r="N543" s="285">
        <f>$BK$543</f>
        <v>0</v>
      </c>
      <c r="O543" s="284"/>
      <c r="P543" s="284"/>
      <c r="Q543" s="284"/>
      <c r="R543" s="108"/>
      <c r="S543" s="110"/>
      <c r="T543" s="111"/>
      <c r="U543" s="108"/>
      <c r="V543" s="108"/>
      <c r="W543" s="112">
        <f>SUM($W$544:$W$548)</f>
        <v>0</v>
      </c>
      <c r="X543" s="108"/>
      <c r="Y543" s="112">
        <f>SUM($Y$544:$Y$548)</f>
        <v>0</v>
      </c>
      <c r="Z543" s="108"/>
      <c r="AA543" s="113">
        <f>SUM($AA$544:$AA$548)</f>
        <v>0</v>
      </c>
      <c r="AR543" s="114" t="s">
        <v>74</v>
      </c>
      <c r="AT543" s="114" t="s">
        <v>64</v>
      </c>
      <c r="AU543" s="114" t="s">
        <v>17</v>
      </c>
      <c r="AY543" s="114" t="s">
        <v>231</v>
      </c>
      <c r="BK543" s="115">
        <f>SUM($BK$544:$BK$548)</f>
        <v>0</v>
      </c>
    </row>
    <row r="544" spans="2:65" s="6" customFormat="1" ht="27" customHeight="1">
      <c r="B544" s="21"/>
      <c r="C544" s="120" t="s">
        <v>810</v>
      </c>
      <c r="D544" s="120" t="s">
        <v>232</v>
      </c>
      <c r="E544" s="118" t="s">
        <v>811</v>
      </c>
      <c r="F544" s="289" t="s">
        <v>812</v>
      </c>
      <c r="G544" s="290"/>
      <c r="H544" s="290"/>
      <c r="I544" s="290"/>
      <c r="J544" s="120" t="s">
        <v>588</v>
      </c>
      <c r="K544" s="121">
        <v>3</v>
      </c>
      <c r="L544" s="291"/>
      <c r="M544" s="290"/>
      <c r="N544" s="292">
        <f>ROUND($L$544*$K$544,2)</f>
        <v>0</v>
      </c>
      <c r="O544" s="290"/>
      <c r="P544" s="290"/>
      <c r="Q544" s="290"/>
      <c r="R544" s="119" t="s">
        <v>236</v>
      </c>
      <c r="S544" s="41"/>
      <c r="T544" s="122"/>
      <c r="U544" s="123" t="s">
        <v>38</v>
      </c>
      <c r="V544" s="22"/>
      <c r="W544" s="22"/>
      <c r="X544" s="124">
        <v>0</v>
      </c>
      <c r="Y544" s="124">
        <f>$X$544*$K$544</f>
        <v>0</v>
      </c>
      <c r="Z544" s="124">
        <v>0</v>
      </c>
      <c r="AA544" s="125">
        <f>$Z$544*$K$544</f>
        <v>0</v>
      </c>
      <c r="AR544" s="80" t="s">
        <v>305</v>
      </c>
      <c r="AT544" s="80" t="s">
        <v>232</v>
      </c>
      <c r="AU544" s="80" t="s">
        <v>74</v>
      </c>
      <c r="AY544" s="80" t="s">
        <v>231</v>
      </c>
      <c r="BE544" s="126">
        <f>IF($U$544="základní",$N$544,0)</f>
        <v>0</v>
      </c>
      <c r="BF544" s="126">
        <f>IF($U$544="snížená",$N$544,0)</f>
        <v>0</v>
      </c>
      <c r="BG544" s="126">
        <f>IF($U$544="zákl. přenesená",$N$544,0)</f>
        <v>0</v>
      </c>
      <c r="BH544" s="126">
        <f>IF($U$544="sníž. přenesená",$N$544,0)</f>
        <v>0</v>
      </c>
      <c r="BI544" s="126">
        <f>IF($U$544="nulová",$N$544,0)</f>
        <v>0</v>
      </c>
      <c r="BJ544" s="80" t="s">
        <v>237</v>
      </c>
      <c r="BK544" s="126">
        <f>ROUND($L$544*$K$544,2)</f>
        <v>0</v>
      </c>
      <c r="BL544" s="80" t="s">
        <v>305</v>
      </c>
      <c r="BM544" s="80" t="s">
        <v>813</v>
      </c>
    </row>
    <row r="545" spans="2:47" s="6" customFormat="1" ht="16.5" customHeight="1">
      <c r="B545" s="21"/>
      <c r="C545" s="22"/>
      <c r="D545" s="22"/>
      <c r="E545" s="22"/>
      <c r="F545" s="287" t="s">
        <v>812</v>
      </c>
      <c r="G545" s="263"/>
      <c r="H545" s="263"/>
      <c r="I545" s="263"/>
      <c r="J545" s="263"/>
      <c r="K545" s="263"/>
      <c r="L545" s="263"/>
      <c r="M545" s="263"/>
      <c r="N545" s="263"/>
      <c r="O545" s="263"/>
      <c r="P545" s="263"/>
      <c r="Q545" s="263"/>
      <c r="R545" s="263"/>
      <c r="S545" s="41"/>
      <c r="T545" s="50"/>
      <c r="U545" s="22"/>
      <c r="V545" s="22"/>
      <c r="W545" s="22"/>
      <c r="X545" s="22"/>
      <c r="Y545" s="22"/>
      <c r="Z545" s="22"/>
      <c r="AA545" s="51"/>
      <c r="AT545" s="6" t="s">
        <v>337</v>
      </c>
      <c r="AU545" s="6" t="s">
        <v>74</v>
      </c>
    </row>
    <row r="546" spans="2:51" s="6" customFormat="1" ht="15.75" customHeight="1">
      <c r="B546" s="127"/>
      <c r="C546" s="128"/>
      <c r="D546" s="128"/>
      <c r="E546" s="128"/>
      <c r="F546" s="293" t="s">
        <v>814</v>
      </c>
      <c r="G546" s="294"/>
      <c r="H546" s="294"/>
      <c r="I546" s="294"/>
      <c r="J546" s="128"/>
      <c r="K546" s="130">
        <v>2</v>
      </c>
      <c r="L546" s="128"/>
      <c r="M546" s="128"/>
      <c r="N546" s="128"/>
      <c r="O546" s="128"/>
      <c r="P546" s="128"/>
      <c r="Q546" s="128"/>
      <c r="R546" s="128"/>
      <c r="S546" s="131"/>
      <c r="T546" s="132"/>
      <c r="U546" s="128"/>
      <c r="V546" s="128"/>
      <c r="W546" s="128"/>
      <c r="X546" s="128"/>
      <c r="Y546" s="128"/>
      <c r="Z546" s="128"/>
      <c r="AA546" s="133"/>
      <c r="AT546" s="134" t="s">
        <v>240</v>
      </c>
      <c r="AU546" s="134" t="s">
        <v>74</v>
      </c>
      <c r="AV546" s="134" t="s">
        <v>74</v>
      </c>
      <c r="AW546" s="134" t="s">
        <v>188</v>
      </c>
      <c r="AX546" s="134" t="s">
        <v>65</v>
      </c>
      <c r="AY546" s="134" t="s">
        <v>231</v>
      </c>
    </row>
    <row r="547" spans="2:51" s="6" customFormat="1" ht="15.75" customHeight="1">
      <c r="B547" s="127"/>
      <c r="C547" s="128"/>
      <c r="D547" s="128"/>
      <c r="E547" s="128"/>
      <c r="F547" s="293" t="s">
        <v>815</v>
      </c>
      <c r="G547" s="294"/>
      <c r="H547" s="294"/>
      <c r="I547" s="294"/>
      <c r="J547" s="128"/>
      <c r="K547" s="130">
        <v>1</v>
      </c>
      <c r="L547" s="128"/>
      <c r="M547" s="128"/>
      <c r="N547" s="128"/>
      <c r="O547" s="128"/>
      <c r="P547" s="128"/>
      <c r="Q547" s="128"/>
      <c r="R547" s="128"/>
      <c r="S547" s="131"/>
      <c r="T547" s="132"/>
      <c r="U547" s="128"/>
      <c r="V547" s="128"/>
      <c r="W547" s="128"/>
      <c r="X547" s="128"/>
      <c r="Y547" s="128"/>
      <c r="Z547" s="128"/>
      <c r="AA547" s="133"/>
      <c r="AT547" s="134" t="s">
        <v>240</v>
      </c>
      <c r="AU547" s="134" t="s">
        <v>74</v>
      </c>
      <c r="AV547" s="134" t="s">
        <v>74</v>
      </c>
      <c r="AW547" s="134" t="s">
        <v>188</v>
      </c>
      <c r="AX547" s="134" t="s">
        <v>65</v>
      </c>
      <c r="AY547" s="134" t="s">
        <v>231</v>
      </c>
    </row>
    <row r="548" spans="2:51" s="6" customFormat="1" ht="15.75" customHeight="1">
      <c r="B548" s="135"/>
      <c r="C548" s="136"/>
      <c r="D548" s="136"/>
      <c r="E548" s="136"/>
      <c r="F548" s="299" t="s">
        <v>241</v>
      </c>
      <c r="G548" s="300"/>
      <c r="H548" s="300"/>
      <c r="I548" s="300"/>
      <c r="J548" s="136"/>
      <c r="K548" s="137">
        <v>3</v>
      </c>
      <c r="L548" s="136"/>
      <c r="M548" s="136"/>
      <c r="N548" s="136"/>
      <c r="O548" s="136"/>
      <c r="P548" s="136"/>
      <c r="Q548" s="136"/>
      <c r="R548" s="136"/>
      <c r="S548" s="138"/>
      <c r="T548" s="139"/>
      <c r="U548" s="136"/>
      <c r="V548" s="136"/>
      <c r="W548" s="136"/>
      <c r="X548" s="136"/>
      <c r="Y548" s="136"/>
      <c r="Z548" s="136"/>
      <c r="AA548" s="140"/>
      <c r="AT548" s="141" t="s">
        <v>240</v>
      </c>
      <c r="AU548" s="141" t="s">
        <v>74</v>
      </c>
      <c r="AV548" s="141" t="s">
        <v>237</v>
      </c>
      <c r="AW548" s="141" t="s">
        <v>188</v>
      </c>
      <c r="AX548" s="141" t="s">
        <v>17</v>
      </c>
      <c r="AY548" s="141" t="s">
        <v>231</v>
      </c>
    </row>
    <row r="549" spans="2:63" s="106" customFormat="1" ht="30.75" customHeight="1">
      <c r="B549" s="107"/>
      <c r="C549" s="108"/>
      <c r="D549" s="116" t="s">
        <v>200</v>
      </c>
      <c r="E549" s="108"/>
      <c r="F549" s="108"/>
      <c r="G549" s="108"/>
      <c r="H549" s="108"/>
      <c r="I549" s="108"/>
      <c r="J549" s="108"/>
      <c r="K549" s="108"/>
      <c r="L549" s="108"/>
      <c r="M549" s="108"/>
      <c r="N549" s="285">
        <f>$BK$549</f>
        <v>0</v>
      </c>
      <c r="O549" s="284"/>
      <c r="P549" s="284"/>
      <c r="Q549" s="284"/>
      <c r="R549" s="108"/>
      <c r="S549" s="110"/>
      <c r="T549" s="111"/>
      <c r="U549" s="108"/>
      <c r="V549" s="108"/>
      <c r="W549" s="112">
        <f>SUM($W$550:$W$559)</f>
        <v>0</v>
      </c>
      <c r="X549" s="108"/>
      <c r="Y549" s="112">
        <f>SUM($Y$550:$Y$559)</f>
        <v>0</v>
      </c>
      <c r="Z549" s="108"/>
      <c r="AA549" s="113">
        <f>SUM($AA$550:$AA$559)</f>
        <v>0</v>
      </c>
      <c r="AR549" s="114" t="s">
        <v>74</v>
      </c>
      <c r="AT549" s="114" t="s">
        <v>64</v>
      </c>
      <c r="AU549" s="114" t="s">
        <v>17</v>
      </c>
      <c r="AY549" s="114" t="s">
        <v>231</v>
      </c>
      <c r="BK549" s="115">
        <f>SUM($BK$550:$BK$559)</f>
        <v>0</v>
      </c>
    </row>
    <row r="550" spans="2:65" s="6" customFormat="1" ht="15.75" customHeight="1">
      <c r="B550" s="21"/>
      <c r="C550" s="117" t="s">
        <v>816</v>
      </c>
      <c r="D550" s="117" t="s">
        <v>232</v>
      </c>
      <c r="E550" s="118" t="s">
        <v>817</v>
      </c>
      <c r="F550" s="289" t="s">
        <v>818</v>
      </c>
      <c r="G550" s="290"/>
      <c r="H550" s="290"/>
      <c r="I550" s="290"/>
      <c r="J550" s="120" t="s">
        <v>588</v>
      </c>
      <c r="K550" s="121">
        <v>2</v>
      </c>
      <c r="L550" s="291"/>
      <c r="M550" s="290"/>
      <c r="N550" s="292">
        <f>ROUND($L$550*$K$550,2)</f>
        <v>0</v>
      </c>
      <c r="O550" s="290"/>
      <c r="P550" s="290"/>
      <c r="Q550" s="290"/>
      <c r="R550" s="119"/>
      <c r="S550" s="41"/>
      <c r="T550" s="122"/>
      <c r="U550" s="123" t="s">
        <v>38</v>
      </c>
      <c r="V550" s="22"/>
      <c r="W550" s="22"/>
      <c r="X550" s="124">
        <v>0</v>
      </c>
      <c r="Y550" s="124">
        <f>$X$550*$K$550</f>
        <v>0</v>
      </c>
      <c r="Z550" s="124">
        <v>0</v>
      </c>
      <c r="AA550" s="125">
        <f>$Z$550*$K$550</f>
        <v>0</v>
      </c>
      <c r="AR550" s="80" t="s">
        <v>305</v>
      </c>
      <c r="AT550" s="80" t="s">
        <v>232</v>
      </c>
      <c r="AU550" s="80" t="s">
        <v>74</v>
      </c>
      <c r="AY550" s="6" t="s">
        <v>231</v>
      </c>
      <c r="BE550" s="126">
        <f>IF($U$550="základní",$N$550,0)</f>
        <v>0</v>
      </c>
      <c r="BF550" s="126">
        <f>IF($U$550="snížená",$N$550,0)</f>
        <v>0</v>
      </c>
      <c r="BG550" s="126">
        <f>IF($U$550="zákl. přenesená",$N$550,0)</f>
        <v>0</v>
      </c>
      <c r="BH550" s="126">
        <f>IF($U$550="sníž. přenesená",$N$550,0)</f>
        <v>0</v>
      </c>
      <c r="BI550" s="126">
        <f>IF($U$550="nulová",$N$550,0)</f>
        <v>0</v>
      </c>
      <c r="BJ550" s="80" t="s">
        <v>237</v>
      </c>
      <c r="BK550" s="126">
        <f>ROUND($L$550*$K$550,2)</f>
        <v>0</v>
      </c>
      <c r="BL550" s="80" t="s">
        <v>305</v>
      </c>
      <c r="BM550" s="80" t="s">
        <v>819</v>
      </c>
    </row>
    <row r="551" spans="2:47" s="6" customFormat="1" ht="16.5" customHeight="1">
      <c r="B551" s="21"/>
      <c r="C551" s="22"/>
      <c r="D551" s="22"/>
      <c r="E551" s="22"/>
      <c r="F551" s="287" t="s">
        <v>820</v>
      </c>
      <c r="G551" s="263"/>
      <c r="H551" s="263"/>
      <c r="I551" s="263"/>
      <c r="J551" s="263"/>
      <c r="K551" s="263"/>
      <c r="L551" s="263"/>
      <c r="M551" s="263"/>
      <c r="N551" s="263"/>
      <c r="O551" s="263"/>
      <c r="P551" s="263"/>
      <c r="Q551" s="263"/>
      <c r="R551" s="263"/>
      <c r="S551" s="41"/>
      <c r="T551" s="50"/>
      <c r="U551" s="22"/>
      <c r="V551" s="22"/>
      <c r="W551" s="22"/>
      <c r="X551" s="22"/>
      <c r="Y551" s="22"/>
      <c r="Z551" s="22"/>
      <c r="AA551" s="51"/>
      <c r="AT551" s="6" t="s">
        <v>337</v>
      </c>
      <c r="AU551" s="6" t="s">
        <v>74</v>
      </c>
    </row>
    <row r="552" spans="2:51" s="6" customFormat="1" ht="27" customHeight="1">
      <c r="B552" s="142"/>
      <c r="C552" s="143"/>
      <c r="D552" s="143"/>
      <c r="E552" s="143"/>
      <c r="F552" s="303" t="s">
        <v>821</v>
      </c>
      <c r="G552" s="304"/>
      <c r="H552" s="304"/>
      <c r="I552" s="304"/>
      <c r="J552" s="143"/>
      <c r="K552" s="143"/>
      <c r="L552" s="143"/>
      <c r="M552" s="143"/>
      <c r="N552" s="143"/>
      <c r="O552" s="143"/>
      <c r="P552" s="143"/>
      <c r="Q552" s="143"/>
      <c r="R552" s="143"/>
      <c r="S552" s="145"/>
      <c r="T552" s="146"/>
      <c r="U552" s="143"/>
      <c r="V552" s="143"/>
      <c r="W552" s="143"/>
      <c r="X552" s="143"/>
      <c r="Y552" s="143"/>
      <c r="Z552" s="143"/>
      <c r="AA552" s="147"/>
      <c r="AT552" s="148" t="s">
        <v>240</v>
      </c>
      <c r="AU552" s="148" t="s">
        <v>74</v>
      </c>
      <c r="AV552" s="148" t="s">
        <v>17</v>
      </c>
      <c r="AW552" s="148" t="s">
        <v>188</v>
      </c>
      <c r="AX552" s="148" t="s">
        <v>65</v>
      </c>
      <c r="AY552" s="148" t="s">
        <v>231</v>
      </c>
    </row>
    <row r="553" spans="2:51" s="6" customFormat="1" ht="15.75" customHeight="1">
      <c r="B553" s="127"/>
      <c r="C553" s="128"/>
      <c r="D553" s="128"/>
      <c r="E553" s="128"/>
      <c r="F553" s="293" t="s">
        <v>822</v>
      </c>
      <c r="G553" s="294"/>
      <c r="H553" s="294"/>
      <c r="I553" s="294"/>
      <c r="J553" s="128"/>
      <c r="K553" s="130">
        <v>2</v>
      </c>
      <c r="L553" s="128"/>
      <c r="M553" s="128"/>
      <c r="N553" s="128"/>
      <c r="O553" s="128"/>
      <c r="P553" s="128"/>
      <c r="Q553" s="128"/>
      <c r="R553" s="128"/>
      <c r="S553" s="131"/>
      <c r="T553" s="132"/>
      <c r="U553" s="128"/>
      <c r="V553" s="128"/>
      <c r="W553" s="128"/>
      <c r="X553" s="128"/>
      <c r="Y553" s="128"/>
      <c r="Z553" s="128"/>
      <c r="AA553" s="133"/>
      <c r="AT553" s="134" t="s">
        <v>240</v>
      </c>
      <c r="AU553" s="134" t="s">
        <v>74</v>
      </c>
      <c r="AV553" s="134" t="s">
        <v>74</v>
      </c>
      <c r="AW553" s="134" t="s">
        <v>188</v>
      </c>
      <c r="AX553" s="134" t="s">
        <v>65</v>
      </c>
      <c r="AY553" s="134" t="s">
        <v>231</v>
      </c>
    </row>
    <row r="554" spans="2:51" s="6" customFormat="1" ht="15.75" customHeight="1">
      <c r="B554" s="135"/>
      <c r="C554" s="136"/>
      <c r="D554" s="136"/>
      <c r="E554" s="136"/>
      <c r="F554" s="299" t="s">
        <v>241</v>
      </c>
      <c r="G554" s="300"/>
      <c r="H554" s="300"/>
      <c r="I554" s="300"/>
      <c r="J554" s="136"/>
      <c r="K554" s="137">
        <v>2</v>
      </c>
      <c r="L554" s="136"/>
      <c r="M554" s="136"/>
      <c r="N554" s="136"/>
      <c r="O554" s="136"/>
      <c r="P554" s="136"/>
      <c r="Q554" s="136"/>
      <c r="R554" s="136"/>
      <c r="S554" s="138"/>
      <c r="T554" s="139"/>
      <c r="U554" s="136"/>
      <c r="V554" s="136"/>
      <c r="W554" s="136"/>
      <c r="X554" s="136"/>
      <c r="Y554" s="136"/>
      <c r="Z554" s="136"/>
      <c r="AA554" s="140"/>
      <c r="AT554" s="141" t="s">
        <v>240</v>
      </c>
      <c r="AU554" s="141" t="s">
        <v>74</v>
      </c>
      <c r="AV554" s="141" t="s">
        <v>237</v>
      </c>
      <c r="AW554" s="141" t="s">
        <v>188</v>
      </c>
      <c r="AX554" s="141" t="s">
        <v>17</v>
      </c>
      <c r="AY554" s="141" t="s">
        <v>231</v>
      </c>
    </row>
    <row r="555" spans="2:65" s="6" customFormat="1" ht="15.75" customHeight="1">
      <c r="B555" s="21"/>
      <c r="C555" s="117" t="s">
        <v>23</v>
      </c>
      <c r="D555" s="117" t="s">
        <v>232</v>
      </c>
      <c r="E555" s="118" t="s">
        <v>823</v>
      </c>
      <c r="F555" s="289" t="s">
        <v>824</v>
      </c>
      <c r="G555" s="290"/>
      <c r="H555" s="290"/>
      <c r="I555" s="290"/>
      <c r="J555" s="120" t="s">
        <v>588</v>
      </c>
      <c r="K555" s="121">
        <v>1</v>
      </c>
      <c r="L555" s="291"/>
      <c r="M555" s="290"/>
      <c r="N555" s="292">
        <f>ROUND($L$555*$K$555,2)</f>
        <v>0</v>
      </c>
      <c r="O555" s="290"/>
      <c r="P555" s="290"/>
      <c r="Q555" s="290"/>
      <c r="R555" s="119"/>
      <c r="S555" s="41"/>
      <c r="T555" s="122"/>
      <c r="U555" s="123" t="s">
        <v>38</v>
      </c>
      <c r="V555" s="22"/>
      <c r="W555" s="22"/>
      <c r="X555" s="124">
        <v>0</v>
      </c>
      <c r="Y555" s="124">
        <f>$X$555*$K$555</f>
        <v>0</v>
      </c>
      <c r="Z555" s="124">
        <v>0</v>
      </c>
      <c r="AA555" s="125">
        <f>$Z$555*$K$555</f>
        <v>0</v>
      </c>
      <c r="AR555" s="80" t="s">
        <v>305</v>
      </c>
      <c r="AT555" s="80" t="s">
        <v>232</v>
      </c>
      <c r="AU555" s="80" t="s">
        <v>74</v>
      </c>
      <c r="AY555" s="6" t="s">
        <v>231</v>
      </c>
      <c r="BE555" s="126">
        <f>IF($U$555="základní",$N$555,0)</f>
        <v>0</v>
      </c>
      <c r="BF555" s="126">
        <f>IF($U$555="snížená",$N$555,0)</f>
        <v>0</v>
      </c>
      <c r="BG555" s="126">
        <f>IF($U$555="zákl. přenesená",$N$555,0)</f>
        <v>0</v>
      </c>
      <c r="BH555" s="126">
        <f>IF($U$555="sníž. přenesená",$N$555,0)</f>
        <v>0</v>
      </c>
      <c r="BI555" s="126">
        <f>IF($U$555="nulová",$N$555,0)</f>
        <v>0</v>
      </c>
      <c r="BJ555" s="80" t="s">
        <v>237</v>
      </c>
      <c r="BK555" s="126">
        <f>ROUND($L$555*$K$555,2)</f>
        <v>0</v>
      </c>
      <c r="BL555" s="80" t="s">
        <v>305</v>
      </c>
      <c r="BM555" s="80" t="s">
        <v>825</v>
      </c>
    </row>
    <row r="556" spans="2:47" s="6" customFormat="1" ht="16.5" customHeight="1">
      <c r="B556" s="21"/>
      <c r="C556" s="22"/>
      <c r="D556" s="22"/>
      <c r="E556" s="22"/>
      <c r="F556" s="287" t="s">
        <v>826</v>
      </c>
      <c r="G556" s="263"/>
      <c r="H556" s="263"/>
      <c r="I556" s="263"/>
      <c r="J556" s="263"/>
      <c r="K556" s="263"/>
      <c r="L556" s="263"/>
      <c r="M556" s="263"/>
      <c r="N556" s="263"/>
      <c r="O556" s="263"/>
      <c r="P556" s="263"/>
      <c r="Q556" s="263"/>
      <c r="R556" s="263"/>
      <c r="S556" s="41"/>
      <c r="T556" s="50"/>
      <c r="U556" s="22"/>
      <c r="V556" s="22"/>
      <c r="W556" s="22"/>
      <c r="X556" s="22"/>
      <c r="Y556" s="22"/>
      <c r="Z556" s="22"/>
      <c r="AA556" s="51"/>
      <c r="AT556" s="6" t="s">
        <v>337</v>
      </c>
      <c r="AU556" s="6" t="s">
        <v>74</v>
      </c>
    </row>
    <row r="557" spans="2:51" s="6" customFormat="1" ht="27" customHeight="1">
      <c r="B557" s="142"/>
      <c r="C557" s="143"/>
      <c r="D557" s="143"/>
      <c r="E557" s="143"/>
      <c r="F557" s="303" t="s">
        <v>827</v>
      </c>
      <c r="G557" s="304"/>
      <c r="H557" s="304"/>
      <c r="I557" s="304"/>
      <c r="J557" s="143"/>
      <c r="K557" s="143"/>
      <c r="L557" s="143"/>
      <c r="M557" s="143"/>
      <c r="N557" s="143"/>
      <c r="O557" s="143"/>
      <c r="P557" s="143"/>
      <c r="Q557" s="143"/>
      <c r="R557" s="143"/>
      <c r="S557" s="145"/>
      <c r="T557" s="146"/>
      <c r="U557" s="143"/>
      <c r="V557" s="143"/>
      <c r="W557" s="143"/>
      <c r="X557" s="143"/>
      <c r="Y557" s="143"/>
      <c r="Z557" s="143"/>
      <c r="AA557" s="147"/>
      <c r="AT557" s="148" t="s">
        <v>240</v>
      </c>
      <c r="AU557" s="148" t="s">
        <v>74</v>
      </c>
      <c r="AV557" s="148" t="s">
        <v>17</v>
      </c>
      <c r="AW557" s="148" t="s">
        <v>188</v>
      </c>
      <c r="AX557" s="148" t="s">
        <v>65</v>
      </c>
      <c r="AY557" s="148" t="s">
        <v>231</v>
      </c>
    </row>
    <row r="558" spans="2:51" s="6" customFormat="1" ht="15.75" customHeight="1">
      <c r="B558" s="127"/>
      <c r="C558" s="128"/>
      <c r="D558" s="128"/>
      <c r="E558" s="128"/>
      <c r="F558" s="293" t="s">
        <v>828</v>
      </c>
      <c r="G558" s="294"/>
      <c r="H558" s="294"/>
      <c r="I558" s="294"/>
      <c r="J558" s="128"/>
      <c r="K558" s="130">
        <v>1</v>
      </c>
      <c r="L558" s="128"/>
      <c r="M558" s="128"/>
      <c r="N558" s="128"/>
      <c r="O558" s="128"/>
      <c r="P558" s="128"/>
      <c r="Q558" s="128"/>
      <c r="R558" s="128"/>
      <c r="S558" s="131"/>
      <c r="T558" s="132"/>
      <c r="U558" s="128"/>
      <c r="V558" s="128"/>
      <c r="W558" s="128"/>
      <c r="X558" s="128"/>
      <c r="Y558" s="128"/>
      <c r="Z558" s="128"/>
      <c r="AA558" s="133"/>
      <c r="AT558" s="134" t="s">
        <v>240</v>
      </c>
      <c r="AU558" s="134" t="s">
        <v>74</v>
      </c>
      <c r="AV558" s="134" t="s">
        <v>74</v>
      </c>
      <c r="AW558" s="134" t="s">
        <v>188</v>
      </c>
      <c r="AX558" s="134" t="s">
        <v>65</v>
      </c>
      <c r="AY558" s="134" t="s">
        <v>231</v>
      </c>
    </row>
    <row r="559" spans="2:51" s="6" customFormat="1" ht="15.75" customHeight="1">
      <c r="B559" s="135"/>
      <c r="C559" s="136"/>
      <c r="D559" s="136"/>
      <c r="E559" s="136"/>
      <c r="F559" s="299" t="s">
        <v>241</v>
      </c>
      <c r="G559" s="300"/>
      <c r="H559" s="300"/>
      <c r="I559" s="300"/>
      <c r="J559" s="136"/>
      <c r="K559" s="137">
        <v>1</v>
      </c>
      <c r="L559" s="136"/>
      <c r="M559" s="136"/>
      <c r="N559" s="136"/>
      <c r="O559" s="136"/>
      <c r="P559" s="136"/>
      <c r="Q559" s="136"/>
      <c r="R559" s="136"/>
      <c r="S559" s="138"/>
      <c r="T559" s="139"/>
      <c r="U559" s="136"/>
      <c r="V559" s="136"/>
      <c r="W559" s="136"/>
      <c r="X559" s="136"/>
      <c r="Y559" s="136"/>
      <c r="Z559" s="136"/>
      <c r="AA559" s="140"/>
      <c r="AT559" s="141" t="s">
        <v>240</v>
      </c>
      <c r="AU559" s="141" t="s">
        <v>74</v>
      </c>
      <c r="AV559" s="141" t="s">
        <v>237</v>
      </c>
      <c r="AW559" s="141" t="s">
        <v>188</v>
      </c>
      <c r="AX559" s="141" t="s">
        <v>17</v>
      </c>
      <c r="AY559" s="141" t="s">
        <v>231</v>
      </c>
    </row>
    <row r="560" spans="2:63" s="106" customFormat="1" ht="30.75" customHeight="1">
      <c r="B560" s="107"/>
      <c r="C560" s="108"/>
      <c r="D560" s="116" t="s">
        <v>201</v>
      </c>
      <c r="E560" s="108"/>
      <c r="F560" s="108"/>
      <c r="G560" s="108"/>
      <c r="H560" s="108"/>
      <c r="I560" s="108"/>
      <c r="J560" s="108"/>
      <c r="K560" s="108"/>
      <c r="L560" s="108"/>
      <c r="M560" s="108"/>
      <c r="N560" s="285">
        <f>$BK$560</f>
        <v>0</v>
      </c>
      <c r="O560" s="284"/>
      <c r="P560" s="284"/>
      <c r="Q560" s="284"/>
      <c r="R560" s="108"/>
      <c r="S560" s="110"/>
      <c r="T560" s="111"/>
      <c r="U560" s="108"/>
      <c r="V560" s="108"/>
      <c r="W560" s="112">
        <f>SUM($W$561:$W$629)</f>
        <v>0</v>
      </c>
      <c r="X560" s="108"/>
      <c r="Y560" s="112">
        <f>SUM($Y$561:$Y$629)</f>
        <v>0.344841</v>
      </c>
      <c r="Z560" s="108"/>
      <c r="AA560" s="113">
        <f>SUM($AA$561:$AA$629)</f>
        <v>0</v>
      </c>
      <c r="AR560" s="114" t="s">
        <v>74</v>
      </c>
      <c r="AT560" s="114" t="s">
        <v>64</v>
      </c>
      <c r="AU560" s="114" t="s">
        <v>17</v>
      </c>
      <c r="AY560" s="114" t="s">
        <v>231</v>
      </c>
      <c r="BK560" s="115">
        <f>SUM($BK$561:$BK$629)</f>
        <v>0</v>
      </c>
    </row>
    <row r="561" spans="2:65" s="6" customFormat="1" ht="15.75" customHeight="1">
      <c r="B561" s="21"/>
      <c r="C561" s="117" t="s">
        <v>829</v>
      </c>
      <c r="D561" s="117" t="s">
        <v>232</v>
      </c>
      <c r="E561" s="118" t="s">
        <v>830</v>
      </c>
      <c r="F561" s="289" t="s">
        <v>831</v>
      </c>
      <c r="G561" s="290"/>
      <c r="H561" s="290"/>
      <c r="I561" s="290"/>
      <c r="J561" s="120" t="s">
        <v>438</v>
      </c>
      <c r="K561" s="121">
        <v>589</v>
      </c>
      <c r="L561" s="291"/>
      <c r="M561" s="290"/>
      <c r="N561" s="292">
        <f>ROUND($L$561*$K$561,2)</f>
        <v>0</v>
      </c>
      <c r="O561" s="290"/>
      <c r="P561" s="290"/>
      <c r="Q561" s="290"/>
      <c r="R561" s="119" t="s">
        <v>236</v>
      </c>
      <c r="S561" s="41"/>
      <c r="T561" s="122"/>
      <c r="U561" s="123" t="s">
        <v>38</v>
      </c>
      <c r="V561" s="22"/>
      <c r="W561" s="22"/>
      <c r="X561" s="124">
        <v>0</v>
      </c>
      <c r="Y561" s="124">
        <f>$X$561*$K$561</f>
        <v>0</v>
      </c>
      <c r="Z561" s="124">
        <v>0</v>
      </c>
      <c r="AA561" s="125">
        <f>$Z$561*$K$561</f>
        <v>0</v>
      </c>
      <c r="AR561" s="80" t="s">
        <v>305</v>
      </c>
      <c r="AT561" s="80" t="s">
        <v>232</v>
      </c>
      <c r="AU561" s="80" t="s">
        <v>74</v>
      </c>
      <c r="AY561" s="6" t="s">
        <v>231</v>
      </c>
      <c r="BE561" s="126">
        <f>IF($U$561="základní",$N$561,0)</f>
        <v>0</v>
      </c>
      <c r="BF561" s="126">
        <f>IF($U$561="snížená",$N$561,0)</f>
        <v>0</v>
      </c>
      <c r="BG561" s="126">
        <f>IF($U$561="zákl. přenesená",$N$561,0)</f>
        <v>0</v>
      </c>
      <c r="BH561" s="126">
        <f>IF($U$561="sníž. přenesená",$N$561,0)</f>
        <v>0</v>
      </c>
      <c r="BI561" s="126">
        <f>IF($U$561="nulová",$N$561,0)</f>
        <v>0</v>
      </c>
      <c r="BJ561" s="80" t="s">
        <v>237</v>
      </c>
      <c r="BK561" s="126">
        <f>ROUND($L$561*$K$561,2)</f>
        <v>0</v>
      </c>
      <c r="BL561" s="80" t="s">
        <v>305</v>
      </c>
      <c r="BM561" s="80" t="s">
        <v>832</v>
      </c>
    </row>
    <row r="562" spans="2:47" s="6" customFormat="1" ht="16.5" customHeight="1">
      <c r="B562" s="21"/>
      <c r="C562" s="22"/>
      <c r="D562" s="22"/>
      <c r="E562" s="22"/>
      <c r="F562" s="287" t="s">
        <v>833</v>
      </c>
      <c r="G562" s="263"/>
      <c r="H562" s="263"/>
      <c r="I562" s="263"/>
      <c r="J562" s="263"/>
      <c r="K562" s="263"/>
      <c r="L562" s="263"/>
      <c r="M562" s="263"/>
      <c r="N562" s="263"/>
      <c r="O562" s="263"/>
      <c r="P562" s="263"/>
      <c r="Q562" s="263"/>
      <c r="R562" s="263"/>
      <c r="S562" s="41"/>
      <c r="T562" s="50"/>
      <c r="U562" s="22"/>
      <c r="V562" s="22"/>
      <c r="W562" s="22"/>
      <c r="X562" s="22"/>
      <c r="Y562" s="22"/>
      <c r="Z562" s="22"/>
      <c r="AA562" s="51"/>
      <c r="AT562" s="6" t="s">
        <v>337</v>
      </c>
      <c r="AU562" s="6" t="s">
        <v>74</v>
      </c>
    </row>
    <row r="563" spans="2:51" s="6" customFormat="1" ht="15.75" customHeight="1">
      <c r="B563" s="127"/>
      <c r="C563" s="128"/>
      <c r="D563" s="128"/>
      <c r="E563" s="128"/>
      <c r="F563" s="293" t="s">
        <v>834</v>
      </c>
      <c r="G563" s="294"/>
      <c r="H563" s="294"/>
      <c r="I563" s="294"/>
      <c r="J563" s="128"/>
      <c r="K563" s="130">
        <v>371</v>
      </c>
      <c r="L563" s="128"/>
      <c r="M563" s="128"/>
      <c r="N563" s="128"/>
      <c r="O563" s="128"/>
      <c r="P563" s="128"/>
      <c r="Q563" s="128"/>
      <c r="R563" s="128"/>
      <c r="S563" s="131"/>
      <c r="T563" s="132"/>
      <c r="U563" s="128"/>
      <c r="V563" s="128"/>
      <c r="W563" s="128"/>
      <c r="X563" s="128"/>
      <c r="Y563" s="128"/>
      <c r="Z563" s="128"/>
      <c r="AA563" s="133"/>
      <c r="AT563" s="134" t="s">
        <v>240</v>
      </c>
      <c r="AU563" s="134" t="s">
        <v>74</v>
      </c>
      <c r="AV563" s="134" t="s">
        <v>74</v>
      </c>
      <c r="AW563" s="134" t="s">
        <v>188</v>
      </c>
      <c r="AX563" s="134" t="s">
        <v>65</v>
      </c>
      <c r="AY563" s="134" t="s">
        <v>231</v>
      </c>
    </row>
    <row r="564" spans="2:51" s="6" customFormat="1" ht="15.75" customHeight="1">
      <c r="B564" s="127"/>
      <c r="C564" s="128"/>
      <c r="D564" s="128"/>
      <c r="E564" s="128"/>
      <c r="F564" s="293" t="s">
        <v>835</v>
      </c>
      <c r="G564" s="294"/>
      <c r="H564" s="294"/>
      <c r="I564" s="294"/>
      <c r="J564" s="128"/>
      <c r="K564" s="130">
        <v>218</v>
      </c>
      <c r="L564" s="128"/>
      <c r="M564" s="128"/>
      <c r="N564" s="128"/>
      <c r="O564" s="128"/>
      <c r="P564" s="128"/>
      <c r="Q564" s="128"/>
      <c r="R564" s="128"/>
      <c r="S564" s="131"/>
      <c r="T564" s="132"/>
      <c r="U564" s="128"/>
      <c r="V564" s="128"/>
      <c r="W564" s="128"/>
      <c r="X564" s="128"/>
      <c r="Y564" s="128"/>
      <c r="Z564" s="128"/>
      <c r="AA564" s="133"/>
      <c r="AT564" s="134" t="s">
        <v>240</v>
      </c>
      <c r="AU564" s="134" t="s">
        <v>74</v>
      </c>
      <c r="AV564" s="134" t="s">
        <v>74</v>
      </c>
      <c r="AW564" s="134" t="s">
        <v>188</v>
      </c>
      <c r="AX564" s="134" t="s">
        <v>65</v>
      </c>
      <c r="AY564" s="134" t="s">
        <v>231</v>
      </c>
    </row>
    <row r="565" spans="2:51" s="6" customFormat="1" ht="15.75" customHeight="1">
      <c r="B565" s="135"/>
      <c r="C565" s="136"/>
      <c r="D565" s="136"/>
      <c r="E565" s="136" t="s">
        <v>88</v>
      </c>
      <c r="F565" s="299" t="s">
        <v>241</v>
      </c>
      <c r="G565" s="300"/>
      <c r="H565" s="300"/>
      <c r="I565" s="300"/>
      <c r="J565" s="136"/>
      <c r="K565" s="137">
        <v>589</v>
      </c>
      <c r="L565" s="136"/>
      <c r="M565" s="136"/>
      <c r="N565" s="136"/>
      <c r="O565" s="136"/>
      <c r="P565" s="136"/>
      <c r="Q565" s="136"/>
      <c r="R565" s="136"/>
      <c r="S565" s="138"/>
      <c r="T565" s="139"/>
      <c r="U565" s="136"/>
      <c r="V565" s="136"/>
      <c r="W565" s="136"/>
      <c r="X565" s="136"/>
      <c r="Y565" s="136"/>
      <c r="Z565" s="136"/>
      <c r="AA565" s="140"/>
      <c r="AT565" s="141" t="s">
        <v>240</v>
      </c>
      <c r="AU565" s="141" t="s">
        <v>74</v>
      </c>
      <c r="AV565" s="141" t="s">
        <v>237</v>
      </c>
      <c r="AW565" s="141" t="s">
        <v>188</v>
      </c>
      <c r="AX565" s="141" t="s">
        <v>17</v>
      </c>
      <c r="AY565" s="141" t="s">
        <v>231</v>
      </c>
    </row>
    <row r="566" spans="2:65" s="6" customFormat="1" ht="27" customHeight="1">
      <c r="B566" s="21"/>
      <c r="C566" s="149" t="s">
        <v>836</v>
      </c>
      <c r="D566" s="149" t="s">
        <v>328</v>
      </c>
      <c r="E566" s="150" t="s">
        <v>837</v>
      </c>
      <c r="F566" s="295" t="s">
        <v>838</v>
      </c>
      <c r="G566" s="296"/>
      <c r="H566" s="296"/>
      <c r="I566" s="296"/>
      <c r="J566" s="151" t="s">
        <v>438</v>
      </c>
      <c r="K566" s="152">
        <v>618.45</v>
      </c>
      <c r="L566" s="297"/>
      <c r="M566" s="296"/>
      <c r="N566" s="298">
        <f>ROUND($L$566*$K$566,2)</f>
        <v>0</v>
      </c>
      <c r="O566" s="290"/>
      <c r="P566" s="290"/>
      <c r="Q566" s="290"/>
      <c r="R566" s="119" t="s">
        <v>236</v>
      </c>
      <c r="S566" s="41"/>
      <c r="T566" s="122"/>
      <c r="U566" s="123" t="s">
        <v>38</v>
      </c>
      <c r="V566" s="22"/>
      <c r="W566" s="22"/>
      <c r="X566" s="124">
        <v>0.00012</v>
      </c>
      <c r="Y566" s="124">
        <f>$X$566*$K$566</f>
        <v>0.074214</v>
      </c>
      <c r="Z566" s="124">
        <v>0</v>
      </c>
      <c r="AA566" s="125">
        <f>$Z$566*$K$566</f>
        <v>0</v>
      </c>
      <c r="AR566" s="80" t="s">
        <v>411</v>
      </c>
      <c r="AT566" s="80" t="s">
        <v>328</v>
      </c>
      <c r="AU566" s="80" t="s">
        <v>74</v>
      </c>
      <c r="AY566" s="6" t="s">
        <v>231</v>
      </c>
      <c r="BE566" s="126">
        <f>IF($U$566="základní",$N$566,0)</f>
        <v>0</v>
      </c>
      <c r="BF566" s="126">
        <f>IF($U$566="snížená",$N$566,0)</f>
        <v>0</v>
      </c>
      <c r="BG566" s="126">
        <f>IF($U$566="zákl. přenesená",$N$566,0)</f>
        <v>0</v>
      </c>
      <c r="BH566" s="126">
        <f>IF($U$566="sníž. přenesená",$N$566,0)</f>
        <v>0</v>
      </c>
      <c r="BI566" s="126">
        <f>IF($U$566="nulová",$N$566,0)</f>
        <v>0</v>
      </c>
      <c r="BJ566" s="80" t="s">
        <v>237</v>
      </c>
      <c r="BK566" s="126">
        <f>ROUND($L$566*$K$566,2)</f>
        <v>0</v>
      </c>
      <c r="BL566" s="80" t="s">
        <v>305</v>
      </c>
      <c r="BM566" s="80" t="s">
        <v>839</v>
      </c>
    </row>
    <row r="567" spans="2:47" s="6" customFormat="1" ht="16.5" customHeight="1">
      <c r="B567" s="21"/>
      <c r="C567" s="22"/>
      <c r="D567" s="22"/>
      <c r="E567" s="22"/>
      <c r="F567" s="287" t="s">
        <v>840</v>
      </c>
      <c r="G567" s="263"/>
      <c r="H567" s="263"/>
      <c r="I567" s="263"/>
      <c r="J567" s="263"/>
      <c r="K567" s="263"/>
      <c r="L567" s="263"/>
      <c r="M567" s="263"/>
      <c r="N567" s="263"/>
      <c r="O567" s="263"/>
      <c r="P567" s="263"/>
      <c r="Q567" s="263"/>
      <c r="R567" s="263"/>
      <c r="S567" s="41"/>
      <c r="T567" s="50"/>
      <c r="U567" s="22"/>
      <c r="V567" s="22"/>
      <c r="W567" s="22"/>
      <c r="X567" s="22"/>
      <c r="Y567" s="22"/>
      <c r="Z567" s="22"/>
      <c r="AA567" s="51"/>
      <c r="AT567" s="6" t="s">
        <v>337</v>
      </c>
      <c r="AU567" s="6" t="s">
        <v>74</v>
      </c>
    </row>
    <row r="568" spans="2:51" s="6" customFormat="1" ht="15.75" customHeight="1">
      <c r="B568" s="127"/>
      <c r="C568" s="128"/>
      <c r="D568" s="128"/>
      <c r="E568" s="128"/>
      <c r="F568" s="293" t="s">
        <v>841</v>
      </c>
      <c r="G568" s="294"/>
      <c r="H568" s="294"/>
      <c r="I568" s="294"/>
      <c r="J568" s="128"/>
      <c r="K568" s="130">
        <v>618.45</v>
      </c>
      <c r="L568" s="128"/>
      <c r="M568" s="128"/>
      <c r="N568" s="128"/>
      <c r="O568" s="128"/>
      <c r="P568" s="128"/>
      <c r="Q568" s="128"/>
      <c r="R568" s="128"/>
      <c r="S568" s="131"/>
      <c r="T568" s="132"/>
      <c r="U568" s="128"/>
      <c r="V568" s="128"/>
      <c r="W568" s="128"/>
      <c r="X568" s="128"/>
      <c r="Y568" s="128"/>
      <c r="Z568" s="128"/>
      <c r="AA568" s="133"/>
      <c r="AT568" s="134" t="s">
        <v>240</v>
      </c>
      <c r="AU568" s="134" t="s">
        <v>74</v>
      </c>
      <c r="AV568" s="134" t="s">
        <v>74</v>
      </c>
      <c r="AW568" s="134" t="s">
        <v>188</v>
      </c>
      <c r="AX568" s="134" t="s">
        <v>65</v>
      </c>
      <c r="AY568" s="134" t="s">
        <v>231</v>
      </c>
    </row>
    <row r="569" spans="2:51" s="6" customFormat="1" ht="15.75" customHeight="1">
      <c r="B569" s="135"/>
      <c r="C569" s="136"/>
      <c r="D569" s="136"/>
      <c r="E569" s="136"/>
      <c r="F569" s="299" t="s">
        <v>241</v>
      </c>
      <c r="G569" s="300"/>
      <c r="H569" s="300"/>
      <c r="I569" s="300"/>
      <c r="J569" s="136"/>
      <c r="K569" s="137">
        <v>618.45</v>
      </c>
      <c r="L569" s="136"/>
      <c r="M569" s="136"/>
      <c r="N569" s="136"/>
      <c r="O569" s="136"/>
      <c r="P569" s="136"/>
      <c r="Q569" s="136"/>
      <c r="R569" s="136"/>
      <c r="S569" s="138"/>
      <c r="T569" s="139"/>
      <c r="U569" s="136"/>
      <c r="V569" s="136"/>
      <c r="W569" s="136"/>
      <c r="X569" s="136"/>
      <c r="Y569" s="136"/>
      <c r="Z569" s="136"/>
      <c r="AA569" s="140"/>
      <c r="AT569" s="141" t="s">
        <v>240</v>
      </c>
      <c r="AU569" s="141" t="s">
        <v>74</v>
      </c>
      <c r="AV569" s="141" t="s">
        <v>237</v>
      </c>
      <c r="AW569" s="141" t="s">
        <v>188</v>
      </c>
      <c r="AX569" s="141" t="s">
        <v>17</v>
      </c>
      <c r="AY569" s="141" t="s">
        <v>231</v>
      </c>
    </row>
    <row r="570" spans="2:65" s="6" customFormat="1" ht="15.75" customHeight="1">
      <c r="B570" s="21"/>
      <c r="C570" s="117" t="s">
        <v>842</v>
      </c>
      <c r="D570" s="117" t="s">
        <v>232</v>
      </c>
      <c r="E570" s="118" t="s">
        <v>830</v>
      </c>
      <c r="F570" s="289" t="s">
        <v>831</v>
      </c>
      <c r="G570" s="290"/>
      <c r="H570" s="290"/>
      <c r="I570" s="290"/>
      <c r="J570" s="120" t="s">
        <v>438</v>
      </c>
      <c r="K570" s="121">
        <v>258</v>
      </c>
      <c r="L570" s="291"/>
      <c r="M570" s="290"/>
      <c r="N570" s="292">
        <f>ROUND($L$570*$K$570,2)</f>
        <v>0</v>
      </c>
      <c r="O570" s="290"/>
      <c r="P570" s="290"/>
      <c r="Q570" s="290"/>
      <c r="R570" s="119" t="s">
        <v>236</v>
      </c>
      <c r="S570" s="41"/>
      <c r="T570" s="122"/>
      <c r="U570" s="123" t="s">
        <v>35</v>
      </c>
      <c r="V570" s="22"/>
      <c r="W570" s="22"/>
      <c r="X570" s="124">
        <v>0</v>
      </c>
      <c r="Y570" s="124">
        <f>$X$570*$K$570</f>
        <v>0</v>
      </c>
      <c r="Z570" s="124">
        <v>0</v>
      </c>
      <c r="AA570" s="125">
        <f>$Z$570*$K$570</f>
        <v>0</v>
      </c>
      <c r="AR570" s="80" t="s">
        <v>305</v>
      </c>
      <c r="AT570" s="80" t="s">
        <v>232</v>
      </c>
      <c r="AU570" s="80" t="s">
        <v>74</v>
      </c>
      <c r="AY570" s="6" t="s">
        <v>231</v>
      </c>
      <c r="BE570" s="126">
        <f>IF($U$570="základní",$N$570,0)</f>
        <v>0</v>
      </c>
      <c r="BF570" s="126">
        <f>IF($U$570="snížená",$N$570,0)</f>
        <v>0</v>
      </c>
      <c r="BG570" s="126">
        <f>IF($U$570="zákl. přenesená",$N$570,0)</f>
        <v>0</v>
      </c>
      <c r="BH570" s="126">
        <f>IF($U$570="sníž. přenesená",$N$570,0)</f>
        <v>0</v>
      </c>
      <c r="BI570" s="126">
        <f>IF($U$570="nulová",$N$570,0)</f>
        <v>0</v>
      </c>
      <c r="BJ570" s="80" t="s">
        <v>17</v>
      </c>
      <c r="BK570" s="126">
        <f>ROUND($L$570*$K$570,2)</f>
        <v>0</v>
      </c>
      <c r="BL570" s="80" t="s">
        <v>305</v>
      </c>
      <c r="BM570" s="80" t="s">
        <v>843</v>
      </c>
    </row>
    <row r="571" spans="2:47" s="6" customFormat="1" ht="16.5" customHeight="1">
      <c r="B571" s="21"/>
      <c r="C571" s="22"/>
      <c r="D571" s="22"/>
      <c r="E571" s="22"/>
      <c r="F571" s="287" t="s">
        <v>833</v>
      </c>
      <c r="G571" s="263"/>
      <c r="H571" s="263"/>
      <c r="I571" s="263"/>
      <c r="J571" s="263"/>
      <c r="K571" s="263"/>
      <c r="L571" s="263"/>
      <c r="M571" s="263"/>
      <c r="N571" s="263"/>
      <c r="O571" s="263"/>
      <c r="P571" s="263"/>
      <c r="Q571" s="263"/>
      <c r="R571" s="263"/>
      <c r="S571" s="41"/>
      <c r="T571" s="50"/>
      <c r="U571" s="22"/>
      <c r="V571" s="22"/>
      <c r="W571" s="22"/>
      <c r="X571" s="22"/>
      <c r="Y571" s="22"/>
      <c r="Z571" s="22"/>
      <c r="AA571" s="51"/>
      <c r="AT571" s="6" t="s">
        <v>337</v>
      </c>
      <c r="AU571" s="6" t="s">
        <v>74</v>
      </c>
    </row>
    <row r="572" spans="2:51" s="6" customFormat="1" ht="15.75" customHeight="1">
      <c r="B572" s="127"/>
      <c r="C572" s="128"/>
      <c r="D572" s="128"/>
      <c r="E572" s="128"/>
      <c r="F572" s="293" t="s">
        <v>687</v>
      </c>
      <c r="G572" s="294"/>
      <c r="H572" s="294"/>
      <c r="I572" s="294"/>
      <c r="J572" s="128"/>
      <c r="K572" s="130">
        <v>258</v>
      </c>
      <c r="L572" s="128"/>
      <c r="M572" s="128"/>
      <c r="N572" s="128"/>
      <c r="O572" s="128"/>
      <c r="P572" s="128"/>
      <c r="Q572" s="128"/>
      <c r="R572" s="128"/>
      <c r="S572" s="131"/>
      <c r="T572" s="132"/>
      <c r="U572" s="128"/>
      <c r="V572" s="128"/>
      <c r="W572" s="128"/>
      <c r="X572" s="128"/>
      <c r="Y572" s="128"/>
      <c r="Z572" s="128"/>
      <c r="AA572" s="133"/>
      <c r="AT572" s="134" t="s">
        <v>240</v>
      </c>
      <c r="AU572" s="134" t="s">
        <v>74</v>
      </c>
      <c r="AV572" s="134" t="s">
        <v>74</v>
      </c>
      <c r="AW572" s="134" t="s">
        <v>188</v>
      </c>
      <c r="AX572" s="134" t="s">
        <v>17</v>
      </c>
      <c r="AY572" s="134" t="s">
        <v>231</v>
      </c>
    </row>
    <row r="573" spans="2:65" s="6" customFormat="1" ht="15.75" customHeight="1">
      <c r="B573" s="21"/>
      <c r="C573" s="117" t="s">
        <v>844</v>
      </c>
      <c r="D573" s="117" t="s">
        <v>232</v>
      </c>
      <c r="E573" s="118" t="s">
        <v>845</v>
      </c>
      <c r="F573" s="289" t="s">
        <v>846</v>
      </c>
      <c r="G573" s="290"/>
      <c r="H573" s="290"/>
      <c r="I573" s="290"/>
      <c r="J573" s="120" t="s">
        <v>438</v>
      </c>
      <c r="K573" s="121">
        <v>966</v>
      </c>
      <c r="L573" s="291"/>
      <c r="M573" s="290"/>
      <c r="N573" s="292">
        <f>ROUND($L$573*$K$573,2)</f>
        <v>0</v>
      </c>
      <c r="O573" s="290"/>
      <c r="P573" s="290"/>
      <c r="Q573" s="290"/>
      <c r="R573" s="119" t="s">
        <v>236</v>
      </c>
      <c r="S573" s="41"/>
      <c r="T573" s="122"/>
      <c r="U573" s="123" t="s">
        <v>38</v>
      </c>
      <c r="V573" s="22"/>
      <c r="W573" s="22"/>
      <c r="X573" s="124">
        <v>0</v>
      </c>
      <c r="Y573" s="124">
        <f>$X$573*$K$573</f>
        <v>0</v>
      </c>
      <c r="Z573" s="124">
        <v>0</v>
      </c>
      <c r="AA573" s="125">
        <f>$Z$573*$K$573</f>
        <v>0</v>
      </c>
      <c r="AR573" s="80" t="s">
        <v>305</v>
      </c>
      <c r="AT573" s="80" t="s">
        <v>232</v>
      </c>
      <c r="AU573" s="80" t="s">
        <v>74</v>
      </c>
      <c r="AY573" s="6" t="s">
        <v>231</v>
      </c>
      <c r="BE573" s="126">
        <f>IF($U$573="základní",$N$573,0)</f>
        <v>0</v>
      </c>
      <c r="BF573" s="126">
        <f>IF($U$573="snížená",$N$573,0)</f>
        <v>0</v>
      </c>
      <c r="BG573" s="126">
        <f>IF($U$573="zákl. přenesená",$N$573,0)</f>
        <v>0</v>
      </c>
      <c r="BH573" s="126">
        <f>IF($U$573="sníž. přenesená",$N$573,0)</f>
        <v>0</v>
      </c>
      <c r="BI573" s="126">
        <f>IF($U$573="nulová",$N$573,0)</f>
        <v>0</v>
      </c>
      <c r="BJ573" s="80" t="s">
        <v>237</v>
      </c>
      <c r="BK573" s="126">
        <f>ROUND($L$573*$K$573,2)</f>
        <v>0</v>
      </c>
      <c r="BL573" s="80" t="s">
        <v>305</v>
      </c>
      <c r="BM573" s="80" t="s">
        <v>847</v>
      </c>
    </row>
    <row r="574" spans="2:47" s="6" customFormat="1" ht="16.5" customHeight="1">
      <c r="B574" s="21"/>
      <c r="C574" s="22"/>
      <c r="D574" s="22"/>
      <c r="E574" s="22"/>
      <c r="F574" s="287" t="s">
        <v>848</v>
      </c>
      <c r="G574" s="263"/>
      <c r="H574" s="263"/>
      <c r="I574" s="263"/>
      <c r="J574" s="263"/>
      <c r="K574" s="263"/>
      <c r="L574" s="263"/>
      <c r="M574" s="263"/>
      <c r="N574" s="263"/>
      <c r="O574" s="263"/>
      <c r="P574" s="263"/>
      <c r="Q574" s="263"/>
      <c r="R574" s="263"/>
      <c r="S574" s="41"/>
      <c r="T574" s="50"/>
      <c r="U574" s="22"/>
      <c r="V574" s="22"/>
      <c r="W574" s="22"/>
      <c r="X574" s="22"/>
      <c r="Y574" s="22"/>
      <c r="Z574" s="22"/>
      <c r="AA574" s="51"/>
      <c r="AT574" s="6" t="s">
        <v>337</v>
      </c>
      <c r="AU574" s="6" t="s">
        <v>74</v>
      </c>
    </row>
    <row r="575" spans="2:51" s="6" customFormat="1" ht="15.75" customHeight="1">
      <c r="B575" s="127"/>
      <c r="C575" s="128"/>
      <c r="D575" s="128"/>
      <c r="E575" s="128"/>
      <c r="F575" s="293" t="s">
        <v>849</v>
      </c>
      <c r="G575" s="294"/>
      <c r="H575" s="294"/>
      <c r="I575" s="294"/>
      <c r="J575" s="128"/>
      <c r="K575" s="130">
        <v>521</v>
      </c>
      <c r="L575" s="128"/>
      <c r="M575" s="128"/>
      <c r="N575" s="128"/>
      <c r="O575" s="128"/>
      <c r="P575" s="128"/>
      <c r="Q575" s="128"/>
      <c r="R575" s="128"/>
      <c r="S575" s="131"/>
      <c r="T575" s="132"/>
      <c r="U575" s="128"/>
      <c r="V575" s="128"/>
      <c r="W575" s="128"/>
      <c r="X575" s="128"/>
      <c r="Y575" s="128"/>
      <c r="Z575" s="128"/>
      <c r="AA575" s="133"/>
      <c r="AT575" s="134" t="s">
        <v>240</v>
      </c>
      <c r="AU575" s="134" t="s">
        <v>74</v>
      </c>
      <c r="AV575" s="134" t="s">
        <v>74</v>
      </c>
      <c r="AW575" s="134" t="s">
        <v>188</v>
      </c>
      <c r="AX575" s="134" t="s">
        <v>65</v>
      </c>
      <c r="AY575" s="134" t="s">
        <v>231</v>
      </c>
    </row>
    <row r="576" spans="2:51" s="6" customFormat="1" ht="15.75" customHeight="1">
      <c r="B576" s="127"/>
      <c r="C576" s="128"/>
      <c r="D576" s="128"/>
      <c r="E576" s="128"/>
      <c r="F576" s="293" t="s">
        <v>850</v>
      </c>
      <c r="G576" s="294"/>
      <c r="H576" s="294"/>
      <c r="I576" s="294"/>
      <c r="J576" s="128"/>
      <c r="K576" s="130">
        <v>309</v>
      </c>
      <c r="L576" s="128"/>
      <c r="M576" s="128"/>
      <c r="N576" s="128"/>
      <c r="O576" s="128"/>
      <c r="P576" s="128"/>
      <c r="Q576" s="128"/>
      <c r="R576" s="128"/>
      <c r="S576" s="131"/>
      <c r="T576" s="132"/>
      <c r="U576" s="128"/>
      <c r="V576" s="128"/>
      <c r="W576" s="128"/>
      <c r="X576" s="128"/>
      <c r="Y576" s="128"/>
      <c r="Z576" s="128"/>
      <c r="AA576" s="133"/>
      <c r="AT576" s="134" t="s">
        <v>240</v>
      </c>
      <c r="AU576" s="134" t="s">
        <v>74</v>
      </c>
      <c r="AV576" s="134" t="s">
        <v>74</v>
      </c>
      <c r="AW576" s="134" t="s">
        <v>188</v>
      </c>
      <c r="AX576" s="134" t="s">
        <v>65</v>
      </c>
      <c r="AY576" s="134" t="s">
        <v>231</v>
      </c>
    </row>
    <row r="577" spans="2:51" s="6" customFormat="1" ht="15.75" customHeight="1">
      <c r="B577" s="153"/>
      <c r="C577" s="154"/>
      <c r="D577" s="154"/>
      <c r="E577" s="154" t="s">
        <v>92</v>
      </c>
      <c r="F577" s="301" t="s">
        <v>429</v>
      </c>
      <c r="G577" s="302"/>
      <c r="H577" s="302"/>
      <c r="I577" s="302"/>
      <c r="J577" s="154"/>
      <c r="K577" s="155">
        <v>830</v>
      </c>
      <c r="L577" s="154"/>
      <c r="M577" s="154"/>
      <c r="N577" s="154"/>
      <c r="O577" s="154"/>
      <c r="P577" s="154"/>
      <c r="Q577" s="154"/>
      <c r="R577" s="154"/>
      <c r="S577" s="156"/>
      <c r="T577" s="157"/>
      <c r="U577" s="154"/>
      <c r="V577" s="154"/>
      <c r="W577" s="154"/>
      <c r="X577" s="154"/>
      <c r="Y577" s="154"/>
      <c r="Z577" s="154"/>
      <c r="AA577" s="158"/>
      <c r="AT577" s="159" t="s">
        <v>240</v>
      </c>
      <c r="AU577" s="159" t="s">
        <v>74</v>
      </c>
      <c r="AV577" s="159" t="s">
        <v>245</v>
      </c>
      <c r="AW577" s="159" t="s">
        <v>188</v>
      </c>
      <c r="AX577" s="159" t="s">
        <v>65</v>
      </c>
      <c r="AY577" s="159" t="s">
        <v>231</v>
      </c>
    </row>
    <row r="578" spans="2:51" s="6" customFormat="1" ht="15.75" customHeight="1">
      <c r="B578" s="127"/>
      <c r="C578" s="128"/>
      <c r="D578" s="128"/>
      <c r="E578" s="128"/>
      <c r="F578" s="293" t="s">
        <v>851</v>
      </c>
      <c r="G578" s="294"/>
      <c r="H578" s="294"/>
      <c r="I578" s="294"/>
      <c r="J578" s="128"/>
      <c r="K578" s="130">
        <v>69</v>
      </c>
      <c r="L578" s="128"/>
      <c r="M578" s="128"/>
      <c r="N578" s="128"/>
      <c r="O578" s="128"/>
      <c r="P578" s="128"/>
      <c r="Q578" s="128"/>
      <c r="R578" s="128"/>
      <c r="S578" s="131"/>
      <c r="T578" s="132"/>
      <c r="U578" s="128"/>
      <c r="V578" s="128"/>
      <c r="W578" s="128"/>
      <c r="X578" s="128"/>
      <c r="Y578" s="128"/>
      <c r="Z578" s="128"/>
      <c r="AA578" s="133"/>
      <c r="AT578" s="134" t="s">
        <v>240</v>
      </c>
      <c r="AU578" s="134" t="s">
        <v>74</v>
      </c>
      <c r="AV578" s="134" t="s">
        <v>74</v>
      </c>
      <c r="AW578" s="134" t="s">
        <v>188</v>
      </c>
      <c r="AX578" s="134" t="s">
        <v>65</v>
      </c>
      <c r="AY578" s="134" t="s">
        <v>231</v>
      </c>
    </row>
    <row r="579" spans="2:51" s="6" customFormat="1" ht="15.75" customHeight="1">
      <c r="B579" s="127"/>
      <c r="C579" s="128"/>
      <c r="D579" s="128"/>
      <c r="E579" s="128"/>
      <c r="F579" s="293" t="s">
        <v>852</v>
      </c>
      <c r="G579" s="294"/>
      <c r="H579" s="294"/>
      <c r="I579" s="294"/>
      <c r="J579" s="128"/>
      <c r="K579" s="130">
        <v>67</v>
      </c>
      <c r="L579" s="128"/>
      <c r="M579" s="128"/>
      <c r="N579" s="128"/>
      <c r="O579" s="128"/>
      <c r="P579" s="128"/>
      <c r="Q579" s="128"/>
      <c r="R579" s="128"/>
      <c r="S579" s="131"/>
      <c r="T579" s="132"/>
      <c r="U579" s="128"/>
      <c r="V579" s="128"/>
      <c r="W579" s="128"/>
      <c r="X579" s="128"/>
      <c r="Y579" s="128"/>
      <c r="Z579" s="128"/>
      <c r="AA579" s="133"/>
      <c r="AT579" s="134" t="s">
        <v>240</v>
      </c>
      <c r="AU579" s="134" t="s">
        <v>74</v>
      </c>
      <c r="AV579" s="134" t="s">
        <v>74</v>
      </c>
      <c r="AW579" s="134" t="s">
        <v>188</v>
      </c>
      <c r="AX579" s="134" t="s">
        <v>65</v>
      </c>
      <c r="AY579" s="134" t="s">
        <v>231</v>
      </c>
    </row>
    <row r="580" spans="2:51" s="6" customFormat="1" ht="15.75" customHeight="1">
      <c r="B580" s="153"/>
      <c r="C580" s="154"/>
      <c r="D580" s="154"/>
      <c r="E580" s="154" t="s">
        <v>95</v>
      </c>
      <c r="F580" s="301" t="s">
        <v>429</v>
      </c>
      <c r="G580" s="302"/>
      <c r="H580" s="302"/>
      <c r="I580" s="302"/>
      <c r="J580" s="154"/>
      <c r="K580" s="155">
        <v>136</v>
      </c>
      <c r="L580" s="154"/>
      <c r="M580" s="154"/>
      <c r="N580" s="154"/>
      <c r="O580" s="154"/>
      <c r="P580" s="154"/>
      <c r="Q580" s="154"/>
      <c r="R580" s="154"/>
      <c r="S580" s="156"/>
      <c r="T580" s="157"/>
      <c r="U580" s="154"/>
      <c r="V580" s="154"/>
      <c r="W580" s="154"/>
      <c r="X580" s="154"/>
      <c r="Y580" s="154"/>
      <c r="Z580" s="154"/>
      <c r="AA580" s="158"/>
      <c r="AT580" s="159" t="s">
        <v>240</v>
      </c>
      <c r="AU580" s="159" t="s">
        <v>74</v>
      </c>
      <c r="AV580" s="159" t="s">
        <v>245</v>
      </c>
      <c r="AW580" s="159" t="s">
        <v>188</v>
      </c>
      <c r="AX580" s="159" t="s">
        <v>65</v>
      </c>
      <c r="AY580" s="159" t="s">
        <v>231</v>
      </c>
    </row>
    <row r="581" spans="2:51" s="6" customFormat="1" ht="15.75" customHeight="1">
      <c r="B581" s="135"/>
      <c r="C581" s="136"/>
      <c r="D581" s="136"/>
      <c r="E581" s="136"/>
      <c r="F581" s="299" t="s">
        <v>241</v>
      </c>
      <c r="G581" s="300"/>
      <c r="H581" s="300"/>
      <c r="I581" s="300"/>
      <c r="J581" s="136"/>
      <c r="K581" s="137">
        <v>966</v>
      </c>
      <c r="L581" s="136"/>
      <c r="M581" s="136"/>
      <c r="N581" s="136"/>
      <c r="O581" s="136"/>
      <c r="P581" s="136"/>
      <c r="Q581" s="136"/>
      <c r="R581" s="136"/>
      <c r="S581" s="138"/>
      <c r="T581" s="139"/>
      <c r="U581" s="136"/>
      <c r="V581" s="136"/>
      <c r="W581" s="136"/>
      <c r="X581" s="136"/>
      <c r="Y581" s="136"/>
      <c r="Z581" s="136"/>
      <c r="AA581" s="140"/>
      <c r="AT581" s="141" t="s">
        <v>240</v>
      </c>
      <c r="AU581" s="141" t="s">
        <v>74</v>
      </c>
      <c r="AV581" s="141" t="s">
        <v>237</v>
      </c>
      <c r="AW581" s="141" t="s">
        <v>188</v>
      </c>
      <c r="AX581" s="141" t="s">
        <v>17</v>
      </c>
      <c r="AY581" s="141" t="s">
        <v>231</v>
      </c>
    </row>
    <row r="582" spans="2:65" s="6" customFormat="1" ht="15.75" customHeight="1">
      <c r="B582" s="21"/>
      <c r="C582" s="149" t="s">
        <v>853</v>
      </c>
      <c r="D582" s="149" t="s">
        <v>328</v>
      </c>
      <c r="E582" s="150" t="s">
        <v>854</v>
      </c>
      <c r="F582" s="295" t="s">
        <v>855</v>
      </c>
      <c r="G582" s="296"/>
      <c r="H582" s="296"/>
      <c r="I582" s="296"/>
      <c r="J582" s="151" t="s">
        <v>438</v>
      </c>
      <c r="K582" s="152">
        <v>79.8</v>
      </c>
      <c r="L582" s="297"/>
      <c r="M582" s="296"/>
      <c r="N582" s="298">
        <f>ROUND($L$582*$K$582,2)</f>
        <v>0</v>
      </c>
      <c r="O582" s="290"/>
      <c r="P582" s="290"/>
      <c r="Q582" s="290"/>
      <c r="R582" s="119" t="s">
        <v>236</v>
      </c>
      <c r="S582" s="41"/>
      <c r="T582" s="122"/>
      <c r="U582" s="123" t="s">
        <v>35</v>
      </c>
      <c r="V582" s="22"/>
      <c r="W582" s="22"/>
      <c r="X582" s="124">
        <v>0.00018</v>
      </c>
      <c r="Y582" s="124">
        <f>$X$582*$K$582</f>
        <v>0.014364</v>
      </c>
      <c r="Z582" s="124">
        <v>0</v>
      </c>
      <c r="AA582" s="125">
        <f>$Z$582*$K$582</f>
        <v>0</v>
      </c>
      <c r="AR582" s="80" t="s">
        <v>856</v>
      </c>
      <c r="AT582" s="80" t="s">
        <v>328</v>
      </c>
      <c r="AU582" s="80" t="s">
        <v>74</v>
      </c>
      <c r="AY582" s="6" t="s">
        <v>231</v>
      </c>
      <c r="BE582" s="126">
        <f>IF($U$582="základní",$N$582,0)</f>
        <v>0</v>
      </c>
      <c r="BF582" s="126">
        <f>IF($U$582="snížená",$N$582,0)</f>
        <v>0</v>
      </c>
      <c r="BG582" s="126">
        <f>IF($U$582="zákl. přenesená",$N$582,0)</f>
        <v>0</v>
      </c>
      <c r="BH582" s="126">
        <f>IF($U$582="sníž. přenesená",$N$582,0)</f>
        <v>0</v>
      </c>
      <c r="BI582" s="126">
        <f>IF($U$582="nulová",$N$582,0)</f>
        <v>0</v>
      </c>
      <c r="BJ582" s="80" t="s">
        <v>17</v>
      </c>
      <c r="BK582" s="126">
        <f>ROUND($L$582*$K$582,2)</f>
        <v>0</v>
      </c>
      <c r="BL582" s="80" t="s">
        <v>648</v>
      </c>
      <c r="BM582" s="80" t="s">
        <v>857</v>
      </c>
    </row>
    <row r="583" spans="2:47" s="6" customFormat="1" ht="16.5" customHeight="1">
      <c r="B583" s="21"/>
      <c r="C583" s="22"/>
      <c r="D583" s="22"/>
      <c r="E583" s="22"/>
      <c r="F583" s="287" t="s">
        <v>855</v>
      </c>
      <c r="G583" s="263"/>
      <c r="H583" s="263"/>
      <c r="I583" s="263"/>
      <c r="J583" s="263"/>
      <c r="K583" s="263"/>
      <c r="L583" s="263"/>
      <c r="M583" s="263"/>
      <c r="N583" s="263"/>
      <c r="O583" s="263"/>
      <c r="P583" s="263"/>
      <c r="Q583" s="263"/>
      <c r="R583" s="263"/>
      <c r="S583" s="41"/>
      <c r="T583" s="50"/>
      <c r="U583" s="22"/>
      <c r="V583" s="22"/>
      <c r="W583" s="22"/>
      <c r="X583" s="22"/>
      <c r="Y583" s="22"/>
      <c r="Z583" s="22"/>
      <c r="AA583" s="51"/>
      <c r="AT583" s="6" t="s">
        <v>337</v>
      </c>
      <c r="AU583" s="6" t="s">
        <v>74</v>
      </c>
    </row>
    <row r="584" spans="2:51" s="6" customFormat="1" ht="15.75" customHeight="1">
      <c r="B584" s="127"/>
      <c r="C584" s="128"/>
      <c r="D584" s="128"/>
      <c r="E584" s="128"/>
      <c r="F584" s="293" t="s">
        <v>858</v>
      </c>
      <c r="G584" s="294"/>
      <c r="H584" s="294"/>
      <c r="I584" s="294"/>
      <c r="J584" s="128"/>
      <c r="K584" s="130">
        <v>60.9</v>
      </c>
      <c r="L584" s="128"/>
      <c r="M584" s="128"/>
      <c r="N584" s="128"/>
      <c r="O584" s="128"/>
      <c r="P584" s="128"/>
      <c r="Q584" s="128"/>
      <c r="R584" s="128"/>
      <c r="S584" s="131"/>
      <c r="T584" s="132"/>
      <c r="U584" s="128"/>
      <c r="V584" s="128"/>
      <c r="W584" s="128"/>
      <c r="X584" s="128"/>
      <c r="Y584" s="128"/>
      <c r="Z584" s="128"/>
      <c r="AA584" s="133"/>
      <c r="AT584" s="134" t="s">
        <v>240</v>
      </c>
      <c r="AU584" s="134" t="s">
        <v>74</v>
      </c>
      <c r="AV584" s="134" t="s">
        <v>74</v>
      </c>
      <c r="AW584" s="134" t="s">
        <v>188</v>
      </c>
      <c r="AX584" s="134" t="s">
        <v>65</v>
      </c>
      <c r="AY584" s="134" t="s">
        <v>231</v>
      </c>
    </row>
    <row r="585" spans="2:51" s="6" customFormat="1" ht="15.75" customHeight="1">
      <c r="B585" s="127"/>
      <c r="C585" s="128"/>
      <c r="D585" s="128"/>
      <c r="E585" s="128"/>
      <c r="F585" s="293" t="s">
        <v>859</v>
      </c>
      <c r="G585" s="294"/>
      <c r="H585" s="294"/>
      <c r="I585" s="294"/>
      <c r="J585" s="128"/>
      <c r="K585" s="130">
        <v>18.9</v>
      </c>
      <c r="L585" s="128"/>
      <c r="M585" s="128"/>
      <c r="N585" s="128"/>
      <c r="O585" s="128"/>
      <c r="P585" s="128"/>
      <c r="Q585" s="128"/>
      <c r="R585" s="128"/>
      <c r="S585" s="131"/>
      <c r="T585" s="132"/>
      <c r="U585" s="128"/>
      <c r="V585" s="128"/>
      <c r="W585" s="128"/>
      <c r="X585" s="128"/>
      <c r="Y585" s="128"/>
      <c r="Z585" s="128"/>
      <c r="AA585" s="133"/>
      <c r="AT585" s="134" t="s">
        <v>240</v>
      </c>
      <c r="AU585" s="134" t="s">
        <v>74</v>
      </c>
      <c r="AV585" s="134" t="s">
        <v>74</v>
      </c>
      <c r="AW585" s="134" t="s">
        <v>188</v>
      </c>
      <c r="AX585" s="134" t="s">
        <v>65</v>
      </c>
      <c r="AY585" s="134" t="s">
        <v>231</v>
      </c>
    </row>
    <row r="586" spans="2:51" s="6" customFormat="1" ht="15.75" customHeight="1">
      <c r="B586" s="135"/>
      <c r="C586" s="136"/>
      <c r="D586" s="136"/>
      <c r="E586" s="136"/>
      <c r="F586" s="299" t="s">
        <v>241</v>
      </c>
      <c r="G586" s="300"/>
      <c r="H586" s="300"/>
      <c r="I586" s="300"/>
      <c r="J586" s="136"/>
      <c r="K586" s="137">
        <v>79.8</v>
      </c>
      <c r="L586" s="136"/>
      <c r="M586" s="136"/>
      <c r="N586" s="136"/>
      <c r="O586" s="136"/>
      <c r="P586" s="136"/>
      <c r="Q586" s="136"/>
      <c r="R586" s="136"/>
      <c r="S586" s="138"/>
      <c r="T586" s="139"/>
      <c r="U586" s="136"/>
      <c r="V586" s="136"/>
      <c r="W586" s="136"/>
      <c r="X586" s="136"/>
      <c r="Y586" s="136"/>
      <c r="Z586" s="136"/>
      <c r="AA586" s="140"/>
      <c r="AT586" s="141" t="s">
        <v>240</v>
      </c>
      <c r="AU586" s="141" t="s">
        <v>74</v>
      </c>
      <c r="AV586" s="141" t="s">
        <v>237</v>
      </c>
      <c r="AW586" s="141" t="s">
        <v>188</v>
      </c>
      <c r="AX586" s="141" t="s">
        <v>17</v>
      </c>
      <c r="AY586" s="141" t="s">
        <v>231</v>
      </c>
    </row>
    <row r="587" spans="2:65" s="6" customFormat="1" ht="27" customHeight="1">
      <c r="B587" s="21"/>
      <c r="C587" s="149" t="s">
        <v>860</v>
      </c>
      <c r="D587" s="149" t="s">
        <v>328</v>
      </c>
      <c r="E587" s="150" t="s">
        <v>837</v>
      </c>
      <c r="F587" s="295" t="s">
        <v>838</v>
      </c>
      <c r="G587" s="296"/>
      <c r="H587" s="296"/>
      <c r="I587" s="296"/>
      <c r="J587" s="151" t="s">
        <v>438</v>
      </c>
      <c r="K587" s="152">
        <v>270.9</v>
      </c>
      <c r="L587" s="297"/>
      <c r="M587" s="296"/>
      <c r="N587" s="298">
        <f>ROUND($L$587*$K$587,2)</f>
        <v>0</v>
      </c>
      <c r="O587" s="290"/>
      <c r="P587" s="290"/>
      <c r="Q587" s="290"/>
      <c r="R587" s="119" t="s">
        <v>236</v>
      </c>
      <c r="S587" s="41"/>
      <c r="T587" s="122"/>
      <c r="U587" s="123" t="s">
        <v>35</v>
      </c>
      <c r="V587" s="22"/>
      <c r="W587" s="22"/>
      <c r="X587" s="124">
        <v>0.00012</v>
      </c>
      <c r="Y587" s="124">
        <f>$X$587*$K$587</f>
        <v>0.032507999999999995</v>
      </c>
      <c r="Z587" s="124">
        <v>0</v>
      </c>
      <c r="AA587" s="125">
        <f>$Z$587*$K$587</f>
        <v>0</v>
      </c>
      <c r="AR587" s="80" t="s">
        <v>856</v>
      </c>
      <c r="AT587" s="80" t="s">
        <v>328</v>
      </c>
      <c r="AU587" s="80" t="s">
        <v>74</v>
      </c>
      <c r="AY587" s="6" t="s">
        <v>231</v>
      </c>
      <c r="BE587" s="126">
        <f>IF($U$587="základní",$N$587,0)</f>
        <v>0</v>
      </c>
      <c r="BF587" s="126">
        <f>IF($U$587="snížená",$N$587,0)</f>
        <v>0</v>
      </c>
      <c r="BG587" s="126">
        <f>IF($U$587="zákl. přenesená",$N$587,0)</f>
        <v>0</v>
      </c>
      <c r="BH587" s="126">
        <f>IF($U$587="sníž. přenesená",$N$587,0)</f>
        <v>0</v>
      </c>
      <c r="BI587" s="126">
        <f>IF($U$587="nulová",$N$587,0)</f>
        <v>0</v>
      </c>
      <c r="BJ587" s="80" t="s">
        <v>17</v>
      </c>
      <c r="BK587" s="126">
        <f>ROUND($L$587*$K$587,2)</f>
        <v>0</v>
      </c>
      <c r="BL587" s="80" t="s">
        <v>648</v>
      </c>
      <c r="BM587" s="80" t="s">
        <v>861</v>
      </c>
    </row>
    <row r="588" spans="2:47" s="6" customFormat="1" ht="16.5" customHeight="1">
      <c r="B588" s="21"/>
      <c r="C588" s="22"/>
      <c r="D588" s="22"/>
      <c r="E588" s="22"/>
      <c r="F588" s="287" t="s">
        <v>840</v>
      </c>
      <c r="G588" s="263"/>
      <c r="H588" s="263"/>
      <c r="I588" s="263"/>
      <c r="J588" s="263"/>
      <c r="K588" s="263"/>
      <c r="L588" s="263"/>
      <c r="M588" s="263"/>
      <c r="N588" s="263"/>
      <c r="O588" s="263"/>
      <c r="P588" s="263"/>
      <c r="Q588" s="263"/>
      <c r="R588" s="263"/>
      <c r="S588" s="41"/>
      <c r="T588" s="50"/>
      <c r="U588" s="22"/>
      <c r="V588" s="22"/>
      <c r="W588" s="22"/>
      <c r="X588" s="22"/>
      <c r="Y588" s="22"/>
      <c r="Z588" s="22"/>
      <c r="AA588" s="51"/>
      <c r="AT588" s="6" t="s">
        <v>337</v>
      </c>
      <c r="AU588" s="6" t="s">
        <v>74</v>
      </c>
    </row>
    <row r="589" spans="2:51" s="6" customFormat="1" ht="15.75" customHeight="1">
      <c r="B589" s="127"/>
      <c r="C589" s="128"/>
      <c r="D589" s="128"/>
      <c r="E589" s="128"/>
      <c r="F589" s="293" t="s">
        <v>862</v>
      </c>
      <c r="G589" s="294"/>
      <c r="H589" s="294"/>
      <c r="I589" s="294"/>
      <c r="J589" s="128"/>
      <c r="K589" s="130">
        <v>270.9</v>
      </c>
      <c r="L589" s="128"/>
      <c r="M589" s="128"/>
      <c r="N589" s="128"/>
      <c r="O589" s="128"/>
      <c r="P589" s="128"/>
      <c r="Q589" s="128"/>
      <c r="R589" s="128"/>
      <c r="S589" s="131"/>
      <c r="T589" s="132"/>
      <c r="U589" s="128"/>
      <c r="V589" s="128"/>
      <c r="W589" s="128"/>
      <c r="X589" s="128"/>
      <c r="Y589" s="128"/>
      <c r="Z589" s="128"/>
      <c r="AA589" s="133"/>
      <c r="AT589" s="134" t="s">
        <v>240</v>
      </c>
      <c r="AU589" s="134" t="s">
        <v>74</v>
      </c>
      <c r="AV589" s="134" t="s">
        <v>74</v>
      </c>
      <c r="AW589" s="134" t="s">
        <v>188</v>
      </c>
      <c r="AX589" s="134" t="s">
        <v>17</v>
      </c>
      <c r="AY589" s="134" t="s">
        <v>231</v>
      </c>
    </row>
    <row r="590" spans="2:65" s="6" customFormat="1" ht="15.75" customHeight="1">
      <c r="B590" s="21"/>
      <c r="C590" s="117" t="s">
        <v>863</v>
      </c>
      <c r="D590" s="117" t="s">
        <v>232</v>
      </c>
      <c r="E590" s="118" t="s">
        <v>845</v>
      </c>
      <c r="F590" s="289" t="s">
        <v>846</v>
      </c>
      <c r="G590" s="290"/>
      <c r="H590" s="290"/>
      <c r="I590" s="290"/>
      <c r="J590" s="120" t="s">
        <v>438</v>
      </c>
      <c r="K590" s="121">
        <v>76</v>
      </c>
      <c r="L590" s="291"/>
      <c r="M590" s="290"/>
      <c r="N590" s="292">
        <f>ROUND($L$590*$K$590,2)</f>
        <v>0</v>
      </c>
      <c r="O590" s="290"/>
      <c r="P590" s="290"/>
      <c r="Q590" s="290"/>
      <c r="R590" s="119" t="s">
        <v>236</v>
      </c>
      <c r="S590" s="41"/>
      <c r="T590" s="122"/>
      <c r="U590" s="123" t="s">
        <v>38</v>
      </c>
      <c r="V590" s="22"/>
      <c r="W590" s="22"/>
      <c r="X590" s="124">
        <v>0</v>
      </c>
      <c r="Y590" s="124">
        <f>$X$590*$K$590</f>
        <v>0</v>
      </c>
      <c r="Z590" s="124">
        <v>0</v>
      </c>
      <c r="AA590" s="125">
        <f>$Z$590*$K$590</f>
        <v>0</v>
      </c>
      <c r="AR590" s="80" t="s">
        <v>305</v>
      </c>
      <c r="AT590" s="80" t="s">
        <v>232</v>
      </c>
      <c r="AU590" s="80" t="s">
        <v>74</v>
      </c>
      <c r="AY590" s="6" t="s">
        <v>231</v>
      </c>
      <c r="BE590" s="126">
        <f>IF($U$590="základní",$N$590,0)</f>
        <v>0</v>
      </c>
      <c r="BF590" s="126">
        <f>IF($U$590="snížená",$N$590,0)</f>
        <v>0</v>
      </c>
      <c r="BG590" s="126">
        <f>IF($U$590="zákl. přenesená",$N$590,0)</f>
        <v>0</v>
      </c>
      <c r="BH590" s="126">
        <f>IF($U$590="sníž. přenesená",$N$590,0)</f>
        <v>0</v>
      </c>
      <c r="BI590" s="126">
        <f>IF($U$590="nulová",$N$590,0)</f>
        <v>0</v>
      </c>
      <c r="BJ590" s="80" t="s">
        <v>237</v>
      </c>
      <c r="BK590" s="126">
        <f>ROUND($L$590*$K$590,2)</f>
        <v>0</v>
      </c>
      <c r="BL590" s="80" t="s">
        <v>305</v>
      </c>
      <c r="BM590" s="80" t="s">
        <v>864</v>
      </c>
    </row>
    <row r="591" spans="2:47" s="6" customFormat="1" ht="16.5" customHeight="1">
      <c r="B591" s="21"/>
      <c r="C591" s="22"/>
      <c r="D591" s="22"/>
      <c r="E591" s="22"/>
      <c r="F591" s="287" t="s">
        <v>848</v>
      </c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/>
      <c r="S591" s="41"/>
      <c r="T591" s="50"/>
      <c r="U591" s="22"/>
      <c r="V591" s="22"/>
      <c r="W591" s="22"/>
      <c r="X591" s="22"/>
      <c r="Y591" s="22"/>
      <c r="Z591" s="22"/>
      <c r="AA591" s="51"/>
      <c r="AT591" s="6" t="s">
        <v>337</v>
      </c>
      <c r="AU591" s="6" t="s">
        <v>74</v>
      </c>
    </row>
    <row r="592" spans="2:51" s="6" customFormat="1" ht="15.75" customHeight="1">
      <c r="B592" s="127"/>
      <c r="C592" s="128"/>
      <c r="D592" s="128"/>
      <c r="E592" s="128"/>
      <c r="F592" s="293" t="s">
        <v>865</v>
      </c>
      <c r="G592" s="294"/>
      <c r="H592" s="294"/>
      <c r="I592" s="294"/>
      <c r="J592" s="128"/>
      <c r="K592" s="130">
        <v>58</v>
      </c>
      <c r="L592" s="128"/>
      <c r="M592" s="128"/>
      <c r="N592" s="128"/>
      <c r="O592" s="128"/>
      <c r="P592" s="128"/>
      <c r="Q592" s="128"/>
      <c r="R592" s="128"/>
      <c r="S592" s="131"/>
      <c r="T592" s="132"/>
      <c r="U592" s="128"/>
      <c r="V592" s="128"/>
      <c r="W592" s="128"/>
      <c r="X592" s="128"/>
      <c r="Y592" s="128"/>
      <c r="Z592" s="128"/>
      <c r="AA592" s="133"/>
      <c r="AT592" s="134" t="s">
        <v>240</v>
      </c>
      <c r="AU592" s="134" t="s">
        <v>74</v>
      </c>
      <c r="AV592" s="134" t="s">
        <v>74</v>
      </c>
      <c r="AW592" s="134" t="s">
        <v>188</v>
      </c>
      <c r="AX592" s="134" t="s">
        <v>65</v>
      </c>
      <c r="AY592" s="134" t="s">
        <v>231</v>
      </c>
    </row>
    <row r="593" spans="2:51" s="6" customFormat="1" ht="15.75" customHeight="1">
      <c r="B593" s="127"/>
      <c r="C593" s="128"/>
      <c r="D593" s="128"/>
      <c r="E593" s="128"/>
      <c r="F593" s="293" t="s">
        <v>866</v>
      </c>
      <c r="G593" s="294"/>
      <c r="H593" s="294"/>
      <c r="I593" s="294"/>
      <c r="J593" s="128"/>
      <c r="K593" s="130">
        <v>18</v>
      </c>
      <c r="L593" s="128"/>
      <c r="M593" s="128"/>
      <c r="N593" s="128"/>
      <c r="O593" s="128"/>
      <c r="P593" s="128"/>
      <c r="Q593" s="128"/>
      <c r="R593" s="128"/>
      <c r="S593" s="131"/>
      <c r="T593" s="132"/>
      <c r="U593" s="128"/>
      <c r="V593" s="128"/>
      <c r="W593" s="128"/>
      <c r="X593" s="128"/>
      <c r="Y593" s="128"/>
      <c r="Z593" s="128"/>
      <c r="AA593" s="133"/>
      <c r="AT593" s="134" t="s">
        <v>240</v>
      </c>
      <c r="AU593" s="134" t="s">
        <v>74</v>
      </c>
      <c r="AV593" s="134" t="s">
        <v>74</v>
      </c>
      <c r="AW593" s="134" t="s">
        <v>188</v>
      </c>
      <c r="AX593" s="134" t="s">
        <v>65</v>
      </c>
      <c r="AY593" s="134" t="s">
        <v>231</v>
      </c>
    </row>
    <row r="594" spans="2:51" s="6" customFormat="1" ht="15.75" customHeight="1">
      <c r="B594" s="135"/>
      <c r="C594" s="136"/>
      <c r="D594" s="136"/>
      <c r="E594" s="136"/>
      <c r="F594" s="299" t="s">
        <v>241</v>
      </c>
      <c r="G594" s="300"/>
      <c r="H594" s="300"/>
      <c r="I594" s="300"/>
      <c r="J594" s="136"/>
      <c r="K594" s="137">
        <v>76</v>
      </c>
      <c r="L594" s="136"/>
      <c r="M594" s="136"/>
      <c r="N594" s="136"/>
      <c r="O594" s="136"/>
      <c r="P594" s="136"/>
      <c r="Q594" s="136"/>
      <c r="R594" s="136"/>
      <c r="S594" s="138"/>
      <c r="T594" s="139"/>
      <c r="U594" s="136"/>
      <c r="V594" s="136"/>
      <c r="W594" s="136"/>
      <c r="X594" s="136"/>
      <c r="Y594" s="136"/>
      <c r="Z594" s="136"/>
      <c r="AA594" s="140"/>
      <c r="AT594" s="141" t="s">
        <v>240</v>
      </c>
      <c r="AU594" s="141" t="s">
        <v>74</v>
      </c>
      <c r="AV594" s="141" t="s">
        <v>237</v>
      </c>
      <c r="AW594" s="141" t="s">
        <v>188</v>
      </c>
      <c r="AX594" s="141" t="s">
        <v>17</v>
      </c>
      <c r="AY594" s="141" t="s">
        <v>231</v>
      </c>
    </row>
    <row r="595" spans="2:65" s="6" customFormat="1" ht="15.75" customHeight="1">
      <c r="B595" s="21"/>
      <c r="C595" s="149" t="s">
        <v>867</v>
      </c>
      <c r="D595" s="149" t="s">
        <v>328</v>
      </c>
      <c r="E595" s="150" t="s">
        <v>854</v>
      </c>
      <c r="F595" s="295" t="s">
        <v>855</v>
      </c>
      <c r="G595" s="296"/>
      <c r="H595" s="296"/>
      <c r="I595" s="296"/>
      <c r="J595" s="151" t="s">
        <v>438</v>
      </c>
      <c r="K595" s="152">
        <v>871.5</v>
      </c>
      <c r="L595" s="297"/>
      <c r="M595" s="296"/>
      <c r="N595" s="298">
        <f>ROUND($L$595*$K$595,2)</f>
        <v>0</v>
      </c>
      <c r="O595" s="290"/>
      <c r="P595" s="290"/>
      <c r="Q595" s="290"/>
      <c r="R595" s="119" t="s">
        <v>236</v>
      </c>
      <c r="S595" s="41"/>
      <c r="T595" s="122"/>
      <c r="U595" s="123" t="s">
        <v>38</v>
      </c>
      <c r="V595" s="22"/>
      <c r="W595" s="22"/>
      <c r="X595" s="124">
        <v>0.00018</v>
      </c>
      <c r="Y595" s="124">
        <f>$X$595*$K$595</f>
        <v>0.15687</v>
      </c>
      <c r="Z595" s="124">
        <v>0</v>
      </c>
      <c r="AA595" s="125">
        <f>$Z$595*$K$595</f>
        <v>0</v>
      </c>
      <c r="AR595" s="80" t="s">
        <v>411</v>
      </c>
      <c r="AT595" s="80" t="s">
        <v>328</v>
      </c>
      <c r="AU595" s="80" t="s">
        <v>74</v>
      </c>
      <c r="AY595" s="6" t="s">
        <v>231</v>
      </c>
      <c r="BE595" s="126">
        <f>IF($U$595="základní",$N$595,0)</f>
        <v>0</v>
      </c>
      <c r="BF595" s="126">
        <f>IF($U$595="snížená",$N$595,0)</f>
        <v>0</v>
      </c>
      <c r="BG595" s="126">
        <f>IF($U$595="zákl. přenesená",$N$595,0)</f>
        <v>0</v>
      </c>
      <c r="BH595" s="126">
        <f>IF($U$595="sníž. přenesená",$N$595,0)</f>
        <v>0</v>
      </c>
      <c r="BI595" s="126">
        <f>IF($U$595="nulová",$N$595,0)</f>
        <v>0</v>
      </c>
      <c r="BJ595" s="80" t="s">
        <v>237</v>
      </c>
      <c r="BK595" s="126">
        <f>ROUND($L$595*$K$595,2)</f>
        <v>0</v>
      </c>
      <c r="BL595" s="80" t="s">
        <v>305</v>
      </c>
      <c r="BM595" s="80" t="s">
        <v>868</v>
      </c>
    </row>
    <row r="596" spans="2:47" s="6" customFormat="1" ht="16.5" customHeight="1">
      <c r="B596" s="21"/>
      <c r="C596" s="22"/>
      <c r="D596" s="22"/>
      <c r="E596" s="22"/>
      <c r="F596" s="287" t="s">
        <v>855</v>
      </c>
      <c r="G596" s="263"/>
      <c r="H596" s="263"/>
      <c r="I596" s="263"/>
      <c r="J596" s="263"/>
      <c r="K596" s="263"/>
      <c r="L596" s="263"/>
      <c r="M596" s="263"/>
      <c r="N596" s="263"/>
      <c r="O596" s="263"/>
      <c r="P596" s="263"/>
      <c r="Q596" s="263"/>
      <c r="R596" s="263"/>
      <c r="S596" s="41"/>
      <c r="T596" s="50"/>
      <c r="U596" s="22"/>
      <c r="V596" s="22"/>
      <c r="W596" s="22"/>
      <c r="X596" s="22"/>
      <c r="Y596" s="22"/>
      <c r="Z596" s="22"/>
      <c r="AA596" s="51"/>
      <c r="AT596" s="6" t="s">
        <v>337</v>
      </c>
      <c r="AU596" s="6" t="s">
        <v>74</v>
      </c>
    </row>
    <row r="597" spans="2:51" s="6" customFormat="1" ht="15.75" customHeight="1">
      <c r="B597" s="127"/>
      <c r="C597" s="128"/>
      <c r="D597" s="128"/>
      <c r="E597" s="128"/>
      <c r="F597" s="293" t="s">
        <v>869</v>
      </c>
      <c r="G597" s="294"/>
      <c r="H597" s="294"/>
      <c r="I597" s="294"/>
      <c r="J597" s="128"/>
      <c r="K597" s="130">
        <v>871.5</v>
      </c>
      <c r="L597" s="128"/>
      <c r="M597" s="128"/>
      <c r="N597" s="128"/>
      <c r="O597" s="128"/>
      <c r="P597" s="128"/>
      <c r="Q597" s="128"/>
      <c r="R597" s="128"/>
      <c r="S597" s="131"/>
      <c r="T597" s="132"/>
      <c r="U597" s="128"/>
      <c r="V597" s="128"/>
      <c r="W597" s="128"/>
      <c r="X597" s="128"/>
      <c r="Y597" s="128"/>
      <c r="Z597" s="128"/>
      <c r="AA597" s="133"/>
      <c r="AT597" s="134" t="s">
        <v>240</v>
      </c>
      <c r="AU597" s="134" t="s">
        <v>74</v>
      </c>
      <c r="AV597" s="134" t="s">
        <v>74</v>
      </c>
      <c r="AW597" s="134" t="s">
        <v>188</v>
      </c>
      <c r="AX597" s="134" t="s">
        <v>65</v>
      </c>
      <c r="AY597" s="134" t="s">
        <v>231</v>
      </c>
    </row>
    <row r="598" spans="2:51" s="6" customFormat="1" ht="15.75" customHeight="1">
      <c r="B598" s="135"/>
      <c r="C598" s="136"/>
      <c r="D598" s="136"/>
      <c r="E598" s="136"/>
      <c r="F598" s="299" t="s">
        <v>241</v>
      </c>
      <c r="G598" s="300"/>
      <c r="H598" s="300"/>
      <c r="I598" s="300"/>
      <c r="J598" s="136"/>
      <c r="K598" s="137">
        <v>871.5</v>
      </c>
      <c r="L598" s="136"/>
      <c r="M598" s="136"/>
      <c r="N598" s="136"/>
      <c r="O598" s="136"/>
      <c r="P598" s="136"/>
      <c r="Q598" s="136"/>
      <c r="R598" s="136"/>
      <c r="S598" s="138"/>
      <c r="T598" s="139"/>
      <c r="U598" s="136"/>
      <c r="V598" s="136"/>
      <c r="W598" s="136"/>
      <c r="X598" s="136"/>
      <c r="Y598" s="136"/>
      <c r="Z598" s="136"/>
      <c r="AA598" s="140"/>
      <c r="AT598" s="141" t="s">
        <v>240</v>
      </c>
      <c r="AU598" s="141" t="s">
        <v>74</v>
      </c>
      <c r="AV598" s="141" t="s">
        <v>237</v>
      </c>
      <c r="AW598" s="141" t="s">
        <v>188</v>
      </c>
      <c r="AX598" s="141" t="s">
        <v>17</v>
      </c>
      <c r="AY598" s="141" t="s">
        <v>231</v>
      </c>
    </row>
    <row r="599" spans="2:65" s="6" customFormat="1" ht="15.75" customHeight="1">
      <c r="B599" s="21"/>
      <c r="C599" s="149" t="s">
        <v>870</v>
      </c>
      <c r="D599" s="149" t="s">
        <v>328</v>
      </c>
      <c r="E599" s="150" t="s">
        <v>871</v>
      </c>
      <c r="F599" s="295" t="s">
        <v>872</v>
      </c>
      <c r="G599" s="296"/>
      <c r="H599" s="296"/>
      <c r="I599" s="296"/>
      <c r="J599" s="151" t="s">
        <v>438</v>
      </c>
      <c r="K599" s="152">
        <v>142.8</v>
      </c>
      <c r="L599" s="297"/>
      <c r="M599" s="296"/>
      <c r="N599" s="298">
        <f>ROUND($L$599*$K$599,2)</f>
        <v>0</v>
      </c>
      <c r="O599" s="290"/>
      <c r="P599" s="290"/>
      <c r="Q599" s="290"/>
      <c r="R599" s="119" t="s">
        <v>236</v>
      </c>
      <c r="S599" s="41"/>
      <c r="T599" s="122"/>
      <c r="U599" s="123" t="s">
        <v>38</v>
      </c>
      <c r="V599" s="22"/>
      <c r="W599" s="22"/>
      <c r="X599" s="124">
        <v>0.00027</v>
      </c>
      <c r="Y599" s="124">
        <f>$X$599*$K$599</f>
        <v>0.03855600000000001</v>
      </c>
      <c r="Z599" s="124">
        <v>0</v>
      </c>
      <c r="AA599" s="125">
        <f>$Z$599*$K$599</f>
        <v>0</v>
      </c>
      <c r="AR599" s="80" t="s">
        <v>411</v>
      </c>
      <c r="AT599" s="80" t="s">
        <v>328</v>
      </c>
      <c r="AU599" s="80" t="s">
        <v>74</v>
      </c>
      <c r="AY599" s="6" t="s">
        <v>231</v>
      </c>
      <c r="BE599" s="126">
        <f>IF($U$599="základní",$N$599,0)</f>
        <v>0</v>
      </c>
      <c r="BF599" s="126">
        <f>IF($U$599="snížená",$N$599,0)</f>
        <v>0</v>
      </c>
      <c r="BG599" s="126">
        <f>IF($U$599="zákl. přenesená",$N$599,0)</f>
        <v>0</v>
      </c>
      <c r="BH599" s="126">
        <f>IF($U$599="sníž. přenesená",$N$599,0)</f>
        <v>0</v>
      </c>
      <c r="BI599" s="126">
        <f>IF($U$599="nulová",$N$599,0)</f>
        <v>0</v>
      </c>
      <c r="BJ599" s="80" t="s">
        <v>237</v>
      </c>
      <c r="BK599" s="126">
        <f>ROUND($L$599*$K$599,2)</f>
        <v>0</v>
      </c>
      <c r="BL599" s="80" t="s">
        <v>305</v>
      </c>
      <c r="BM599" s="80" t="s">
        <v>873</v>
      </c>
    </row>
    <row r="600" spans="2:47" s="6" customFormat="1" ht="16.5" customHeight="1">
      <c r="B600" s="21"/>
      <c r="C600" s="22"/>
      <c r="D600" s="22"/>
      <c r="E600" s="22"/>
      <c r="F600" s="287" t="s">
        <v>872</v>
      </c>
      <c r="G600" s="263"/>
      <c r="H600" s="263"/>
      <c r="I600" s="263"/>
      <c r="J600" s="263"/>
      <c r="K600" s="263"/>
      <c r="L600" s="263"/>
      <c r="M600" s="263"/>
      <c r="N600" s="263"/>
      <c r="O600" s="263"/>
      <c r="P600" s="263"/>
      <c r="Q600" s="263"/>
      <c r="R600" s="263"/>
      <c r="S600" s="41"/>
      <c r="T600" s="50"/>
      <c r="U600" s="22"/>
      <c r="V600" s="22"/>
      <c r="W600" s="22"/>
      <c r="X600" s="22"/>
      <c r="Y600" s="22"/>
      <c r="Z600" s="22"/>
      <c r="AA600" s="51"/>
      <c r="AT600" s="6" t="s">
        <v>337</v>
      </c>
      <c r="AU600" s="6" t="s">
        <v>74</v>
      </c>
    </row>
    <row r="601" spans="2:51" s="6" customFormat="1" ht="15.75" customHeight="1">
      <c r="B601" s="127"/>
      <c r="C601" s="128"/>
      <c r="D601" s="128"/>
      <c r="E601" s="128"/>
      <c r="F601" s="293" t="s">
        <v>874</v>
      </c>
      <c r="G601" s="294"/>
      <c r="H601" s="294"/>
      <c r="I601" s="294"/>
      <c r="J601" s="128"/>
      <c r="K601" s="130">
        <v>142.8</v>
      </c>
      <c r="L601" s="128"/>
      <c r="M601" s="128"/>
      <c r="N601" s="128"/>
      <c r="O601" s="128"/>
      <c r="P601" s="128"/>
      <c r="Q601" s="128"/>
      <c r="R601" s="128"/>
      <c r="S601" s="131"/>
      <c r="T601" s="132"/>
      <c r="U601" s="128"/>
      <c r="V601" s="128"/>
      <c r="W601" s="128"/>
      <c r="X601" s="128"/>
      <c r="Y601" s="128"/>
      <c r="Z601" s="128"/>
      <c r="AA601" s="133"/>
      <c r="AT601" s="134" t="s">
        <v>240</v>
      </c>
      <c r="AU601" s="134" t="s">
        <v>74</v>
      </c>
      <c r="AV601" s="134" t="s">
        <v>74</v>
      </c>
      <c r="AW601" s="134" t="s">
        <v>188</v>
      </c>
      <c r="AX601" s="134" t="s">
        <v>65</v>
      </c>
      <c r="AY601" s="134" t="s">
        <v>231</v>
      </c>
    </row>
    <row r="602" spans="2:51" s="6" customFormat="1" ht="15.75" customHeight="1">
      <c r="B602" s="135"/>
      <c r="C602" s="136"/>
      <c r="D602" s="136"/>
      <c r="E602" s="136"/>
      <c r="F602" s="299" t="s">
        <v>241</v>
      </c>
      <c r="G602" s="300"/>
      <c r="H602" s="300"/>
      <c r="I602" s="300"/>
      <c r="J602" s="136"/>
      <c r="K602" s="137">
        <v>142.8</v>
      </c>
      <c r="L602" s="136"/>
      <c r="M602" s="136"/>
      <c r="N602" s="136"/>
      <c r="O602" s="136"/>
      <c r="P602" s="136"/>
      <c r="Q602" s="136"/>
      <c r="R602" s="136"/>
      <c r="S602" s="138"/>
      <c r="T602" s="139"/>
      <c r="U602" s="136"/>
      <c r="V602" s="136"/>
      <c r="W602" s="136"/>
      <c r="X602" s="136"/>
      <c r="Y602" s="136"/>
      <c r="Z602" s="136"/>
      <c r="AA602" s="140"/>
      <c r="AT602" s="141" t="s">
        <v>240</v>
      </c>
      <c r="AU602" s="141" t="s">
        <v>74</v>
      </c>
      <c r="AV602" s="141" t="s">
        <v>237</v>
      </c>
      <c r="AW602" s="141" t="s">
        <v>188</v>
      </c>
      <c r="AX602" s="141" t="s">
        <v>17</v>
      </c>
      <c r="AY602" s="141" t="s">
        <v>231</v>
      </c>
    </row>
    <row r="603" spans="2:65" s="6" customFormat="1" ht="27" customHeight="1">
      <c r="B603" s="21"/>
      <c r="C603" s="117" t="s">
        <v>875</v>
      </c>
      <c r="D603" s="117" t="s">
        <v>232</v>
      </c>
      <c r="E603" s="118" t="s">
        <v>876</v>
      </c>
      <c r="F603" s="289" t="s">
        <v>877</v>
      </c>
      <c r="G603" s="290"/>
      <c r="H603" s="290"/>
      <c r="I603" s="290"/>
      <c r="J603" s="120" t="s">
        <v>438</v>
      </c>
      <c r="K603" s="121">
        <v>71</v>
      </c>
      <c r="L603" s="291"/>
      <c r="M603" s="290"/>
      <c r="N603" s="292">
        <f>ROUND($L$603*$K$603,2)</f>
        <v>0</v>
      </c>
      <c r="O603" s="290"/>
      <c r="P603" s="290"/>
      <c r="Q603" s="290"/>
      <c r="R603" s="119" t="s">
        <v>236</v>
      </c>
      <c r="S603" s="41"/>
      <c r="T603" s="122"/>
      <c r="U603" s="123" t="s">
        <v>38</v>
      </c>
      <c r="V603" s="22"/>
      <c r="W603" s="22"/>
      <c r="X603" s="124">
        <v>0</v>
      </c>
      <c r="Y603" s="124">
        <f>$X$603*$K$603</f>
        <v>0</v>
      </c>
      <c r="Z603" s="124">
        <v>0</v>
      </c>
      <c r="AA603" s="125">
        <f>$Z$603*$K$603</f>
        <v>0</v>
      </c>
      <c r="AR603" s="80" t="s">
        <v>305</v>
      </c>
      <c r="AT603" s="80" t="s">
        <v>232</v>
      </c>
      <c r="AU603" s="80" t="s">
        <v>74</v>
      </c>
      <c r="AY603" s="6" t="s">
        <v>231</v>
      </c>
      <c r="BE603" s="126">
        <f>IF($U$603="základní",$N$603,0)</f>
        <v>0</v>
      </c>
      <c r="BF603" s="126">
        <f>IF($U$603="snížená",$N$603,0)</f>
        <v>0</v>
      </c>
      <c r="BG603" s="126">
        <f>IF($U$603="zákl. přenesená",$N$603,0)</f>
        <v>0</v>
      </c>
      <c r="BH603" s="126">
        <f>IF($U$603="sníž. přenesená",$N$603,0)</f>
        <v>0</v>
      </c>
      <c r="BI603" s="126">
        <f>IF($U$603="nulová",$N$603,0)</f>
        <v>0</v>
      </c>
      <c r="BJ603" s="80" t="s">
        <v>237</v>
      </c>
      <c r="BK603" s="126">
        <f>ROUND($L$603*$K$603,2)</f>
        <v>0</v>
      </c>
      <c r="BL603" s="80" t="s">
        <v>305</v>
      </c>
      <c r="BM603" s="80" t="s">
        <v>878</v>
      </c>
    </row>
    <row r="604" spans="2:47" s="6" customFormat="1" ht="16.5" customHeight="1">
      <c r="B604" s="21"/>
      <c r="C604" s="22"/>
      <c r="D604" s="22"/>
      <c r="E604" s="22"/>
      <c r="F604" s="287" t="s">
        <v>877</v>
      </c>
      <c r="G604" s="263"/>
      <c r="H604" s="263"/>
      <c r="I604" s="263"/>
      <c r="J604" s="263"/>
      <c r="K604" s="263"/>
      <c r="L604" s="263"/>
      <c r="M604" s="263"/>
      <c r="N604" s="263"/>
      <c r="O604" s="263"/>
      <c r="P604" s="263"/>
      <c r="Q604" s="263"/>
      <c r="R604" s="263"/>
      <c r="S604" s="41"/>
      <c r="T604" s="50"/>
      <c r="U604" s="22"/>
      <c r="V604" s="22"/>
      <c r="W604" s="22"/>
      <c r="X604" s="22"/>
      <c r="Y604" s="22"/>
      <c r="Z604" s="22"/>
      <c r="AA604" s="51"/>
      <c r="AT604" s="6" t="s">
        <v>337</v>
      </c>
      <c r="AU604" s="6" t="s">
        <v>74</v>
      </c>
    </row>
    <row r="605" spans="2:51" s="6" customFormat="1" ht="15.75" customHeight="1">
      <c r="B605" s="127"/>
      <c r="C605" s="128"/>
      <c r="D605" s="128"/>
      <c r="E605" s="128"/>
      <c r="F605" s="293" t="s">
        <v>879</v>
      </c>
      <c r="G605" s="294"/>
      <c r="H605" s="294"/>
      <c r="I605" s="294"/>
      <c r="J605" s="128"/>
      <c r="K605" s="130">
        <v>37</v>
      </c>
      <c r="L605" s="128"/>
      <c r="M605" s="128"/>
      <c r="N605" s="128"/>
      <c r="O605" s="128"/>
      <c r="P605" s="128"/>
      <c r="Q605" s="128"/>
      <c r="R605" s="128"/>
      <c r="S605" s="131"/>
      <c r="T605" s="132"/>
      <c r="U605" s="128"/>
      <c r="V605" s="128"/>
      <c r="W605" s="128"/>
      <c r="X605" s="128"/>
      <c r="Y605" s="128"/>
      <c r="Z605" s="128"/>
      <c r="AA605" s="133"/>
      <c r="AT605" s="134" t="s">
        <v>240</v>
      </c>
      <c r="AU605" s="134" t="s">
        <v>74</v>
      </c>
      <c r="AV605" s="134" t="s">
        <v>74</v>
      </c>
      <c r="AW605" s="134" t="s">
        <v>188</v>
      </c>
      <c r="AX605" s="134" t="s">
        <v>65</v>
      </c>
      <c r="AY605" s="134" t="s">
        <v>231</v>
      </c>
    </row>
    <row r="606" spans="2:51" s="6" customFormat="1" ht="15.75" customHeight="1">
      <c r="B606" s="127"/>
      <c r="C606" s="128"/>
      <c r="D606" s="128"/>
      <c r="E606" s="128"/>
      <c r="F606" s="293" t="s">
        <v>880</v>
      </c>
      <c r="G606" s="294"/>
      <c r="H606" s="294"/>
      <c r="I606" s="294"/>
      <c r="J606" s="128"/>
      <c r="K606" s="130">
        <v>34</v>
      </c>
      <c r="L606" s="128"/>
      <c r="M606" s="128"/>
      <c r="N606" s="128"/>
      <c r="O606" s="128"/>
      <c r="P606" s="128"/>
      <c r="Q606" s="128"/>
      <c r="R606" s="128"/>
      <c r="S606" s="131"/>
      <c r="T606" s="132"/>
      <c r="U606" s="128"/>
      <c r="V606" s="128"/>
      <c r="W606" s="128"/>
      <c r="X606" s="128"/>
      <c r="Y606" s="128"/>
      <c r="Z606" s="128"/>
      <c r="AA606" s="133"/>
      <c r="AT606" s="134" t="s">
        <v>240</v>
      </c>
      <c r="AU606" s="134" t="s">
        <v>74</v>
      </c>
      <c r="AV606" s="134" t="s">
        <v>74</v>
      </c>
      <c r="AW606" s="134" t="s">
        <v>188</v>
      </c>
      <c r="AX606" s="134" t="s">
        <v>65</v>
      </c>
      <c r="AY606" s="134" t="s">
        <v>231</v>
      </c>
    </row>
    <row r="607" spans="2:51" s="6" customFormat="1" ht="15.75" customHeight="1">
      <c r="B607" s="135"/>
      <c r="C607" s="136"/>
      <c r="D607" s="136"/>
      <c r="E607" s="136" t="s">
        <v>98</v>
      </c>
      <c r="F607" s="299" t="s">
        <v>241</v>
      </c>
      <c r="G607" s="300"/>
      <c r="H607" s="300"/>
      <c r="I607" s="300"/>
      <c r="J607" s="136"/>
      <c r="K607" s="137">
        <v>71</v>
      </c>
      <c r="L607" s="136"/>
      <c r="M607" s="136"/>
      <c r="N607" s="136"/>
      <c r="O607" s="136"/>
      <c r="P607" s="136"/>
      <c r="Q607" s="136"/>
      <c r="R607" s="136"/>
      <c r="S607" s="138"/>
      <c r="T607" s="139"/>
      <c r="U607" s="136"/>
      <c r="V607" s="136"/>
      <c r="W607" s="136"/>
      <c r="X607" s="136"/>
      <c r="Y607" s="136"/>
      <c r="Z607" s="136"/>
      <c r="AA607" s="140"/>
      <c r="AT607" s="141" t="s">
        <v>240</v>
      </c>
      <c r="AU607" s="141" t="s">
        <v>74</v>
      </c>
      <c r="AV607" s="141" t="s">
        <v>237</v>
      </c>
      <c r="AW607" s="141" t="s">
        <v>188</v>
      </c>
      <c r="AX607" s="141" t="s">
        <v>17</v>
      </c>
      <c r="AY607" s="141" t="s">
        <v>231</v>
      </c>
    </row>
    <row r="608" spans="2:65" s="6" customFormat="1" ht="15.75" customHeight="1">
      <c r="B608" s="21"/>
      <c r="C608" s="149" t="s">
        <v>881</v>
      </c>
      <c r="D608" s="149" t="s">
        <v>328</v>
      </c>
      <c r="E608" s="150" t="s">
        <v>882</v>
      </c>
      <c r="F608" s="295" t="s">
        <v>883</v>
      </c>
      <c r="G608" s="296"/>
      <c r="H608" s="296"/>
      <c r="I608" s="296"/>
      <c r="J608" s="151" t="s">
        <v>438</v>
      </c>
      <c r="K608" s="152">
        <v>74.55</v>
      </c>
      <c r="L608" s="297"/>
      <c r="M608" s="296"/>
      <c r="N608" s="298">
        <f>ROUND($L$608*$K$608,2)</f>
        <v>0</v>
      </c>
      <c r="O608" s="290"/>
      <c r="P608" s="290"/>
      <c r="Q608" s="290"/>
      <c r="R608" s="119" t="s">
        <v>236</v>
      </c>
      <c r="S608" s="41"/>
      <c r="T608" s="122"/>
      <c r="U608" s="123" t="s">
        <v>38</v>
      </c>
      <c r="V608" s="22"/>
      <c r="W608" s="22"/>
      <c r="X608" s="124">
        <v>0.00038</v>
      </c>
      <c r="Y608" s="124">
        <f>$X$608*$K$608</f>
        <v>0.028329</v>
      </c>
      <c r="Z608" s="124">
        <v>0</v>
      </c>
      <c r="AA608" s="125">
        <f>$Z$608*$K$608</f>
        <v>0</v>
      </c>
      <c r="AR608" s="80" t="s">
        <v>411</v>
      </c>
      <c r="AT608" s="80" t="s">
        <v>328</v>
      </c>
      <c r="AU608" s="80" t="s">
        <v>74</v>
      </c>
      <c r="AY608" s="6" t="s">
        <v>231</v>
      </c>
      <c r="BE608" s="126">
        <f>IF($U$608="základní",$N$608,0)</f>
        <v>0</v>
      </c>
      <c r="BF608" s="126">
        <f>IF($U$608="snížená",$N$608,0)</f>
        <v>0</v>
      </c>
      <c r="BG608" s="126">
        <f>IF($U$608="zákl. přenesená",$N$608,0)</f>
        <v>0</v>
      </c>
      <c r="BH608" s="126">
        <f>IF($U$608="sníž. přenesená",$N$608,0)</f>
        <v>0</v>
      </c>
      <c r="BI608" s="126">
        <f>IF($U$608="nulová",$N$608,0)</f>
        <v>0</v>
      </c>
      <c r="BJ608" s="80" t="s">
        <v>237</v>
      </c>
      <c r="BK608" s="126">
        <f>ROUND($L$608*$K$608,2)</f>
        <v>0</v>
      </c>
      <c r="BL608" s="80" t="s">
        <v>305</v>
      </c>
      <c r="BM608" s="80" t="s">
        <v>884</v>
      </c>
    </row>
    <row r="609" spans="2:47" s="6" customFormat="1" ht="16.5" customHeight="1">
      <c r="B609" s="21"/>
      <c r="C609" s="22"/>
      <c r="D609" s="22"/>
      <c r="E609" s="22"/>
      <c r="F609" s="287" t="s">
        <v>883</v>
      </c>
      <c r="G609" s="263"/>
      <c r="H609" s="263"/>
      <c r="I609" s="263"/>
      <c r="J609" s="263"/>
      <c r="K609" s="263"/>
      <c r="L609" s="263"/>
      <c r="M609" s="263"/>
      <c r="N609" s="263"/>
      <c r="O609" s="263"/>
      <c r="P609" s="263"/>
      <c r="Q609" s="263"/>
      <c r="R609" s="263"/>
      <c r="S609" s="41"/>
      <c r="T609" s="50"/>
      <c r="U609" s="22"/>
      <c r="V609" s="22"/>
      <c r="W609" s="22"/>
      <c r="X609" s="22"/>
      <c r="Y609" s="22"/>
      <c r="Z609" s="22"/>
      <c r="AA609" s="51"/>
      <c r="AT609" s="6" t="s">
        <v>337</v>
      </c>
      <c r="AU609" s="6" t="s">
        <v>74</v>
      </c>
    </row>
    <row r="610" spans="2:51" s="6" customFormat="1" ht="15.75" customHeight="1">
      <c r="B610" s="127"/>
      <c r="C610" s="128"/>
      <c r="D610" s="128"/>
      <c r="E610" s="128"/>
      <c r="F610" s="293" t="s">
        <v>885</v>
      </c>
      <c r="G610" s="294"/>
      <c r="H610" s="294"/>
      <c r="I610" s="294"/>
      <c r="J610" s="128"/>
      <c r="K610" s="130">
        <v>74.55</v>
      </c>
      <c r="L610" s="128"/>
      <c r="M610" s="128"/>
      <c r="N610" s="128"/>
      <c r="O610" s="128"/>
      <c r="P610" s="128"/>
      <c r="Q610" s="128"/>
      <c r="R610" s="128"/>
      <c r="S610" s="131"/>
      <c r="T610" s="132"/>
      <c r="U610" s="128"/>
      <c r="V610" s="128"/>
      <c r="W610" s="128"/>
      <c r="X610" s="128"/>
      <c r="Y610" s="128"/>
      <c r="Z610" s="128"/>
      <c r="AA610" s="133"/>
      <c r="AT610" s="134" t="s">
        <v>240</v>
      </c>
      <c r="AU610" s="134" t="s">
        <v>74</v>
      </c>
      <c r="AV610" s="134" t="s">
        <v>74</v>
      </c>
      <c r="AW610" s="134" t="s">
        <v>188</v>
      </c>
      <c r="AX610" s="134" t="s">
        <v>65</v>
      </c>
      <c r="AY610" s="134" t="s">
        <v>231</v>
      </c>
    </row>
    <row r="611" spans="2:51" s="6" customFormat="1" ht="15.75" customHeight="1">
      <c r="B611" s="135"/>
      <c r="C611" s="136"/>
      <c r="D611" s="136"/>
      <c r="E611" s="136"/>
      <c r="F611" s="299" t="s">
        <v>241</v>
      </c>
      <c r="G611" s="300"/>
      <c r="H611" s="300"/>
      <c r="I611" s="300"/>
      <c r="J611" s="136"/>
      <c r="K611" s="137">
        <v>74.55</v>
      </c>
      <c r="L611" s="136"/>
      <c r="M611" s="136"/>
      <c r="N611" s="136"/>
      <c r="O611" s="136"/>
      <c r="P611" s="136"/>
      <c r="Q611" s="136"/>
      <c r="R611" s="136"/>
      <c r="S611" s="138"/>
      <c r="T611" s="139"/>
      <c r="U611" s="136"/>
      <c r="V611" s="136"/>
      <c r="W611" s="136"/>
      <c r="X611" s="136"/>
      <c r="Y611" s="136"/>
      <c r="Z611" s="136"/>
      <c r="AA611" s="140"/>
      <c r="AT611" s="141" t="s">
        <v>240</v>
      </c>
      <c r="AU611" s="141" t="s">
        <v>74</v>
      </c>
      <c r="AV611" s="141" t="s">
        <v>237</v>
      </c>
      <c r="AW611" s="141" t="s">
        <v>188</v>
      </c>
      <c r="AX611" s="141" t="s">
        <v>17</v>
      </c>
      <c r="AY611" s="141" t="s">
        <v>231</v>
      </c>
    </row>
    <row r="612" spans="2:65" s="6" customFormat="1" ht="63" customHeight="1">
      <c r="B612" s="21"/>
      <c r="C612" s="117" t="s">
        <v>886</v>
      </c>
      <c r="D612" s="117" t="s">
        <v>232</v>
      </c>
      <c r="E612" s="118" t="s">
        <v>887</v>
      </c>
      <c r="F612" s="289" t="s">
        <v>888</v>
      </c>
      <c r="G612" s="290"/>
      <c r="H612" s="290"/>
      <c r="I612" s="290"/>
      <c r="J612" s="120" t="s">
        <v>438</v>
      </c>
      <c r="K612" s="121">
        <v>850</v>
      </c>
      <c r="L612" s="291"/>
      <c r="M612" s="290"/>
      <c r="N612" s="292">
        <f>ROUND($L$612*$K$612,2)</f>
        <v>0</v>
      </c>
      <c r="O612" s="290"/>
      <c r="P612" s="290"/>
      <c r="Q612" s="290"/>
      <c r="R612" s="119"/>
      <c r="S612" s="41"/>
      <c r="T612" s="122"/>
      <c r="U612" s="123" t="s">
        <v>35</v>
      </c>
      <c r="V612" s="22"/>
      <c r="W612" s="22"/>
      <c r="X612" s="124">
        <v>0</v>
      </c>
      <c r="Y612" s="124">
        <f>$X$612*$K$612</f>
        <v>0</v>
      </c>
      <c r="Z612" s="124">
        <v>0</v>
      </c>
      <c r="AA612" s="125">
        <f>$Z$612*$K$612</f>
        <v>0</v>
      </c>
      <c r="AR612" s="80" t="s">
        <v>305</v>
      </c>
      <c r="AT612" s="80" t="s">
        <v>232</v>
      </c>
      <c r="AU612" s="80" t="s">
        <v>74</v>
      </c>
      <c r="AY612" s="6" t="s">
        <v>231</v>
      </c>
      <c r="BE612" s="126">
        <f>IF($U$612="základní",$N$612,0)</f>
        <v>0</v>
      </c>
      <c r="BF612" s="126">
        <f>IF($U$612="snížená",$N$612,0)</f>
        <v>0</v>
      </c>
      <c r="BG612" s="126">
        <f>IF($U$612="zákl. přenesená",$N$612,0)</f>
        <v>0</v>
      </c>
      <c r="BH612" s="126">
        <f>IF($U$612="sníž. přenesená",$N$612,0)</f>
        <v>0</v>
      </c>
      <c r="BI612" s="126">
        <f>IF($U$612="nulová",$N$612,0)</f>
        <v>0</v>
      </c>
      <c r="BJ612" s="80" t="s">
        <v>17</v>
      </c>
      <c r="BK612" s="126">
        <f>ROUND($L$612*$K$612,2)</f>
        <v>0</v>
      </c>
      <c r="BL612" s="80" t="s">
        <v>305</v>
      </c>
      <c r="BM612" s="80" t="s">
        <v>889</v>
      </c>
    </row>
    <row r="613" spans="2:47" s="6" customFormat="1" ht="16.5" customHeight="1">
      <c r="B613" s="21"/>
      <c r="C613" s="22"/>
      <c r="D613" s="22"/>
      <c r="E613" s="22"/>
      <c r="F613" s="287" t="s">
        <v>685</v>
      </c>
      <c r="G613" s="263"/>
      <c r="H613" s="263"/>
      <c r="I613" s="263"/>
      <c r="J613" s="263"/>
      <c r="K613" s="263"/>
      <c r="L613" s="263"/>
      <c r="M613" s="263"/>
      <c r="N613" s="263"/>
      <c r="O613" s="263"/>
      <c r="P613" s="263"/>
      <c r="Q613" s="263"/>
      <c r="R613" s="263"/>
      <c r="S613" s="41"/>
      <c r="T613" s="50"/>
      <c r="U613" s="22"/>
      <c r="V613" s="22"/>
      <c r="W613" s="22"/>
      <c r="X613" s="22"/>
      <c r="Y613" s="22"/>
      <c r="Z613" s="22"/>
      <c r="AA613" s="51"/>
      <c r="AT613" s="6" t="s">
        <v>337</v>
      </c>
      <c r="AU613" s="6" t="s">
        <v>74</v>
      </c>
    </row>
    <row r="614" spans="2:51" s="6" customFormat="1" ht="15.75" customHeight="1">
      <c r="B614" s="142"/>
      <c r="C614" s="143"/>
      <c r="D614" s="143"/>
      <c r="E614" s="143"/>
      <c r="F614" s="303" t="s">
        <v>890</v>
      </c>
      <c r="G614" s="304"/>
      <c r="H614" s="304"/>
      <c r="I614" s="304"/>
      <c r="J614" s="143"/>
      <c r="K614" s="143"/>
      <c r="L614" s="143"/>
      <c r="M614" s="143"/>
      <c r="N614" s="143"/>
      <c r="O614" s="143"/>
      <c r="P614" s="143"/>
      <c r="Q614" s="143"/>
      <c r="R614" s="143"/>
      <c r="S614" s="145"/>
      <c r="T614" s="146"/>
      <c r="U614" s="143"/>
      <c r="V614" s="143"/>
      <c r="W614" s="143"/>
      <c r="X614" s="143"/>
      <c r="Y614" s="143"/>
      <c r="Z614" s="143"/>
      <c r="AA614" s="147"/>
      <c r="AT614" s="148" t="s">
        <v>240</v>
      </c>
      <c r="AU614" s="148" t="s">
        <v>74</v>
      </c>
      <c r="AV614" s="148" t="s">
        <v>17</v>
      </c>
      <c r="AW614" s="148" t="s">
        <v>188</v>
      </c>
      <c r="AX614" s="148" t="s">
        <v>65</v>
      </c>
      <c r="AY614" s="148" t="s">
        <v>231</v>
      </c>
    </row>
    <row r="615" spans="2:51" s="6" customFormat="1" ht="15.75" customHeight="1">
      <c r="B615" s="127"/>
      <c r="C615" s="128"/>
      <c r="D615" s="128"/>
      <c r="E615" s="128"/>
      <c r="F615" s="293" t="s">
        <v>891</v>
      </c>
      <c r="G615" s="294"/>
      <c r="H615" s="294"/>
      <c r="I615" s="294"/>
      <c r="J615" s="128"/>
      <c r="K615" s="130">
        <v>850</v>
      </c>
      <c r="L615" s="128"/>
      <c r="M615" s="128"/>
      <c r="N615" s="128"/>
      <c r="O615" s="128"/>
      <c r="P615" s="128"/>
      <c r="Q615" s="128"/>
      <c r="R615" s="128"/>
      <c r="S615" s="131"/>
      <c r="T615" s="132"/>
      <c r="U615" s="128"/>
      <c r="V615" s="128"/>
      <c r="W615" s="128"/>
      <c r="X615" s="128"/>
      <c r="Y615" s="128"/>
      <c r="Z615" s="128"/>
      <c r="AA615" s="133"/>
      <c r="AT615" s="134" t="s">
        <v>240</v>
      </c>
      <c r="AU615" s="134" t="s">
        <v>74</v>
      </c>
      <c r="AV615" s="134" t="s">
        <v>74</v>
      </c>
      <c r="AW615" s="134" t="s">
        <v>188</v>
      </c>
      <c r="AX615" s="134" t="s">
        <v>17</v>
      </c>
      <c r="AY615" s="134" t="s">
        <v>231</v>
      </c>
    </row>
    <row r="616" spans="2:65" s="6" customFormat="1" ht="51" customHeight="1">
      <c r="B616" s="21"/>
      <c r="C616" s="117" t="s">
        <v>892</v>
      </c>
      <c r="D616" s="117" t="s">
        <v>232</v>
      </c>
      <c r="E616" s="118" t="s">
        <v>893</v>
      </c>
      <c r="F616" s="289" t="s">
        <v>894</v>
      </c>
      <c r="G616" s="290"/>
      <c r="H616" s="290"/>
      <c r="I616" s="290"/>
      <c r="J616" s="120" t="s">
        <v>588</v>
      </c>
      <c r="K616" s="121">
        <v>10</v>
      </c>
      <c r="L616" s="291"/>
      <c r="M616" s="290"/>
      <c r="N616" s="292">
        <f>ROUND($L$616*$K$616,2)</f>
        <v>0</v>
      </c>
      <c r="O616" s="290"/>
      <c r="P616" s="290"/>
      <c r="Q616" s="290"/>
      <c r="R616" s="119"/>
      <c r="S616" s="41"/>
      <c r="T616" s="122"/>
      <c r="U616" s="123" t="s">
        <v>35</v>
      </c>
      <c r="V616" s="22"/>
      <c r="W616" s="22"/>
      <c r="X616" s="124">
        <v>0</v>
      </c>
      <c r="Y616" s="124">
        <f>$X$616*$K$616</f>
        <v>0</v>
      </c>
      <c r="Z616" s="124">
        <v>0</v>
      </c>
      <c r="AA616" s="125">
        <f>$Z$616*$K$616</f>
        <v>0</v>
      </c>
      <c r="AR616" s="80" t="s">
        <v>305</v>
      </c>
      <c r="AT616" s="80" t="s">
        <v>232</v>
      </c>
      <c r="AU616" s="80" t="s">
        <v>74</v>
      </c>
      <c r="AY616" s="6" t="s">
        <v>231</v>
      </c>
      <c r="BE616" s="126">
        <f>IF($U$616="základní",$N$616,0)</f>
        <v>0</v>
      </c>
      <c r="BF616" s="126">
        <f>IF($U$616="snížená",$N$616,0)</f>
        <v>0</v>
      </c>
      <c r="BG616" s="126">
        <f>IF($U$616="zákl. přenesená",$N$616,0)</f>
        <v>0</v>
      </c>
      <c r="BH616" s="126">
        <f>IF($U$616="sníž. přenesená",$N$616,0)</f>
        <v>0</v>
      </c>
      <c r="BI616" s="126">
        <f>IF($U$616="nulová",$N$616,0)</f>
        <v>0</v>
      </c>
      <c r="BJ616" s="80" t="s">
        <v>17</v>
      </c>
      <c r="BK616" s="126">
        <f>ROUND($L$616*$K$616,2)</f>
        <v>0</v>
      </c>
      <c r="BL616" s="80" t="s">
        <v>305</v>
      </c>
      <c r="BM616" s="80" t="s">
        <v>895</v>
      </c>
    </row>
    <row r="617" spans="2:51" s="6" customFormat="1" ht="39" customHeight="1">
      <c r="B617" s="142"/>
      <c r="C617" s="143"/>
      <c r="D617" s="143"/>
      <c r="E617" s="144"/>
      <c r="F617" s="303" t="s">
        <v>896</v>
      </c>
      <c r="G617" s="304"/>
      <c r="H617" s="304"/>
      <c r="I617" s="304"/>
      <c r="J617" s="143"/>
      <c r="K617" s="143"/>
      <c r="L617" s="143"/>
      <c r="M617" s="143"/>
      <c r="N617" s="143"/>
      <c r="O617" s="143"/>
      <c r="P617" s="143"/>
      <c r="Q617" s="143"/>
      <c r="R617" s="143"/>
      <c r="S617" s="145"/>
      <c r="T617" s="146"/>
      <c r="U617" s="143"/>
      <c r="V617" s="143"/>
      <c r="W617" s="143"/>
      <c r="X617" s="143"/>
      <c r="Y617" s="143"/>
      <c r="Z617" s="143"/>
      <c r="AA617" s="147"/>
      <c r="AT617" s="148" t="s">
        <v>240</v>
      </c>
      <c r="AU617" s="148" t="s">
        <v>74</v>
      </c>
      <c r="AV617" s="148" t="s">
        <v>17</v>
      </c>
      <c r="AW617" s="148" t="s">
        <v>188</v>
      </c>
      <c r="AX617" s="148" t="s">
        <v>65</v>
      </c>
      <c r="AY617" s="148" t="s">
        <v>231</v>
      </c>
    </row>
    <row r="618" spans="2:51" s="6" customFormat="1" ht="15.75" customHeight="1">
      <c r="B618" s="127"/>
      <c r="C618" s="128"/>
      <c r="D618" s="128"/>
      <c r="E618" s="128"/>
      <c r="F618" s="293" t="s">
        <v>683</v>
      </c>
      <c r="G618" s="294"/>
      <c r="H618" s="294"/>
      <c r="I618" s="294"/>
      <c r="J618" s="128"/>
      <c r="K618" s="130">
        <v>10</v>
      </c>
      <c r="L618" s="128"/>
      <c r="M618" s="128"/>
      <c r="N618" s="128"/>
      <c r="O618" s="128"/>
      <c r="P618" s="128"/>
      <c r="Q618" s="128"/>
      <c r="R618" s="128"/>
      <c r="S618" s="131"/>
      <c r="T618" s="132"/>
      <c r="U618" s="128"/>
      <c r="V618" s="128"/>
      <c r="W618" s="128"/>
      <c r="X618" s="128"/>
      <c r="Y618" s="128"/>
      <c r="Z618" s="128"/>
      <c r="AA618" s="133"/>
      <c r="AT618" s="134" t="s">
        <v>240</v>
      </c>
      <c r="AU618" s="134" t="s">
        <v>74</v>
      </c>
      <c r="AV618" s="134" t="s">
        <v>74</v>
      </c>
      <c r="AW618" s="134" t="s">
        <v>188</v>
      </c>
      <c r="AX618" s="134" t="s">
        <v>17</v>
      </c>
      <c r="AY618" s="134" t="s">
        <v>231</v>
      </c>
    </row>
    <row r="619" spans="2:65" s="6" customFormat="1" ht="39" customHeight="1">
      <c r="B619" s="21"/>
      <c r="C619" s="117" t="s">
        <v>897</v>
      </c>
      <c r="D619" s="117" t="s">
        <v>232</v>
      </c>
      <c r="E619" s="118" t="s">
        <v>898</v>
      </c>
      <c r="F619" s="289" t="s">
        <v>899</v>
      </c>
      <c r="G619" s="290"/>
      <c r="H619" s="290"/>
      <c r="I619" s="290"/>
      <c r="J619" s="120" t="s">
        <v>588</v>
      </c>
      <c r="K619" s="121">
        <v>1</v>
      </c>
      <c r="L619" s="291"/>
      <c r="M619" s="290"/>
      <c r="N619" s="292">
        <f>ROUND($L$619*$K$619,2)</f>
        <v>0</v>
      </c>
      <c r="O619" s="290"/>
      <c r="P619" s="290"/>
      <c r="Q619" s="290"/>
      <c r="R619" s="119"/>
      <c r="S619" s="41"/>
      <c r="T619" s="122"/>
      <c r="U619" s="123" t="s">
        <v>35</v>
      </c>
      <c r="V619" s="22"/>
      <c r="W619" s="22"/>
      <c r="X619" s="124">
        <v>0</v>
      </c>
      <c r="Y619" s="124">
        <f>$X$619*$K$619</f>
        <v>0</v>
      </c>
      <c r="Z619" s="124">
        <v>0</v>
      </c>
      <c r="AA619" s="125">
        <f>$Z$619*$K$619</f>
        <v>0</v>
      </c>
      <c r="AR619" s="80" t="s">
        <v>305</v>
      </c>
      <c r="AT619" s="80" t="s">
        <v>232</v>
      </c>
      <c r="AU619" s="80" t="s">
        <v>74</v>
      </c>
      <c r="AY619" s="6" t="s">
        <v>231</v>
      </c>
      <c r="BE619" s="126">
        <f>IF($U$619="základní",$N$619,0)</f>
        <v>0</v>
      </c>
      <c r="BF619" s="126">
        <f>IF($U$619="snížená",$N$619,0)</f>
        <v>0</v>
      </c>
      <c r="BG619" s="126">
        <f>IF($U$619="zákl. přenesená",$N$619,0)</f>
        <v>0</v>
      </c>
      <c r="BH619" s="126">
        <f>IF($U$619="sníž. přenesená",$N$619,0)</f>
        <v>0</v>
      </c>
      <c r="BI619" s="126">
        <f>IF($U$619="nulová",$N$619,0)</f>
        <v>0</v>
      </c>
      <c r="BJ619" s="80" t="s">
        <v>17</v>
      </c>
      <c r="BK619" s="126">
        <f>ROUND($L$619*$K$619,2)</f>
        <v>0</v>
      </c>
      <c r="BL619" s="80" t="s">
        <v>305</v>
      </c>
      <c r="BM619" s="80" t="s">
        <v>900</v>
      </c>
    </row>
    <row r="620" spans="2:51" s="6" customFormat="1" ht="39" customHeight="1">
      <c r="B620" s="142"/>
      <c r="C620" s="143"/>
      <c r="D620" s="143"/>
      <c r="E620" s="144"/>
      <c r="F620" s="303" t="s">
        <v>901</v>
      </c>
      <c r="G620" s="304"/>
      <c r="H620" s="304"/>
      <c r="I620" s="304"/>
      <c r="J620" s="143"/>
      <c r="K620" s="143"/>
      <c r="L620" s="143"/>
      <c r="M620" s="143"/>
      <c r="N620" s="143"/>
      <c r="O620" s="143"/>
      <c r="P620" s="143"/>
      <c r="Q620" s="143"/>
      <c r="R620" s="143"/>
      <c r="S620" s="145"/>
      <c r="T620" s="146"/>
      <c r="U620" s="143"/>
      <c r="V620" s="143"/>
      <c r="W620" s="143"/>
      <c r="X620" s="143"/>
      <c r="Y620" s="143"/>
      <c r="Z620" s="143"/>
      <c r="AA620" s="147"/>
      <c r="AT620" s="148" t="s">
        <v>240</v>
      </c>
      <c r="AU620" s="148" t="s">
        <v>74</v>
      </c>
      <c r="AV620" s="148" t="s">
        <v>17</v>
      </c>
      <c r="AW620" s="148" t="s">
        <v>188</v>
      </c>
      <c r="AX620" s="148" t="s">
        <v>65</v>
      </c>
      <c r="AY620" s="148" t="s">
        <v>231</v>
      </c>
    </row>
    <row r="621" spans="2:51" s="6" customFormat="1" ht="51" customHeight="1">
      <c r="B621" s="142"/>
      <c r="C621" s="143"/>
      <c r="D621" s="143"/>
      <c r="E621" s="143"/>
      <c r="F621" s="303" t="s">
        <v>902</v>
      </c>
      <c r="G621" s="304"/>
      <c r="H621" s="304"/>
      <c r="I621" s="304"/>
      <c r="J621" s="143"/>
      <c r="K621" s="143"/>
      <c r="L621" s="143"/>
      <c r="M621" s="143"/>
      <c r="N621" s="143"/>
      <c r="O621" s="143"/>
      <c r="P621" s="143"/>
      <c r="Q621" s="143"/>
      <c r="R621" s="143"/>
      <c r="S621" s="145"/>
      <c r="T621" s="146"/>
      <c r="U621" s="143"/>
      <c r="V621" s="143"/>
      <c r="W621" s="143"/>
      <c r="X621" s="143"/>
      <c r="Y621" s="143"/>
      <c r="Z621" s="143"/>
      <c r="AA621" s="147"/>
      <c r="AT621" s="148" t="s">
        <v>240</v>
      </c>
      <c r="AU621" s="148" t="s">
        <v>74</v>
      </c>
      <c r="AV621" s="148" t="s">
        <v>17</v>
      </c>
      <c r="AW621" s="148" t="s">
        <v>188</v>
      </c>
      <c r="AX621" s="148" t="s">
        <v>65</v>
      </c>
      <c r="AY621" s="148" t="s">
        <v>231</v>
      </c>
    </row>
    <row r="622" spans="2:51" s="6" customFormat="1" ht="39" customHeight="1">
      <c r="B622" s="142"/>
      <c r="C622" s="143"/>
      <c r="D622" s="143"/>
      <c r="E622" s="143"/>
      <c r="F622" s="303" t="s">
        <v>903</v>
      </c>
      <c r="G622" s="304"/>
      <c r="H622" s="304"/>
      <c r="I622" s="304"/>
      <c r="J622" s="143"/>
      <c r="K622" s="143"/>
      <c r="L622" s="143"/>
      <c r="M622" s="143"/>
      <c r="N622" s="143"/>
      <c r="O622" s="143"/>
      <c r="P622" s="143"/>
      <c r="Q622" s="143"/>
      <c r="R622" s="143"/>
      <c r="S622" s="145"/>
      <c r="T622" s="146"/>
      <c r="U622" s="143"/>
      <c r="V622" s="143"/>
      <c r="W622" s="143"/>
      <c r="X622" s="143"/>
      <c r="Y622" s="143"/>
      <c r="Z622" s="143"/>
      <c r="AA622" s="147"/>
      <c r="AT622" s="148" t="s">
        <v>240</v>
      </c>
      <c r="AU622" s="148" t="s">
        <v>74</v>
      </c>
      <c r="AV622" s="148" t="s">
        <v>17</v>
      </c>
      <c r="AW622" s="148" t="s">
        <v>188</v>
      </c>
      <c r="AX622" s="148" t="s">
        <v>65</v>
      </c>
      <c r="AY622" s="148" t="s">
        <v>231</v>
      </c>
    </row>
    <row r="623" spans="2:51" s="6" customFormat="1" ht="51" customHeight="1">
      <c r="B623" s="142"/>
      <c r="C623" s="143"/>
      <c r="D623" s="143"/>
      <c r="E623" s="143"/>
      <c r="F623" s="303" t="s">
        <v>904</v>
      </c>
      <c r="G623" s="304"/>
      <c r="H623" s="304"/>
      <c r="I623" s="304"/>
      <c r="J623" s="143"/>
      <c r="K623" s="143"/>
      <c r="L623" s="143"/>
      <c r="M623" s="143"/>
      <c r="N623" s="143"/>
      <c r="O623" s="143"/>
      <c r="P623" s="143"/>
      <c r="Q623" s="143"/>
      <c r="R623" s="143"/>
      <c r="S623" s="145"/>
      <c r="T623" s="146"/>
      <c r="U623" s="143"/>
      <c r="V623" s="143"/>
      <c r="W623" s="143"/>
      <c r="X623" s="143"/>
      <c r="Y623" s="143"/>
      <c r="Z623" s="143"/>
      <c r="AA623" s="147"/>
      <c r="AT623" s="148" t="s">
        <v>240</v>
      </c>
      <c r="AU623" s="148" t="s">
        <v>74</v>
      </c>
      <c r="AV623" s="148" t="s">
        <v>17</v>
      </c>
      <c r="AW623" s="148" t="s">
        <v>188</v>
      </c>
      <c r="AX623" s="148" t="s">
        <v>65</v>
      </c>
      <c r="AY623" s="148" t="s">
        <v>231</v>
      </c>
    </row>
    <row r="624" spans="2:51" s="6" customFormat="1" ht="27" customHeight="1">
      <c r="B624" s="142"/>
      <c r="C624" s="143"/>
      <c r="D624" s="143"/>
      <c r="E624" s="143"/>
      <c r="F624" s="303" t="s">
        <v>905</v>
      </c>
      <c r="G624" s="304"/>
      <c r="H624" s="304"/>
      <c r="I624" s="304"/>
      <c r="J624" s="143"/>
      <c r="K624" s="143"/>
      <c r="L624" s="143"/>
      <c r="M624" s="143"/>
      <c r="N624" s="143"/>
      <c r="O624" s="143"/>
      <c r="P624" s="143"/>
      <c r="Q624" s="143"/>
      <c r="R624" s="143"/>
      <c r="S624" s="145"/>
      <c r="T624" s="146"/>
      <c r="U624" s="143"/>
      <c r="V624" s="143"/>
      <c r="W624" s="143"/>
      <c r="X624" s="143"/>
      <c r="Y624" s="143"/>
      <c r="Z624" s="143"/>
      <c r="AA624" s="147"/>
      <c r="AT624" s="148" t="s">
        <v>240</v>
      </c>
      <c r="AU624" s="148" t="s">
        <v>74</v>
      </c>
      <c r="AV624" s="148" t="s">
        <v>17</v>
      </c>
      <c r="AW624" s="148" t="s">
        <v>188</v>
      </c>
      <c r="AX624" s="148" t="s">
        <v>65</v>
      </c>
      <c r="AY624" s="148" t="s">
        <v>231</v>
      </c>
    </row>
    <row r="625" spans="2:51" s="6" customFormat="1" ht="27" customHeight="1">
      <c r="B625" s="142"/>
      <c r="C625" s="143"/>
      <c r="D625" s="143"/>
      <c r="E625" s="143"/>
      <c r="F625" s="303" t="s">
        <v>906</v>
      </c>
      <c r="G625" s="304"/>
      <c r="H625" s="304"/>
      <c r="I625" s="304"/>
      <c r="J625" s="143"/>
      <c r="K625" s="143"/>
      <c r="L625" s="143"/>
      <c r="M625" s="143"/>
      <c r="N625" s="143"/>
      <c r="O625" s="143"/>
      <c r="P625" s="143"/>
      <c r="Q625" s="143"/>
      <c r="R625" s="143"/>
      <c r="S625" s="145"/>
      <c r="T625" s="146"/>
      <c r="U625" s="143"/>
      <c r="V625" s="143"/>
      <c r="W625" s="143"/>
      <c r="X625" s="143"/>
      <c r="Y625" s="143"/>
      <c r="Z625" s="143"/>
      <c r="AA625" s="147"/>
      <c r="AT625" s="148" t="s">
        <v>240</v>
      </c>
      <c r="AU625" s="148" t="s">
        <v>74</v>
      </c>
      <c r="AV625" s="148" t="s">
        <v>17</v>
      </c>
      <c r="AW625" s="148" t="s">
        <v>188</v>
      </c>
      <c r="AX625" s="148" t="s">
        <v>65</v>
      </c>
      <c r="AY625" s="148" t="s">
        <v>231</v>
      </c>
    </row>
    <row r="626" spans="2:51" s="6" customFormat="1" ht="39" customHeight="1">
      <c r="B626" s="142"/>
      <c r="C626" s="143"/>
      <c r="D626" s="143"/>
      <c r="E626" s="143"/>
      <c r="F626" s="303" t="s">
        <v>907</v>
      </c>
      <c r="G626" s="304"/>
      <c r="H626" s="304"/>
      <c r="I626" s="304"/>
      <c r="J626" s="143"/>
      <c r="K626" s="143"/>
      <c r="L626" s="143"/>
      <c r="M626" s="143"/>
      <c r="N626" s="143"/>
      <c r="O626" s="143"/>
      <c r="P626" s="143"/>
      <c r="Q626" s="143"/>
      <c r="R626" s="143"/>
      <c r="S626" s="145"/>
      <c r="T626" s="146"/>
      <c r="U626" s="143"/>
      <c r="V626" s="143"/>
      <c r="W626" s="143"/>
      <c r="X626" s="143"/>
      <c r="Y626" s="143"/>
      <c r="Z626" s="143"/>
      <c r="AA626" s="147"/>
      <c r="AT626" s="148" t="s">
        <v>240</v>
      </c>
      <c r="AU626" s="148" t="s">
        <v>74</v>
      </c>
      <c r="AV626" s="148" t="s">
        <v>17</v>
      </c>
      <c r="AW626" s="148" t="s">
        <v>188</v>
      </c>
      <c r="AX626" s="148" t="s">
        <v>65</v>
      </c>
      <c r="AY626" s="148" t="s">
        <v>231</v>
      </c>
    </row>
    <row r="627" spans="2:51" s="6" customFormat="1" ht="27" customHeight="1">
      <c r="B627" s="142"/>
      <c r="C627" s="143"/>
      <c r="D627" s="143"/>
      <c r="E627" s="143"/>
      <c r="F627" s="303" t="s">
        <v>908</v>
      </c>
      <c r="G627" s="304"/>
      <c r="H627" s="304"/>
      <c r="I627" s="304"/>
      <c r="J627" s="143"/>
      <c r="K627" s="143"/>
      <c r="L627" s="143"/>
      <c r="M627" s="143"/>
      <c r="N627" s="143"/>
      <c r="O627" s="143"/>
      <c r="P627" s="143"/>
      <c r="Q627" s="143"/>
      <c r="R627" s="143"/>
      <c r="S627" s="145"/>
      <c r="T627" s="146"/>
      <c r="U627" s="143"/>
      <c r="V627" s="143"/>
      <c r="W627" s="143"/>
      <c r="X627" s="143"/>
      <c r="Y627" s="143"/>
      <c r="Z627" s="143"/>
      <c r="AA627" s="147"/>
      <c r="AT627" s="148" t="s">
        <v>240</v>
      </c>
      <c r="AU627" s="148" t="s">
        <v>74</v>
      </c>
      <c r="AV627" s="148" t="s">
        <v>17</v>
      </c>
      <c r="AW627" s="148" t="s">
        <v>188</v>
      </c>
      <c r="AX627" s="148" t="s">
        <v>65</v>
      </c>
      <c r="AY627" s="148" t="s">
        <v>231</v>
      </c>
    </row>
    <row r="628" spans="2:51" s="6" customFormat="1" ht="51" customHeight="1">
      <c r="B628" s="142"/>
      <c r="C628" s="143"/>
      <c r="D628" s="143"/>
      <c r="E628" s="143"/>
      <c r="F628" s="303" t="s">
        <v>909</v>
      </c>
      <c r="G628" s="304"/>
      <c r="H628" s="304"/>
      <c r="I628" s="304"/>
      <c r="J628" s="143"/>
      <c r="K628" s="143"/>
      <c r="L628" s="143"/>
      <c r="M628" s="143"/>
      <c r="N628" s="143"/>
      <c r="O628" s="143"/>
      <c r="P628" s="143"/>
      <c r="Q628" s="143"/>
      <c r="R628" s="143"/>
      <c r="S628" s="145"/>
      <c r="T628" s="146"/>
      <c r="U628" s="143"/>
      <c r="V628" s="143"/>
      <c r="W628" s="143"/>
      <c r="X628" s="143"/>
      <c r="Y628" s="143"/>
      <c r="Z628" s="143"/>
      <c r="AA628" s="147"/>
      <c r="AT628" s="148" t="s">
        <v>240</v>
      </c>
      <c r="AU628" s="148" t="s">
        <v>74</v>
      </c>
      <c r="AV628" s="148" t="s">
        <v>17</v>
      </c>
      <c r="AW628" s="148" t="s">
        <v>188</v>
      </c>
      <c r="AX628" s="148" t="s">
        <v>65</v>
      </c>
      <c r="AY628" s="148" t="s">
        <v>231</v>
      </c>
    </row>
    <row r="629" spans="2:51" s="6" customFormat="1" ht="15.75" customHeight="1">
      <c r="B629" s="127"/>
      <c r="C629" s="128"/>
      <c r="D629" s="128"/>
      <c r="E629" s="128"/>
      <c r="F629" s="293" t="s">
        <v>910</v>
      </c>
      <c r="G629" s="294"/>
      <c r="H629" s="294"/>
      <c r="I629" s="294"/>
      <c r="J629" s="128"/>
      <c r="K629" s="130">
        <v>1</v>
      </c>
      <c r="L629" s="128"/>
      <c r="M629" s="128"/>
      <c r="N629" s="128"/>
      <c r="O629" s="128"/>
      <c r="P629" s="128"/>
      <c r="Q629" s="128"/>
      <c r="R629" s="128"/>
      <c r="S629" s="131"/>
      <c r="T629" s="132"/>
      <c r="U629" s="128"/>
      <c r="V629" s="128"/>
      <c r="W629" s="128"/>
      <c r="X629" s="128"/>
      <c r="Y629" s="128"/>
      <c r="Z629" s="128"/>
      <c r="AA629" s="133"/>
      <c r="AT629" s="134" t="s">
        <v>240</v>
      </c>
      <c r="AU629" s="134" t="s">
        <v>74</v>
      </c>
      <c r="AV629" s="134" t="s">
        <v>74</v>
      </c>
      <c r="AW629" s="134" t="s">
        <v>188</v>
      </c>
      <c r="AX629" s="134" t="s">
        <v>17</v>
      </c>
      <c r="AY629" s="134" t="s">
        <v>231</v>
      </c>
    </row>
    <row r="630" spans="2:63" s="106" customFormat="1" ht="30.75" customHeight="1">
      <c r="B630" s="107"/>
      <c r="C630" s="108"/>
      <c r="D630" s="116" t="s">
        <v>202</v>
      </c>
      <c r="E630" s="108"/>
      <c r="F630" s="108"/>
      <c r="G630" s="108"/>
      <c r="H630" s="108"/>
      <c r="I630" s="108"/>
      <c r="J630" s="108"/>
      <c r="K630" s="108"/>
      <c r="L630" s="108"/>
      <c r="M630" s="108"/>
      <c r="N630" s="285">
        <f>$BK$630</f>
        <v>0</v>
      </c>
      <c r="O630" s="284"/>
      <c r="P630" s="284"/>
      <c r="Q630" s="284"/>
      <c r="R630" s="108"/>
      <c r="S630" s="110"/>
      <c r="T630" s="111"/>
      <c r="U630" s="108"/>
      <c r="V630" s="108"/>
      <c r="W630" s="112">
        <f>SUM($W$631:$W$638)</f>
        <v>0</v>
      </c>
      <c r="X630" s="108"/>
      <c r="Y630" s="112">
        <f>SUM($Y$631:$Y$638)</f>
        <v>0</v>
      </c>
      <c r="Z630" s="108"/>
      <c r="AA630" s="113">
        <f>SUM($AA$631:$AA$638)</f>
        <v>0</v>
      </c>
      <c r="AR630" s="114" t="s">
        <v>74</v>
      </c>
      <c r="AT630" s="114" t="s">
        <v>64</v>
      </c>
      <c r="AU630" s="114" t="s">
        <v>17</v>
      </c>
      <c r="AY630" s="114" t="s">
        <v>231</v>
      </c>
      <c r="BK630" s="115">
        <f>SUM($BK$631:$BK$638)</f>
        <v>0</v>
      </c>
    </row>
    <row r="631" spans="2:65" s="6" customFormat="1" ht="27" customHeight="1">
      <c r="B631" s="21"/>
      <c r="C631" s="117" t="s">
        <v>911</v>
      </c>
      <c r="D631" s="117" t="s">
        <v>232</v>
      </c>
      <c r="E631" s="118" t="s">
        <v>912</v>
      </c>
      <c r="F631" s="289" t="s">
        <v>913</v>
      </c>
      <c r="G631" s="290"/>
      <c r="H631" s="290"/>
      <c r="I631" s="290"/>
      <c r="J631" s="120" t="s">
        <v>588</v>
      </c>
      <c r="K631" s="121">
        <v>110</v>
      </c>
      <c r="L631" s="291"/>
      <c r="M631" s="290"/>
      <c r="N631" s="292">
        <f>ROUND($L$631*$K$631,2)</f>
        <v>0</v>
      </c>
      <c r="O631" s="290"/>
      <c r="P631" s="290"/>
      <c r="Q631" s="290"/>
      <c r="R631" s="119" t="s">
        <v>236</v>
      </c>
      <c r="S631" s="41"/>
      <c r="T631" s="122"/>
      <c r="U631" s="123" t="s">
        <v>38</v>
      </c>
      <c r="V631" s="22"/>
      <c r="W631" s="22"/>
      <c r="X631" s="124">
        <v>0</v>
      </c>
      <c r="Y631" s="124">
        <f>$X$631*$K$631</f>
        <v>0</v>
      </c>
      <c r="Z631" s="124">
        <v>0</v>
      </c>
      <c r="AA631" s="125">
        <f>$Z$631*$K$631</f>
        <v>0</v>
      </c>
      <c r="AR631" s="80" t="s">
        <v>305</v>
      </c>
      <c r="AT631" s="80" t="s">
        <v>232</v>
      </c>
      <c r="AU631" s="80" t="s">
        <v>74</v>
      </c>
      <c r="AY631" s="6" t="s">
        <v>231</v>
      </c>
      <c r="BE631" s="126">
        <f>IF($U$631="základní",$N$631,0)</f>
        <v>0</v>
      </c>
      <c r="BF631" s="126">
        <f>IF($U$631="snížená",$N$631,0)</f>
        <v>0</v>
      </c>
      <c r="BG631" s="126">
        <f>IF($U$631="zákl. přenesená",$N$631,0)</f>
        <v>0</v>
      </c>
      <c r="BH631" s="126">
        <f>IF($U$631="sníž. přenesená",$N$631,0)</f>
        <v>0</v>
      </c>
      <c r="BI631" s="126">
        <f>IF($U$631="nulová",$N$631,0)</f>
        <v>0</v>
      </c>
      <c r="BJ631" s="80" t="s">
        <v>237</v>
      </c>
      <c r="BK631" s="126">
        <f>ROUND($L$631*$K$631,2)</f>
        <v>0</v>
      </c>
      <c r="BL631" s="80" t="s">
        <v>305</v>
      </c>
      <c r="BM631" s="80" t="s">
        <v>914</v>
      </c>
    </row>
    <row r="632" spans="2:47" s="6" customFormat="1" ht="16.5" customHeight="1">
      <c r="B632" s="21"/>
      <c r="C632" s="22"/>
      <c r="D632" s="22"/>
      <c r="E632" s="22"/>
      <c r="F632" s="287" t="s">
        <v>913</v>
      </c>
      <c r="G632" s="263"/>
      <c r="H632" s="263"/>
      <c r="I632" s="263"/>
      <c r="J632" s="263"/>
      <c r="K632" s="263"/>
      <c r="L632" s="263"/>
      <c r="M632" s="263"/>
      <c r="N632" s="263"/>
      <c r="O632" s="263"/>
      <c r="P632" s="263"/>
      <c r="Q632" s="263"/>
      <c r="R632" s="263"/>
      <c r="S632" s="41"/>
      <c r="T632" s="50"/>
      <c r="U632" s="22"/>
      <c r="V632" s="22"/>
      <c r="W632" s="22"/>
      <c r="X632" s="22"/>
      <c r="Y632" s="22"/>
      <c r="Z632" s="22"/>
      <c r="AA632" s="51"/>
      <c r="AT632" s="6" t="s">
        <v>337</v>
      </c>
      <c r="AU632" s="6" t="s">
        <v>74</v>
      </c>
    </row>
    <row r="633" spans="2:51" s="6" customFormat="1" ht="15.75" customHeight="1">
      <c r="B633" s="127"/>
      <c r="C633" s="128"/>
      <c r="D633" s="128"/>
      <c r="E633" s="128"/>
      <c r="F633" s="293" t="s">
        <v>915</v>
      </c>
      <c r="G633" s="294"/>
      <c r="H633" s="294"/>
      <c r="I633" s="294"/>
      <c r="J633" s="128"/>
      <c r="K633" s="130">
        <v>110</v>
      </c>
      <c r="L633" s="128"/>
      <c r="M633" s="128"/>
      <c r="N633" s="128"/>
      <c r="O633" s="128"/>
      <c r="P633" s="128"/>
      <c r="Q633" s="128"/>
      <c r="R633" s="128"/>
      <c r="S633" s="131"/>
      <c r="T633" s="132"/>
      <c r="U633" s="128"/>
      <c r="V633" s="128"/>
      <c r="W633" s="128"/>
      <c r="X633" s="128"/>
      <c r="Y633" s="128"/>
      <c r="Z633" s="128"/>
      <c r="AA633" s="133"/>
      <c r="AT633" s="134" t="s">
        <v>240</v>
      </c>
      <c r="AU633" s="134" t="s">
        <v>74</v>
      </c>
      <c r="AV633" s="134" t="s">
        <v>74</v>
      </c>
      <c r="AW633" s="134" t="s">
        <v>188</v>
      </c>
      <c r="AX633" s="134" t="s">
        <v>65</v>
      </c>
      <c r="AY633" s="134" t="s">
        <v>231</v>
      </c>
    </row>
    <row r="634" spans="2:51" s="6" customFormat="1" ht="15.75" customHeight="1">
      <c r="B634" s="135"/>
      <c r="C634" s="136"/>
      <c r="D634" s="136"/>
      <c r="E634" s="136"/>
      <c r="F634" s="299" t="s">
        <v>241</v>
      </c>
      <c r="G634" s="300"/>
      <c r="H634" s="300"/>
      <c r="I634" s="300"/>
      <c r="J634" s="136"/>
      <c r="K634" s="137">
        <v>110</v>
      </c>
      <c r="L634" s="136"/>
      <c r="M634" s="136"/>
      <c r="N634" s="136"/>
      <c r="O634" s="136"/>
      <c r="P634" s="136"/>
      <c r="Q634" s="136"/>
      <c r="R634" s="136"/>
      <c r="S634" s="138"/>
      <c r="T634" s="139"/>
      <c r="U634" s="136"/>
      <c r="V634" s="136"/>
      <c r="W634" s="136"/>
      <c r="X634" s="136"/>
      <c r="Y634" s="136"/>
      <c r="Z634" s="136"/>
      <c r="AA634" s="140"/>
      <c r="AT634" s="141" t="s">
        <v>240</v>
      </c>
      <c r="AU634" s="141" t="s">
        <v>74</v>
      </c>
      <c r="AV634" s="141" t="s">
        <v>237</v>
      </c>
      <c r="AW634" s="141" t="s">
        <v>188</v>
      </c>
      <c r="AX634" s="141" t="s">
        <v>17</v>
      </c>
      <c r="AY634" s="141" t="s">
        <v>231</v>
      </c>
    </row>
    <row r="635" spans="2:65" s="6" customFormat="1" ht="27" customHeight="1">
      <c r="B635" s="21"/>
      <c r="C635" s="117" t="s">
        <v>916</v>
      </c>
      <c r="D635" s="117" t="s">
        <v>232</v>
      </c>
      <c r="E635" s="118" t="s">
        <v>917</v>
      </c>
      <c r="F635" s="289" t="s">
        <v>918</v>
      </c>
      <c r="G635" s="290"/>
      <c r="H635" s="290"/>
      <c r="I635" s="290"/>
      <c r="J635" s="120" t="s">
        <v>588</v>
      </c>
      <c r="K635" s="121">
        <v>25</v>
      </c>
      <c r="L635" s="291"/>
      <c r="M635" s="290"/>
      <c r="N635" s="292">
        <f>ROUND($L$635*$K$635,2)</f>
        <v>0</v>
      </c>
      <c r="O635" s="290"/>
      <c r="P635" s="290"/>
      <c r="Q635" s="290"/>
      <c r="R635" s="119" t="s">
        <v>236</v>
      </c>
      <c r="S635" s="41"/>
      <c r="T635" s="122"/>
      <c r="U635" s="123" t="s">
        <v>38</v>
      </c>
      <c r="V635" s="22"/>
      <c r="W635" s="22"/>
      <c r="X635" s="124">
        <v>0</v>
      </c>
      <c r="Y635" s="124">
        <f>$X$635*$K$635</f>
        <v>0</v>
      </c>
      <c r="Z635" s="124">
        <v>0</v>
      </c>
      <c r="AA635" s="125">
        <f>$Z$635*$K$635</f>
        <v>0</v>
      </c>
      <c r="AR635" s="80" t="s">
        <v>305</v>
      </c>
      <c r="AT635" s="80" t="s">
        <v>232</v>
      </c>
      <c r="AU635" s="80" t="s">
        <v>74</v>
      </c>
      <c r="AY635" s="6" t="s">
        <v>231</v>
      </c>
      <c r="BE635" s="126">
        <f>IF($U$635="základní",$N$635,0)</f>
        <v>0</v>
      </c>
      <c r="BF635" s="126">
        <f>IF($U$635="snížená",$N$635,0)</f>
        <v>0</v>
      </c>
      <c r="BG635" s="126">
        <f>IF($U$635="zákl. přenesená",$N$635,0)</f>
        <v>0</v>
      </c>
      <c r="BH635" s="126">
        <f>IF($U$635="sníž. přenesená",$N$635,0)</f>
        <v>0</v>
      </c>
      <c r="BI635" s="126">
        <f>IF($U$635="nulová",$N$635,0)</f>
        <v>0</v>
      </c>
      <c r="BJ635" s="80" t="s">
        <v>237</v>
      </c>
      <c r="BK635" s="126">
        <f>ROUND($L$635*$K$635,2)</f>
        <v>0</v>
      </c>
      <c r="BL635" s="80" t="s">
        <v>305</v>
      </c>
      <c r="BM635" s="80" t="s">
        <v>919</v>
      </c>
    </row>
    <row r="636" spans="2:47" s="6" customFormat="1" ht="16.5" customHeight="1">
      <c r="B636" s="21"/>
      <c r="C636" s="22"/>
      <c r="D636" s="22"/>
      <c r="E636" s="22"/>
      <c r="F636" s="287" t="s">
        <v>918</v>
      </c>
      <c r="G636" s="263"/>
      <c r="H636" s="263"/>
      <c r="I636" s="263"/>
      <c r="J636" s="263"/>
      <c r="K636" s="263"/>
      <c r="L636" s="263"/>
      <c r="M636" s="263"/>
      <c r="N636" s="263"/>
      <c r="O636" s="263"/>
      <c r="P636" s="263"/>
      <c r="Q636" s="263"/>
      <c r="R636" s="263"/>
      <c r="S636" s="41"/>
      <c r="T636" s="50"/>
      <c r="U636" s="22"/>
      <c r="V636" s="22"/>
      <c r="W636" s="22"/>
      <c r="X636" s="22"/>
      <c r="Y636" s="22"/>
      <c r="Z636" s="22"/>
      <c r="AA636" s="51"/>
      <c r="AT636" s="6" t="s">
        <v>337</v>
      </c>
      <c r="AU636" s="6" t="s">
        <v>74</v>
      </c>
    </row>
    <row r="637" spans="2:51" s="6" customFormat="1" ht="15.75" customHeight="1">
      <c r="B637" s="127"/>
      <c r="C637" s="128"/>
      <c r="D637" s="128"/>
      <c r="E637" s="128"/>
      <c r="F637" s="293" t="s">
        <v>920</v>
      </c>
      <c r="G637" s="294"/>
      <c r="H637" s="294"/>
      <c r="I637" s="294"/>
      <c r="J637" s="128"/>
      <c r="K637" s="130">
        <v>25</v>
      </c>
      <c r="L637" s="128"/>
      <c r="M637" s="128"/>
      <c r="N637" s="128"/>
      <c r="O637" s="128"/>
      <c r="P637" s="128"/>
      <c r="Q637" s="128"/>
      <c r="R637" s="128"/>
      <c r="S637" s="131"/>
      <c r="T637" s="132"/>
      <c r="U637" s="128"/>
      <c r="V637" s="128"/>
      <c r="W637" s="128"/>
      <c r="X637" s="128"/>
      <c r="Y637" s="128"/>
      <c r="Z637" s="128"/>
      <c r="AA637" s="133"/>
      <c r="AT637" s="134" t="s">
        <v>240</v>
      </c>
      <c r="AU637" s="134" t="s">
        <v>74</v>
      </c>
      <c r="AV637" s="134" t="s">
        <v>74</v>
      </c>
      <c r="AW637" s="134" t="s">
        <v>188</v>
      </c>
      <c r="AX637" s="134" t="s">
        <v>65</v>
      </c>
      <c r="AY637" s="134" t="s">
        <v>231</v>
      </c>
    </row>
    <row r="638" spans="2:51" s="6" customFormat="1" ht="15.75" customHeight="1">
      <c r="B638" s="135"/>
      <c r="C638" s="136"/>
      <c r="D638" s="136"/>
      <c r="E638" s="136"/>
      <c r="F638" s="299" t="s">
        <v>241</v>
      </c>
      <c r="G638" s="300"/>
      <c r="H638" s="300"/>
      <c r="I638" s="300"/>
      <c r="J638" s="136"/>
      <c r="K638" s="137">
        <v>25</v>
      </c>
      <c r="L638" s="136"/>
      <c r="M638" s="136"/>
      <c r="N638" s="136"/>
      <c r="O638" s="136"/>
      <c r="P638" s="136"/>
      <c r="Q638" s="136"/>
      <c r="R638" s="136"/>
      <c r="S638" s="138"/>
      <c r="T638" s="139"/>
      <c r="U638" s="136"/>
      <c r="V638" s="136"/>
      <c r="W638" s="136"/>
      <c r="X638" s="136"/>
      <c r="Y638" s="136"/>
      <c r="Z638" s="136"/>
      <c r="AA638" s="140"/>
      <c r="AT638" s="141" t="s">
        <v>240</v>
      </c>
      <c r="AU638" s="141" t="s">
        <v>74</v>
      </c>
      <c r="AV638" s="141" t="s">
        <v>237</v>
      </c>
      <c r="AW638" s="141" t="s">
        <v>188</v>
      </c>
      <c r="AX638" s="141" t="s">
        <v>17</v>
      </c>
      <c r="AY638" s="141" t="s">
        <v>231</v>
      </c>
    </row>
    <row r="639" spans="2:63" s="106" customFormat="1" ht="30.75" customHeight="1">
      <c r="B639" s="107"/>
      <c r="C639" s="108"/>
      <c r="D639" s="116" t="s">
        <v>203</v>
      </c>
      <c r="E639" s="108"/>
      <c r="F639" s="108"/>
      <c r="G639" s="108"/>
      <c r="H639" s="108"/>
      <c r="I639" s="108"/>
      <c r="J639" s="108"/>
      <c r="K639" s="108"/>
      <c r="L639" s="108"/>
      <c r="M639" s="108"/>
      <c r="N639" s="285">
        <f>$BK$639</f>
        <v>0</v>
      </c>
      <c r="O639" s="284"/>
      <c r="P639" s="284"/>
      <c r="Q639" s="284"/>
      <c r="R639" s="108"/>
      <c r="S639" s="110"/>
      <c r="T639" s="111"/>
      <c r="U639" s="108"/>
      <c r="V639" s="108"/>
      <c r="W639" s="112">
        <f>SUM($W$640:$W$675)</f>
        <v>0</v>
      </c>
      <c r="X639" s="108"/>
      <c r="Y639" s="112">
        <f>SUM($Y$640:$Y$675)</f>
        <v>0.00736</v>
      </c>
      <c r="Z639" s="108"/>
      <c r="AA639" s="113">
        <f>SUM($AA$640:$AA$675)</f>
        <v>0</v>
      </c>
      <c r="AR639" s="114" t="s">
        <v>74</v>
      </c>
      <c r="AT639" s="114" t="s">
        <v>64</v>
      </c>
      <c r="AU639" s="114" t="s">
        <v>17</v>
      </c>
      <c r="AY639" s="114" t="s">
        <v>231</v>
      </c>
      <c r="BK639" s="115">
        <f>SUM($BK$640:$BK$675)</f>
        <v>0</v>
      </c>
    </row>
    <row r="640" spans="2:65" s="6" customFormat="1" ht="27" customHeight="1">
      <c r="B640" s="21"/>
      <c r="C640" s="117" t="s">
        <v>921</v>
      </c>
      <c r="D640" s="117" t="s">
        <v>232</v>
      </c>
      <c r="E640" s="118" t="s">
        <v>922</v>
      </c>
      <c r="F640" s="289" t="s">
        <v>923</v>
      </c>
      <c r="G640" s="290"/>
      <c r="H640" s="290"/>
      <c r="I640" s="290"/>
      <c r="J640" s="120" t="s">
        <v>588</v>
      </c>
      <c r="K640" s="121">
        <v>28</v>
      </c>
      <c r="L640" s="291"/>
      <c r="M640" s="290"/>
      <c r="N640" s="292">
        <f>ROUND($L$640*$K$640,2)</f>
        <v>0</v>
      </c>
      <c r="O640" s="290"/>
      <c r="P640" s="290"/>
      <c r="Q640" s="290"/>
      <c r="R640" s="119" t="s">
        <v>236</v>
      </c>
      <c r="S640" s="41"/>
      <c r="T640" s="122"/>
      <c r="U640" s="123" t="s">
        <v>38</v>
      </c>
      <c r="V640" s="22"/>
      <c r="W640" s="22"/>
      <c r="X640" s="124">
        <v>0</v>
      </c>
      <c r="Y640" s="124">
        <f>$X$640*$K$640</f>
        <v>0</v>
      </c>
      <c r="Z640" s="124">
        <v>0</v>
      </c>
      <c r="AA640" s="125">
        <f>$Z$640*$K$640</f>
        <v>0</v>
      </c>
      <c r="AR640" s="80" t="s">
        <v>305</v>
      </c>
      <c r="AT640" s="80" t="s">
        <v>232</v>
      </c>
      <c r="AU640" s="80" t="s">
        <v>74</v>
      </c>
      <c r="AY640" s="6" t="s">
        <v>231</v>
      </c>
      <c r="BE640" s="126">
        <f>IF($U$640="základní",$N$640,0)</f>
        <v>0</v>
      </c>
      <c r="BF640" s="126">
        <f>IF($U$640="snížená",$N$640,0)</f>
        <v>0</v>
      </c>
      <c r="BG640" s="126">
        <f>IF($U$640="zákl. přenesená",$N$640,0)</f>
        <v>0</v>
      </c>
      <c r="BH640" s="126">
        <f>IF($U$640="sníž. přenesená",$N$640,0)</f>
        <v>0</v>
      </c>
      <c r="BI640" s="126">
        <f>IF($U$640="nulová",$N$640,0)</f>
        <v>0</v>
      </c>
      <c r="BJ640" s="80" t="s">
        <v>237</v>
      </c>
      <c r="BK640" s="126">
        <f>ROUND($L$640*$K$640,2)</f>
        <v>0</v>
      </c>
      <c r="BL640" s="80" t="s">
        <v>305</v>
      </c>
      <c r="BM640" s="80" t="s">
        <v>924</v>
      </c>
    </row>
    <row r="641" spans="2:47" s="6" customFormat="1" ht="16.5" customHeight="1">
      <c r="B641" s="21"/>
      <c r="C641" s="22"/>
      <c r="D641" s="22"/>
      <c r="E641" s="22"/>
      <c r="F641" s="287" t="s">
        <v>923</v>
      </c>
      <c r="G641" s="263"/>
      <c r="H641" s="263"/>
      <c r="I641" s="263"/>
      <c r="J641" s="263"/>
      <c r="K641" s="263"/>
      <c r="L641" s="263"/>
      <c r="M641" s="263"/>
      <c r="N641" s="263"/>
      <c r="O641" s="263"/>
      <c r="P641" s="263"/>
      <c r="Q641" s="263"/>
      <c r="R641" s="263"/>
      <c r="S641" s="41"/>
      <c r="T641" s="50"/>
      <c r="U641" s="22"/>
      <c r="V641" s="22"/>
      <c r="W641" s="22"/>
      <c r="X641" s="22"/>
      <c r="Y641" s="22"/>
      <c r="Z641" s="22"/>
      <c r="AA641" s="51"/>
      <c r="AT641" s="6" t="s">
        <v>337</v>
      </c>
      <c r="AU641" s="6" t="s">
        <v>74</v>
      </c>
    </row>
    <row r="642" spans="2:51" s="6" customFormat="1" ht="15.75" customHeight="1">
      <c r="B642" s="127"/>
      <c r="C642" s="128"/>
      <c r="D642" s="128"/>
      <c r="E642" s="128"/>
      <c r="F642" s="293" t="s">
        <v>925</v>
      </c>
      <c r="G642" s="294"/>
      <c r="H642" s="294"/>
      <c r="I642" s="294"/>
      <c r="J642" s="128"/>
      <c r="K642" s="130">
        <v>19</v>
      </c>
      <c r="L642" s="128"/>
      <c r="M642" s="128"/>
      <c r="N642" s="128"/>
      <c r="O642" s="128"/>
      <c r="P642" s="128"/>
      <c r="Q642" s="128"/>
      <c r="R642" s="128"/>
      <c r="S642" s="131"/>
      <c r="T642" s="132"/>
      <c r="U642" s="128"/>
      <c r="V642" s="128"/>
      <c r="W642" s="128"/>
      <c r="X642" s="128"/>
      <c r="Y642" s="128"/>
      <c r="Z642" s="128"/>
      <c r="AA642" s="133"/>
      <c r="AT642" s="134" t="s">
        <v>240</v>
      </c>
      <c r="AU642" s="134" t="s">
        <v>74</v>
      </c>
      <c r="AV642" s="134" t="s">
        <v>74</v>
      </c>
      <c r="AW642" s="134" t="s">
        <v>188</v>
      </c>
      <c r="AX642" s="134" t="s">
        <v>65</v>
      </c>
      <c r="AY642" s="134" t="s">
        <v>231</v>
      </c>
    </row>
    <row r="643" spans="2:51" s="6" customFormat="1" ht="15.75" customHeight="1">
      <c r="B643" s="127"/>
      <c r="C643" s="128"/>
      <c r="D643" s="128"/>
      <c r="E643" s="128"/>
      <c r="F643" s="293" t="s">
        <v>926</v>
      </c>
      <c r="G643" s="294"/>
      <c r="H643" s="294"/>
      <c r="I643" s="294"/>
      <c r="J643" s="128"/>
      <c r="K643" s="130">
        <v>9</v>
      </c>
      <c r="L643" s="128"/>
      <c r="M643" s="128"/>
      <c r="N643" s="128"/>
      <c r="O643" s="128"/>
      <c r="P643" s="128"/>
      <c r="Q643" s="128"/>
      <c r="R643" s="128"/>
      <c r="S643" s="131"/>
      <c r="T643" s="132"/>
      <c r="U643" s="128"/>
      <c r="V643" s="128"/>
      <c r="W643" s="128"/>
      <c r="X643" s="128"/>
      <c r="Y643" s="128"/>
      <c r="Z643" s="128"/>
      <c r="AA643" s="133"/>
      <c r="AT643" s="134" t="s">
        <v>240</v>
      </c>
      <c r="AU643" s="134" t="s">
        <v>74</v>
      </c>
      <c r="AV643" s="134" t="s">
        <v>74</v>
      </c>
      <c r="AW643" s="134" t="s">
        <v>188</v>
      </c>
      <c r="AX643" s="134" t="s">
        <v>65</v>
      </c>
      <c r="AY643" s="134" t="s">
        <v>231</v>
      </c>
    </row>
    <row r="644" spans="2:51" s="6" customFormat="1" ht="15.75" customHeight="1">
      <c r="B644" s="135"/>
      <c r="C644" s="136"/>
      <c r="D644" s="136"/>
      <c r="E644" s="136"/>
      <c r="F644" s="299" t="s">
        <v>241</v>
      </c>
      <c r="G644" s="300"/>
      <c r="H644" s="300"/>
      <c r="I644" s="300"/>
      <c r="J644" s="136"/>
      <c r="K644" s="137">
        <v>28</v>
      </c>
      <c r="L644" s="136"/>
      <c r="M644" s="136"/>
      <c r="N644" s="136"/>
      <c r="O644" s="136"/>
      <c r="P644" s="136"/>
      <c r="Q644" s="136"/>
      <c r="R644" s="136"/>
      <c r="S644" s="138"/>
      <c r="T644" s="139"/>
      <c r="U644" s="136"/>
      <c r="V644" s="136"/>
      <c r="W644" s="136"/>
      <c r="X644" s="136"/>
      <c r="Y644" s="136"/>
      <c r="Z644" s="136"/>
      <c r="AA644" s="140"/>
      <c r="AT644" s="141" t="s">
        <v>240</v>
      </c>
      <c r="AU644" s="141" t="s">
        <v>74</v>
      </c>
      <c r="AV644" s="141" t="s">
        <v>237</v>
      </c>
      <c r="AW644" s="141" t="s">
        <v>188</v>
      </c>
      <c r="AX644" s="141" t="s">
        <v>17</v>
      </c>
      <c r="AY644" s="141" t="s">
        <v>231</v>
      </c>
    </row>
    <row r="645" spans="2:65" s="6" customFormat="1" ht="15.75" customHeight="1">
      <c r="B645" s="21"/>
      <c r="C645" s="149" t="s">
        <v>927</v>
      </c>
      <c r="D645" s="149" t="s">
        <v>328</v>
      </c>
      <c r="E645" s="150" t="s">
        <v>928</v>
      </c>
      <c r="F645" s="295" t="s">
        <v>929</v>
      </c>
      <c r="G645" s="296"/>
      <c r="H645" s="296"/>
      <c r="I645" s="296"/>
      <c r="J645" s="151" t="s">
        <v>588</v>
      </c>
      <c r="K645" s="152">
        <v>28</v>
      </c>
      <c r="L645" s="297"/>
      <c r="M645" s="296"/>
      <c r="N645" s="298">
        <f>ROUND($L$645*$K$645,2)</f>
        <v>0</v>
      </c>
      <c r="O645" s="290"/>
      <c r="P645" s="290"/>
      <c r="Q645" s="290"/>
      <c r="R645" s="119" t="s">
        <v>236</v>
      </c>
      <c r="S645" s="41"/>
      <c r="T645" s="122"/>
      <c r="U645" s="123" t="s">
        <v>38</v>
      </c>
      <c r="V645" s="22"/>
      <c r="W645" s="22"/>
      <c r="X645" s="124">
        <v>5E-05</v>
      </c>
      <c r="Y645" s="124">
        <f>$X$645*$K$645</f>
        <v>0.0014</v>
      </c>
      <c r="Z645" s="124">
        <v>0</v>
      </c>
      <c r="AA645" s="125">
        <f>$Z$645*$K$645</f>
        <v>0</v>
      </c>
      <c r="AR645" s="80" t="s">
        <v>411</v>
      </c>
      <c r="AT645" s="80" t="s">
        <v>328</v>
      </c>
      <c r="AU645" s="80" t="s">
        <v>74</v>
      </c>
      <c r="AY645" s="6" t="s">
        <v>231</v>
      </c>
      <c r="BE645" s="126">
        <f>IF($U$645="základní",$N$645,0)</f>
        <v>0</v>
      </c>
      <c r="BF645" s="126">
        <f>IF($U$645="snížená",$N$645,0)</f>
        <v>0</v>
      </c>
      <c r="BG645" s="126">
        <f>IF($U$645="zákl. přenesená",$N$645,0)</f>
        <v>0</v>
      </c>
      <c r="BH645" s="126">
        <f>IF($U$645="sníž. přenesená",$N$645,0)</f>
        <v>0</v>
      </c>
      <c r="BI645" s="126">
        <f>IF($U$645="nulová",$N$645,0)</f>
        <v>0</v>
      </c>
      <c r="BJ645" s="80" t="s">
        <v>237</v>
      </c>
      <c r="BK645" s="126">
        <f>ROUND($L$645*$K$645,2)</f>
        <v>0</v>
      </c>
      <c r="BL645" s="80" t="s">
        <v>305</v>
      </c>
      <c r="BM645" s="80" t="s">
        <v>930</v>
      </c>
    </row>
    <row r="646" spans="2:47" s="6" customFormat="1" ht="16.5" customHeight="1">
      <c r="B646" s="21"/>
      <c r="C646" s="22"/>
      <c r="D646" s="22"/>
      <c r="E646" s="22"/>
      <c r="F646" s="287" t="s">
        <v>931</v>
      </c>
      <c r="G646" s="263"/>
      <c r="H646" s="263"/>
      <c r="I646" s="263"/>
      <c r="J646" s="263"/>
      <c r="K646" s="263"/>
      <c r="L646" s="263"/>
      <c r="M646" s="263"/>
      <c r="N646" s="263"/>
      <c r="O646" s="263"/>
      <c r="P646" s="263"/>
      <c r="Q646" s="263"/>
      <c r="R646" s="263"/>
      <c r="S646" s="41"/>
      <c r="T646" s="50"/>
      <c r="U646" s="22"/>
      <c r="V646" s="22"/>
      <c r="W646" s="22"/>
      <c r="X646" s="22"/>
      <c r="Y646" s="22"/>
      <c r="Z646" s="22"/>
      <c r="AA646" s="51"/>
      <c r="AT646" s="6" t="s">
        <v>337</v>
      </c>
      <c r="AU646" s="6" t="s">
        <v>74</v>
      </c>
    </row>
    <row r="647" spans="2:65" s="6" customFormat="1" ht="27" customHeight="1">
      <c r="B647" s="21"/>
      <c r="C647" s="117" t="s">
        <v>932</v>
      </c>
      <c r="D647" s="117" t="s">
        <v>232</v>
      </c>
      <c r="E647" s="118" t="s">
        <v>933</v>
      </c>
      <c r="F647" s="289" t="s">
        <v>934</v>
      </c>
      <c r="G647" s="290"/>
      <c r="H647" s="290"/>
      <c r="I647" s="290"/>
      <c r="J647" s="120" t="s">
        <v>588</v>
      </c>
      <c r="K647" s="121">
        <v>52</v>
      </c>
      <c r="L647" s="291"/>
      <c r="M647" s="290"/>
      <c r="N647" s="292">
        <f>ROUND($L$647*$K$647,2)</f>
        <v>0</v>
      </c>
      <c r="O647" s="290"/>
      <c r="P647" s="290"/>
      <c r="Q647" s="290"/>
      <c r="R647" s="119" t="s">
        <v>236</v>
      </c>
      <c r="S647" s="41"/>
      <c r="T647" s="122"/>
      <c r="U647" s="123" t="s">
        <v>38</v>
      </c>
      <c r="V647" s="22"/>
      <c r="W647" s="22"/>
      <c r="X647" s="124">
        <v>0</v>
      </c>
      <c r="Y647" s="124">
        <f>$X$647*$K$647</f>
        <v>0</v>
      </c>
      <c r="Z647" s="124">
        <v>0</v>
      </c>
      <c r="AA647" s="125">
        <f>$Z$647*$K$647</f>
        <v>0</v>
      </c>
      <c r="AR647" s="80" t="s">
        <v>305</v>
      </c>
      <c r="AT647" s="80" t="s">
        <v>232</v>
      </c>
      <c r="AU647" s="80" t="s">
        <v>74</v>
      </c>
      <c r="AY647" s="6" t="s">
        <v>231</v>
      </c>
      <c r="BE647" s="126">
        <f>IF($U$647="základní",$N$647,0)</f>
        <v>0</v>
      </c>
      <c r="BF647" s="126">
        <f>IF($U$647="snížená",$N$647,0)</f>
        <v>0</v>
      </c>
      <c r="BG647" s="126">
        <f>IF($U$647="zákl. přenesená",$N$647,0)</f>
        <v>0</v>
      </c>
      <c r="BH647" s="126">
        <f>IF($U$647="sníž. přenesená",$N$647,0)</f>
        <v>0</v>
      </c>
      <c r="BI647" s="126">
        <f>IF($U$647="nulová",$N$647,0)</f>
        <v>0</v>
      </c>
      <c r="BJ647" s="80" t="s">
        <v>237</v>
      </c>
      <c r="BK647" s="126">
        <f>ROUND($L$647*$K$647,2)</f>
        <v>0</v>
      </c>
      <c r="BL647" s="80" t="s">
        <v>305</v>
      </c>
      <c r="BM647" s="80" t="s">
        <v>935</v>
      </c>
    </row>
    <row r="648" spans="2:47" s="6" customFormat="1" ht="16.5" customHeight="1">
      <c r="B648" s="21"/>
      <c r="C648" s="22"/>
      <c r="D648" s="22"/>
      <c r="E648" s="22"/>
      <c r="F648" s="287" t="s">
        <v>934</v>
      </c>
      <c r="G648" s="263"/>
      <c r="H648" s="263"/>
      <c r="I648" s="263"/>
      <c r="J648" s="263"/>
      <c r="K648" s="263"/>
      <c r="L648" s="263"/>
      <c r="M648" s="263"/>
      <c r="N648" s="263"/>
      <c r="O648" s="263"/>
      <c r="P648" s="263"/>
      <c r="Q648" s="263"/>
      <c r="R648" s="263"/>
      <c r="S648" s="41"/>
      <c r="T648" s="50"/>
      <c r="U648" s="22"/>
      <c r="V648" s="22"/>
      <c r="W648" s="22"/>
      <c r="X648" s="22"/>
      <c r="Y648" s="22"/>
      <c r="Z648" s="22"/>
      <c r="AA648" s="51"/>
      <c r="AT648" s="6" t="s">
        <v>337</v>
      </c>
      <c r="AU648" s="6" t="s">
        <v>74</v>
      </c>
    </row>
    <row r="649" spans="2:51" s="6" customFormat="1" ht="15.75" customHeight="1">
      <c r="B649" s="127"/>
      <c r="C649" s="128"/>
      <c r="D649" s="128"/>
      <c r="E649" s="128"/>
      <c r="F649" s="293" t="s">
        <v>879</v>
      </c>
      <c r="G649" s="294"/>
      <c r="H649" s="294"/>
      <c r="I649" s="294"/>
      <c r="J649" s="128"/>
      <c r="K649" s="130">
        <v>37</v>
      </c>
      <c r="L649" s="128"/>
      <c r="M649" s="128"/>
      <c r="N649" s="128"/>
      <c r="O649" s="128"/>
      <c r="P649" s="128"/>
      <c r="Q649" s="128"/>
      <c r="R649" s="128"/>
      <c r="S649" s="131"/>
      <c r="T649" s="132"/>
      <c r="U649" s="128"/>
      <c r="V649" s="128"/>
      <c r="W649" s="128"/>
      <c r="X649" s="128"/>
      <c r="Y649" s="128"/>
      <c r="Z649" s="128"/>
      <c r="AA649" s="133"/>
      <c r="AT649" s="134" t="s">
        <v>240</v>
      </c>
      <c r="AU649" s="134" t="s">
        <v>74</v>
      </c>
      <c r="AV649" s="134" t="s">
        <v>74</v>
      </c>
      <c r="AW649" s="134" t="s">
        <v>188</v>
      </c>
      <c r="AX649" s="134" t="s">
        <v>65</v>
      </c>
      <c r="AY649" s="134" t="s">
        <v>231</v>
      </c>
    </row>
    <row r="650" spans="2:51" s="6" customFormat="1" ht="15.75" customHeight="1">
      <c r="B650" s="127"/>
      <c r="C650" s="128"/>
      <c r="D650" s="128"/>
      <c r="E650" s="128"/>
      <c r="F650" s="293" t="s">
        <v>936</v>
      </c>
      <c r="G650" s="294"/>
      <c r="H650" s="294"/>
      <c r="I650" s="294"/>
      <c r="J650" s="128"/>
      <c r="K650" s="130">
        <v>15</v>
      </c>
      <c r="L650" s="128"/>
      <c r="M650" s="128"/>
      <c r="N650" s="128"/>
      <c r="O650" s="128"/>
      <c r="P650" s="128"/>
      <c r="Q650" s="128"/>
      <c r="R650" s="128"/>
      <c r="S650" s="131"/>
      <c r="T650" s="132"/>
      <c r="U650" s="128"/>
      <c r="V650" s="128"/>
      <c r="W650" s="128"/>
      <c r="X650" s="128"/>
      <c r="Y650" s="128"/>
      <c r="Z650" s="128"/>
      <c r="AA650" s="133"/>
      <c r="AT650" s="134" t="s">
        <v>240</v>
      </c>
      <c r="AU650" s="134" t="s">
        <v>74</v>
      </c>
      <c r="AV650" s="134" t="s">
        <v>74</v>
      </c>
      <c r="AW650" s="134" t="s">
        <v>188</v>
      </c>
      <c r="AX650" s="134" t="s">
        <v>65</v>
      </c>
      <c r="AY650" s="134" t="s">
        <v>231</v>
      </c>
    </row>
    <row r="651" spans="2:51" s="6" customFormat="1" ht="15.75" customHeight="1">
      <c r="B651" s="135"/>
      <c r="C651" s="136"/>
      <c r="D651" s="136"/>
      <c r="E651" s="136"/>
      <c r="F651" s="299" t="s">
        <v>241</v>
      </c>
      <c r="G651" s="300"/>
      <c r="H651" s="300"/>
      <c r="I651" s="300"/>
      <c r="J651" s="136"/>
      <c r="K651" s="137">
        <v>52</v>
      </c>
      <c r="L651" s="136"/>
      <c r="M651" s="136"/>
      <c r="N651" s="136"/>
      <c r="O651" s="136"/>
      <c r="P651" s="136"/>
      <c r="Q651" s="136"/>
      <c r="R651" s="136"/>
      <c r="S651" s="138"/>
      <c r="T651" s="139"/>
      <c r="U651" s="136"/>
      <c r="V651" s="136"/>
      <c r="W651" s="136"/>
      <c r="X651" s="136"/>
      <c r="Y651" s="136"/>
      <c r="Z651" s="136"/>
      <c r="AA651" s="140"/>
      <c r="AT651" s="141" t="s">
        <v>240</v>
      </c>
      <c r="AU651" s="141" t="s">
        <v>74</v>
      </c>
      <c r="AV651" s="141" t="s">
        <v>237</v>
      </c>
      <c r="AW651" s="141" t="s">
        <v>188</v>
      </c>
      <c r="AX651" s="141" t="s">
        <v>17</v>
      </c>
      <c r="AY651" s="141" t="s">
        <v>231</v>
      </c>
    </row>
    <row r="652" spans="2:65" s="6" customFormat="1" ht="15.75" customHeight="1">
      <c r="B652" s="21"/>
      <c r="C652" s="149" t="s">
        <v>937</v>
      </c>
      <c r="D652" s="149" t="s">
        <v>328</v>
      </c>
      <c r="E652" s="150" t="s">
        <v>938</v>
      </c>
      <c r="F652" s="295" t="s">
        <v>939</v>
      </c>
      <c r="G652" s="296"/>
      <c r="H652" s="296"/>
      <c r="I652" s="296"/>
      <c r="J652" s="151" t="s">
        <v>588</v>
      </c>
      <c r="K652" s="152">
        <v>52</v>
      </c>
      <c r="L652" s="297"/>
      <c r="M652" s="296"/>
      <c r="N652" s="298">
        <f>ROUND($L$652*$K$652,2)</f>
        <v>0</v>
      </c>
      <c r="O652" s="290"/>
      <c r="P652" s="290"/>
      <c r="Q652" s="290"/>
      <c r="R652" s="119" t="s">
        <v>236</v>
      </c>
      <c r="S652" s="41"/>
      <c r="T652" s="122"/>
      <c r="U652" s="123" t="s">
        <v>38</v>
      </c>
      <c r="V652" s="22"/>
      <c r="W652" s="22"/>
      <c r="X652" s="124">
        <v>5E-05</v>
      </c>
      <c r="Y652" s="124">
        <f>$X$652*$K$652</f>
        <v>0.0026000000000000003</v>
      </c>
      <c r="Z652" s="124">
        <v>0</v>
      </c>
      <c r="AA652" s="125">
        <f>$Z$652*$K$652</f>
        <v>0</v>
      </c>
      <c r="AR652" s="80" t="s">
        <v>411</v>
      </c>
      <c r="AT652" s="80" t="s">
        <v>328</v>
      </c>
      <c r="AU652" s="80" t="s">
        <v>74</v>
      </c>
      <c r="AY652" s="6" t="s">
        <v>231</v>
      </c>
      <c r="BE652" s="126">
        <f>IF($U$652="základní",$N$652,0)</f>
        <v>0</v>
      </c>
      <c r="BF652" s="126">
        <f>IF($U$652="snížená",$N$652,0)</f>
        <v>0</v>
      </c>
      <c r="BG652" s="126">
        <f>IF($U$652="zákl. přenesená",$N$652,0)</f>
        <v>0</v>
      </c>
      <c r="BH652" s="126">
        <f>IF($U$652="sníž. přenesená",$N$652,0)</f>
        <v>0</v>
      </c>
      <c r="BI652" s="126">
        <f>IF($U$652="nulová",$N$652,0)</f>
        <v>0</v>
      </c>
      <c r="BJ652" s="80" t="s">
        <v>237</v>
      </c>
      <c r="BK652" s="126">
        <f>ROUND($L$652*$K$652,2)</f>
        <v>0</v>
      </c>
      <c r="BL652" s="80" t="s">
        <v>305</v>
      </c>
      <c r="BM652" s="80" t="s">
        <v>940</v>
      </c>
    </row>
    <row r="653" spans="2:47" s="6" customFormat="1" ht="16.5" customHeight="1">
      <c r="B653" s="21"/>
      <c r="C653" s="22"/>
      <c r="D653" s="22"/>
      <c r="E653" s="22"/>
      <c r="F653" s="287" t="s">
        <v>941</v>
      </c>
      <c r="G653" s="263"/>
      <c r="H653" s="263"/>
      <c r="I653" s="263"/>
      <c r="J653" s="263"/>
      <c r="K653" s="263"/>
      <c r="L653" s="263"/>
      <c r="M653" s="263"/>
      <c r="N653" s="263"/>
      <c r="O653" s="263"/>
      <c r="P653" s="263"/>
      <c r="Q653" s="263"/>
      <c r="R653" s="263"/>
      <c r="S653" s="41"/>
      <c r="T653" s="50"/>
      <c r="U653" s="22"/>
      <c r="V653" s="22"/>
      <c r="W653" s="22"/>
      <c r="X653" s="22"/>
      <c r="Y653" s="22"/>
      <c r="Z653" s="22"/>
      <c r="AA653" s="51"/>
      <c r="AT653" s="6" t="s">
        <v>337</v>
      </c>
      <c r="AU653" s="6" t="s">
        <v>74</v>
      </c>
    </row>
    <row r="654" spans="2:65" s="6" customFormat="1" ht="27" customHeight="1">
      <c r="B654" s="21"/>
      <c r="C654" s="117" t="s">
        <v>942</v>
      </c>
      <c r="D654" s="117" t="s">
        <v>232</v>
      </c>
      <c r="E654" s="118" t="s">
        <v>943</v>
      </c>
      <c r="F654" s="289" t="s">
        <v>944</v>
      </c>
      <c r="G654" s="290"/>
      <c r="H654" s="290"/>
      <c r="I654" s="290"/>
      <c r="J654" s="120" t="s">
        <v>588</v>
      </c>
      <c r="K654" s="121">
        <v>53</v>
      </c>
      <c r="L654" s="291"/>
      <c r="M654" s="290"/>
      <c r="N654" s="292">
        <f>ROUND($L$654*$K$654,2)</f>
        <v>0</v>
      </c>
      <c r="O654" s="290"/>
      <c r="P654" s="290"/>
      <c r="Q654" s="290"/>
      <c r="R654" s="119" t="s">
        <v>236</v>
      </c>
      <c r="S654" s="41"/>
      <c r="T654" s="122"/>
      <c r="U654" s="123" t="s">
        <v>38</v>
      </c>
      <c r="V654" s="22"/>
      <c r="W654" s="22"/>
      <c r="X654" s="124">
        <v>0</v>
      </c>
      <c r="Y654" s="124">
        <f>$X$654*$K$654</f>
        <v>0</v>
      </c>
      <c r="Z654" s="124">
        <v>0</v>
      </c>
      <c r="AA654" s="125">
        <f>$Z$654*$K$654</f>
        <v>0</v>
      </c>
      <c r="AR654" s="80" t="s">
        <v>305</v>
      </c>
      <c r="AT654" s="80" t="s">
        <v>232</v>
      </c>
      <c r="AU654" s="80" t="s">
        <v>74</v>
      </c>
      <c r="AY654" s="6" t="s">
        <v>231</v>
      </c>
      <c r="BE654" s="126">
        <f>IF($U$654="základní",$N$654,0)</f>
        <v>0</v>
      </c>
      <c r="BF654" s="126">
        <f>IF($U$654="snížená",$N$654,0)</f>
        <v>0</v>
      </c>
      <c r="BG654" s="126">
        <f>IF($U$654="zákl. přenesená",$N$654,0)</f>
        <v>0</v>
      </c>
      <c r="BH654" s="126">
        <f>IF($U$654="sníž. přenesená",$N$654,0)</f>
        <v>0</v>
      </c>
      <c r="BI654" s="126">
        <f>IF($U$654="nulová",$N$654,0)</f>
        <v>0</v>
      </c>
      <c r="BJ654" s="80" t="s">
        <v>237</v>
      </c>
      <c r="BK654" s="126">
        <f>ROUND($L$654*$K$654,2)</f>
        <v>0</v>
      </c>
      <c r="BL654" s="80" t="s">
        <v>305</v>
      </c>
      <c r="BM654" s="80" t="s">
        <v>945</v>
      </c>
    </row>
    <row r="655" spans="2:47" s="6" customFormat="1" ht="16.5" customHeight="1">
      <c r="B655" s="21"/>
      <c r="C655" s="22"/>
      <c r="D655" s="22"/>
      <c r="E655" s="22"/>
      <c r="F655" s="287" t="s">
        <v>944</v>
      </c>
      <c r="G655" s="263"/>
      <c r="H655" s="263"/>
      <c r="I655" s="263"/>
      <c r="J655" s="263"/>
      <c r="K655" s="263"/>
      <c r="L655" s="263"/>
      <c r="M655" s="263"/>
      <c r="N655" s="263"/>
      <c r="O655" s="263"/>
      <c r="P655" s="263"/>
      <c r="Q655" s="263"/>
      <c r="R655" s="263"/>
      <c r="S655" s="41"/>
      <c r="T655" s="50"/>
      <c r="U655" s="22"/>
      <c r="V655" s="22"/>
      <c r="W655" s="22"/>
      <c r="X655" s="22"/>
      <c r="Y655" s="22"/>
      <c r="Z655" s="22"/>
      <c r="AA655" s="51"/>
      <c r="AT655" s="6" t="s">
        <v>337</v>
      </c>
      <c r="AU655" s="6" t="s">
        <v>74</v>
      </c>
    </row>
    <row r="656" spans="2:51" s="6" customFormat="1" ht="15.75" customHeight="1">
      <c r="B656" s="127"/>
      <c r="C656" s="128"/>
      <c r="D656" s="128"/>
      <c r="E656" s="128"/>
      <c r="F656" s="293" t="s">
        <v>946</v>
      </c>
      <c r="G656" s="294"/>
      <c r="H656" s="294"/>
      <c r="I656" s="294"/>
      <c r="J656" s="128"/>
      <c r="K656" s="130">
        <v>29</v>
      </c>
      <c r="L656" s="128"/>
      <c r="M656" s="128"/>
      <c r="N656" s="128"/>
      <c r="O656" s="128"/>
      <c r="P656" s="128"/>
      <c r="Q656" s="128"/>
      <c r="R656" s="128"/>
      <c r="S656" s="131"/>
      <c r="T656" s="132"/>
      <c r="U656" s="128"/>
      <c r="V656" s="128"/>
      <c r="W656" s="128"/>
      <c r="X656" s="128"/>
      <c r="Y656" s="128"/>
      <c r="Z656" s="128"/>
      <c r="AA656" s="133"/>
      <c r="AT656" s="134" t="s">
        <v>240</v>
      </c>
      <c r="AU656" s="134" t="s">
        <v>74</v>
      </c>
      <c r="AV656" s="134" t="s">
        <v>74</v>
      </c>
      <c r="AW656" s="134" t="s">
        <v>188</v>
      </c>
      <c r="AX656" s="134" t="s">
        <v>65</v>
      </c>
      <c r="AY656" s="134" t="s">
        <v>231</v>
      </c>
    </row>
    <row r="657" spans="2:51" s="6" customFormat="1" ht="15.75" customHeight="1">
      <c r="B657" s="127"/>
      <c r="C657" s="128"/>
      <c r="D657" s="128"/>
      <c r="E657" s="128"/>
      <c r="F657" s="293" t="s">
        <v>947</v>
      </c>
      <c r="G657" s="294"/>
      <c r="H657" s="294"/>
      <c r="I657" s="294"/>
      <c r="J657" s="128"/>
      <c r="K657" s="130">
        <v>24</v>
      </c>
      <c r="L657" s="128"/>
      <c r="M657" s="128"/>
      <c r="N657" s="128"/>
      <c r="O657" s="128"/>
      <c r="P657" s="128"/>
      <c r="Q657" s="128"/>
      <c r="R657" s="128"/>
      <c r="S657" s="131"/>
      <c r="T657" s="132"/>
      <c r="U657" s="128"/>
      <c r="V657" s="128"/>
      <c r="W657" s="128"/>
      <c r="X657" s="128"/>
      <c r="Y657" s="128"/>
      <c r="Z657" s="128"/>
      <c r="AA657" s="133"/>
      <c r="AT657" s="134" t="s">
        <v>240</v>
      </c>
      <c r="AU657" s="134" t="s">
        <v>74</v>
      </c>
      <c r="AV657" s="134" t="s">
        <v>74</v>
      </c>
      <c r="AW657" s="134" t="s">
        <v>188</v>
      </c>
      <c r="AX657" s="134" t="s">
        <v>65</v>
      </c>
      <c r="AY657" s="134" t="s">
        <v>231</v>
      </c>
    </row>
    <row r="658" spans="2:51" s="6" customFormat="1" ht="15.75" customHeight="1">
      <c r="B658" s="135"/>
      <c r="C658" s="136"/>
      <c r="D658" s="136"/>
      <c r="E658" s="136"/>
      <c r="F658" s="299" t="s">
        <v>241</v>
      </c>
      <c r="G658" s="300"/>
      <c r="H658" s="300"/>
      <c r="I658" s="300"/>
      <c r="J658" s="136"/>
      <c r="K658" s="137">
        <v>53</v>
      </c>
      <c r="L658" s="136"/>
      <c r="M658" s="136"/>
      <c r="N658" s="136"/>
      <c r="O658" s="136"/>
      <c r="P658" s="136"/>
      <c r="Q658" s="136"/>
      <c r="R658" s="136"/>
      <c r="S658" s="138"/>
      <c r="T658" s="139"/>
      <c r="U658" s="136"/>
      <c r="V658" s="136"/>
      <c r="W658" s="136"/>
      <c r="X658" s="136"/>
      <c r="Y658" s="136"/>
      <c r="Z658" s="136"/>
      <c r="AA658" s="140"/>
      <c r="AT658" s="141" t="s">
        <v>240</v>
      </c>
      <c r="AU658" s="141" t="s">
        <v>74</v>
      </c>
      <c r="AV658" s="141" t="s">
        <v>237</v>
      </c>
      <c r="AW658" s="141" t="s">
        <v>188</v>
      </c>
      <c r="AX658" s="141" t="s">
        <v>17</v>
      </c>
      <c r="AY658" s="141" t="s">
        <v>231</v>
      </c>
    </row>
    <row r="659" spans="2:65" s="6" customFormat="1" ht="15.75" customHeight="1">
      <c r="B659" s="21"/>
      <c r="C659" s="149" t="s">
        <v>948</v>
      </c>
      <c r="D659" s="149" t="s">
        <v>328</v>
      </c>
      <c r="E659" s="150" t="s">
        <v>949</v>
      </c>
      <c r="F659" s="295" t="s">
        <v>950</v>
      </c>
      <c r="G659" s="296"/>
      <c r="H659" s="296"/>
      <c r="I659" s="296"/>
      <c r="J659" s="151" t="s">
        <v>588</v>
      </c>
      <c r="K659" s="152">
        <v>53</v>
      </c>
      <c r="L659" s="297"/>
      <c r="M659" s="296"/>
      <c r="N659" s="298">
        <f>ROUND($L$659*$K$659,2)</f>
        <v>0</v>
      </c>
      <c r="O659" s="290"/>
      <c r="P659" s="290"/>
      <c r="Q659" s="290"/>
      <c r="R659" s="119" t="s">
        <v>236</v>
      </c>
      <c r="S659" s="41"/>
      <c r="T659" s="122"/>
      <c r="U659" s="123" t="s">
        <v>38</v>
      </c>
      <c r="V659" s="22"/>
      <c r="W659" s="22"/>
      <c r="X659" s="124">
        <v>6E-05</v>
      </c>
      <c r="Y659" s="124">
        <f>$X$659*$K$659</f>
        <v>0.00318</v>
      </c>
      <c r="Z659" s="124">
        <v>0</v>
      </c>
      <c r="AA659" s="125">
        <f>$Z$659*$K$659</f>
        <v>0</v>
      </c>
      <c r="AR659" s="80" t="s">
        <v>411</v>
      </c>
      <c r="AT659" s="80" t="s">
        <v>328</v>
      </c>
      <c r="AU659" s="80" t="s">
        <v>74</v>
      </c>
      <c r="AY659" s="6" t="s">
        <v>231</v>
      </c>
      <c r="BE659" s="126">
        <f>IF($U$659="základní",$N$659,0)</f>
        <v>0</v>
      </c>
      <c r="BF659" s="126">
        <f>IF($U$659="snížená",$N$659,0)</f>
        <v>0</v>
      </c>
      <c r="BG659" s="126">
        <f>IF($U$659="zákl. přenesená",$N$659,0)</f>
        <v>0</v>
      </c>
      <c r="BH659" s="126">
        <f>IF($U$659="sníž. přenesená",$N$659,0)</f>
        <v>0</v>
      </c>
      <c r="BI659" s="126">
        <f>IF($U$659="nulová",$N$659,0)</f>
        <v>0</v>
      </c>
      <c r="BJ659" s="80" t="s">
        <v>237</v>
      </c>
      <c r="BK659" s="126">
        <f>ROUND($L$659*$K$659,2)</f>
        <v>0</v>
      </c>
      <c r="BL659" s="80" t="s">
        <v>305</v>
      </c>
      <c r="BM659" s="80" t="s">
        <v>951</v>
      </c>
    </row>
    <row r="660" spans="2:47" s="6" customFormat="1" ht="16.5" customHeight="1">
      <c r="B660" s="21"/>
      <c r="C660" s="22"/>
      <c r="D660" s="22"/>
      <c r="E660" s="22"/>
      <c r="F660" s="287" t="s">
        <v>952</v>
      </c>
      <c r="G660" s="263"/>
      <c r="H660" s="263"/>
      <c r="I660" s="263"/>
      <c r="J660" s="263"/>
      <c r="K660" s="263"/>
      <c r="L660" s="263"/>
      <c r="M660" s="263"/>
      <c r="N660" s="263"/>
      <c r="O660" s="263"/>
      <c r="P660" s="263"/>
      <c r="Q660" s="263"/>
      <c r="R660" s="263"/>
      <c r="S660" s="41"/>
      <c r="T660" s="50"/>
      <c r="U660" s="22"/>
      <c r="V660" s="22"/>
      <c r="W660" s="22"/>
      <c r="X660" s="22"/>
      <c r="Y660" s="22"/>
      <c r="Z660" s="22"/>
      <c r="AA660" s="51"/>
      <c r="AT660" s="6" t="s">
        <v>337</v>
      </c>
      <c r="AU660" s="6" t="s">
        <v>74</v>
      </c>
    </row>
    <row r="661" spans="2:65" s="6" customFormat="1" ht="27" customHeight="1">
      <c r="B661" s="21"/>
      <c r="C661" s="117" t="s">
        <v>953</v>
      </c>
      <c r="D661" s="117" t="s">
        <v>232</v>
      </c>
      <c r="E661" s="118" t="s">
        <v>954</v>
      </c>
      <c r="F661" s="289" t="s">
        <v>955</v>
      </c>
      <c r="G661" s="290"/>
      <c r="H661" s="290"/>
      <c r="I661" s="290"/>
      <c r="J661" s="120" t="s">
        <v>588</v>
      </c>
      <c r="K661" s="121">
        <v>5</v>
      </c>
      <c r="L661" s="291"/>
      <c r="M661" s="290"/>
      <c r="N661" s="292">
        <f>ROUND($L$661*$K$661,2)</f>
        <v>0</v>
      </c>
      <c r="O661" s="290"/>
      <c r="P661" s="290"/>
      <c r="Q661" s="290"/>
      <c r="R661" s="119" t="s">
        <v>236</v>
      </c>
      <c r="S661" s="41"/>
      <c r="T661" s="122"/>
      <c r="U661" s="123" t="s">
        <v>38</v>
      </c>
      <c r="V661" s="22"/>
      <c r="W661" s="22"/>
      <c r="X661" s="124">
        <v>0</v>
      </c>
      <c r="Y661" s="124">
        <f>$X$661*$K$661</f>
        <v>0</v>
      </c>
      <c r="Z661" s="124">
        <v>0</v>
      </c>
      <c r="AA661" s="125">
        <f>$Z$661*$K$661</f>
        <v>0</v>
      </c>
      <c r="AR661" s="80" t="s">
        <v>305</v>
      </c>
      <c r="AT661" s="80" t="s">
        <v>232</v>
      </c>
      <c r="AU661" s="80" t="s">
        <v>74</v>
      </c>
      <c r="AY661" s="6" t="s">
        <v>231</v>
      </c>
      <c r="BE661" s="126">
        <f>IF($U$661="základní",$N$661,0)</f>
        <v>0</v>
      </c>
      <c r="BF661" s="126">
        <f>IF($U$661="snížená",$N$661,0)</f>
        <v>0</v>
      </c>
      <c r="BG661" s="126">
        <f>IF($U$661="zákl. přenesená",$N$661,0)</f>
        <v>0</v>
      </c>
      <c r="BH661" s="126">
        <f>IF($U$661="sníž. přenesená",$N$661,0)</f>
        <v>0</v>
      </c>
      <c r="BI661" s="126">
        <f>IF($U$661="nulová",$N$661,0)</f>
        <v>0</v>
      </c>
      <c r="BJ661" s="80" t="s">
        <v>237</v>
      </c>
      <c r="BK661" s="126">
        <f>ROUND($L$661*$K$661,2)</f>
        <v>0</v>
      </c>
      <c r="BL661" s="80" t="s">
        <v>305</v>
      </c>
      <c r="BM661" s="80" t="s">
        <v>956</v>
      </c>
    </row>
    <row r="662" spans="2:47" s="6" customFormat="1" ht="16.5" customHeight="1">
      <c r="B662" s="21"/>
      <c r="C662" s="22"/>
      <c r="D662" s="22"/>
      <c r="E662" s="22"/>
      <c r="F662" s="287" t="s">
        <v>955</v>
      </c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/>
      <c r="S662" s="41"/>
      <c r="T662" s="50"/>
      <c r="U662" s="22"/>
      <c r="V662" s="22"/>
      <c r="W662" s="22"/>
      <c r="X662" s="22"/>
      <c r="Y662" s="22"/>
      <c r="Z662" s="22"/>
      <c r="AA662" s="51"/>
      <c r="AT662" s="6" t="s">
        <v>337</v>
      </c>
      <c r="AU662" s="6" t="s">
        <v>74</v>
      </c>
    </row>
    <row r="663" spans="2:51" s="6" customFormat="1" ht="15.75" customHeight="1">
      <c r="B663" s="127"/>
      <c r="C663" s="128"/>
      <c r="D663" s="128"/>
      <c r="E663" s="128"/>
      <c r="F663" s="293" t="s">
        <v>957</v>
      </c>
      <c r="G663" s="294"/>
      <c r="H663" s="294"/>
      <c r="I663" s="294"/>
      <c r="J663" s="128"/>
      <c r="K663" s="130">
        <v>4</v>
      </c>
      <c r="L663" s="128"/>
      <c r="M663" s="128"/>
      <c r="N663" s="128"/>
      <c r="O663" s="128"/>
      <c r="P663" s="128"/>
      <c r="Q663" s="128"/>
      <c r="R663" s="128"/>
      <c r="S663" s="131"/>
      <c r="T663" s="132"/>
      <c r="U663" s="128"/>
      <c r="V663" s="128"/>
      <c r="W663" s="128"/>
      <c r="X663" s="128"/>
      <c r="Y663" s="128"/>
      <c r="Z663" s="128"/>
      <c r="AA663" s="133"/>
      <c r="AT663" s="134" t="s">
        <v>240</v>
      </c>
      <c r="AU663" s="134" t="s">
        <v>74</v>
      </c>
      <c r="AV663" s="134" t="s">
        <v>74</v>
      </c>
      <c r="AW663" s="134" t="s">
        <v>188</v>
      </c>
      <c r="AX663" s="134" t="s">
        <v>65</v>
      </c>
      <c r="AY663" s="134" t="s">
        <v>231</v>
      </c>
    </row>
    <row r="664" spans="2:51" s="6" customFormat="1" ht="15.75" customHeight="1">
      <c r="B664" s="127"/>
      <c r="C664" s="128"/>
      <c r="D664" s="128"/>
      <c r="E664" s="128"/>
      <c r="F664" s="293" t="s">
        <v>958</v>
      </c>
      <c r="G664" s="294"/>
      <c r="H664" s="294"/>
      <c r="I664" s="294"/>
      <c r="J664" s="128"/>
      <c r="K664" s="130">
        <v>1</v>
      </c>
      <c r="L664" s="128"/>
      <c r="M664" s="128"/>
      <c r="N664" s="128"/>
      <c r="O664" s="128"/>
      <c r="P664" s="128"/>
      <c r="Q664" s="128"/>
      <c r="R664" s="128"/>
      <c r="S664" s="131"/>
      <c r="T664" s="132"/>
      <c r="U664" s="128"/>
      <c r="V664" s="128"/>
      <c r="W664" s="128"/>
      <c r="X664" s="128"/>
      <c r="Y664" s="128"/>
      <c r="Z664" s="128"/>
      <c r="AA664" s="133"/>
      <c r="AT664" s="134" t="s">
        <v>240</v>
      </c>
      <c r="AU664" s="134" t="s">
        <v>74</v>
      </c>
      <c r="AV664" s="134" t="s">
        <v>74</v>
      </c>
      <c r="AW664" s="134" t="s">
        <v>188</v>
      </c>
      <c r="AX664" s="134" t="s">
        <v>65</v>
      </c>
      <c r="AY664" s="134" t="s">
        <v>231</v>
      </c>
    </row>
    <row r="665" spans="2:51" s="6" customFormat="1" ht="15.75" customHeight="1">
      <c r="B665" s="135"/>
      <c r="C665" s="136"/>
      <c r="D665" s="136"/>
      <c r="E665" s="136"/>
      <c r="F665" s="299" t="s">
        <v>241</v>
      </c>
      <c r="G665" s="300"/>
      <c r="H665" s="300"/>
      <c r="I665" s="300"/>
      <c r="J665" s="136"/>
      <c r="K665" s="137">
        <v>5</v>
      </c>
      <c r="L665" s="136"/>
      <c r="M665" s="136"/>
      <c r="N665" s="136"/>
      <c r="O665" s="136"/>
      <c r="P665" s="136"/>
      <c r="Q665" s="136"/>
      <c r="R665" s="136"/>
      <c r="S665" s="138"/>
      <c r="T665" s="139"/>
      <c r="U665" s="136"/>
      <c r="V665" s="136"/>
      <c r="W665" s="136"/>
      <c r="X665" s="136"/>
      <c r="Y665" s="136"/>
      <c r="Z665" s="136"/>
      <c r="AA665" s="140"/>
      <c r="AT665" s="141" t="s">
        <v>240</v>
      </c>
      <c r="AU665" s="141" t="s">
        <v>74</v>
      </c>
      <c r="AV665" s="141" t="s">
        <v>237</v>
      </c>
      <c r="AW665" s="141" t="s">
        <v>188</v>
      </c>
      <c r="AX665" s="141" t="s">
        <v>17</v>
      </c>
      <c r="AY665" s="141" t="s">
        <v>231</v>
      </c>
    </row>
    <row r="666" spans="2:65" s="6" customFormat="1" ht="15.75" customHeight="1">
      <c r="B666" s="21"/>
      <c r="C666" s="149" t="s">
        <v>959</v>
      </c>
      <c r="D666" s="149" t="s">
        <v>328</v>
      </c>
      <c r="E666" s="150" t="s">
        <v>960</v>
      </c>
      <c r="F666" s="295" t="s">
        <v>961</v>
      </c>
      <c r="G666" s="296"/>
      <c r="H666" s="296"/>
      <c r="I666" s="296"/>
      <c r="J666" s="151" t="s">
        <v>588</v>
      </c>
      <c r="K666" s="152">
        <v>3</v>
      </c>
      <c r="L666" s="297"/>
      <c r="M666" s="296"/>
      <c r="N666" s="298">
        <f>ROUND($L$666*$K$666,2)</f>
        <v>0</v>
      </c>
      <c r="O666" s="290"/>
      <c r="P666" s="290"/>
      <c r="Q666" s="290"/>
      <c r="R666" s="119" t="s">
        <v>236</v>
      </c>
      <c r="S666" s="41"/>
      <c r="T666" s="122"/>
      <c r="U666" s="123" t="s">
        <v>38</v>
      </c>
      <c r="V666" s="22"/>
      <c r="W666" s="22"/>
      <c r="X666" s="124">
        <v>6E-05</v>
      </c>
      <c r="Y666" s="124">
        <f>$X$666*$K$666</f>
        <v>0.00018</v>
      </c>
      <c r="Z666" s="124">
        <v>0</v>
      </c>
      <c r="AA666" s="125">
        <f>$Z$666*$K$666</f>
        <v>0</v>
      </c>
      <c r="AR666" s="80" t="s">
        <v>411</v>
      </c>
      <c r="AT666" s="80" t="s">
        <v>328</v>
      </c>
      <c r="AU666" s="80" t="s">
        <v>74</v>
      </c>
      <c r="AY666" s="6" t="s">
        <v>231</v>
      </c>
      <c r="BE666" s="126">
        <f>IF($U$666="základní",$N$666,0)</f>
        <v>0</v>
      </c>
      <c r="BF666" s="126">
        <f>IF($U$666="snížená",$N$666,0)</f>
        <v>0</v>
      </c>
      <c r="BG666" s="126">
        <f>IF($U$666="zákl. přenesená",$N$666,0)</f>
        <v>0</v>
      </c>
      <c r="BH666" s="126">
        <f>IF($U$666="sníž. přenesená",$N$666,0)</f>
        <v>0</v>
      </c>
      <c r="BI666" s="126">
        <f>IF($U$666="nulová",$N$666,0)</f>
        <v>0</v>
      </c>
      <c r="BJ666" s="80" t="s">
        <v>237</v>
      </c>
      <c r="BK666" s="126">
        <f>ROUND($L$666*$K$666,2)</f>
        <v>0</v>
      </c>
      <c r="BL666" s="80" t="s">
        <v>305</v>
      </c>
      <c r="BM666" s="80" t="s">
        <v>962</v>
      </c>
    </row>
    <row r="667" spans="2:47" s="6" customFormat="1" ht="16.5" customHeight="1">
      <c r="B667" s="21"/>
      <c r="C667" s="22"/>
      <c r="D667" s="22"/>
      <c r="E667" s="22"/>
      <c r="F667" s="287" t="s">
        <v>963</v>
      </c>
      <c r="G667" s="263"/>
      <c r="H667" s="263"/>
      <c r="I667" s="263"/>
      <c r="J667" s="263"/>
      <c r="K667" s="263"/>
      <c r="L667" s="263"/>
      <c r="M667" s="263"/>
      <c r="N667" s="263"/>
      <c r="O667" s="263"/>
      <c r="P667" s="263"/>
      <c r="Q667" s="263"/>
      <c r="R667" s="263"/>
      <c r="S667" s="41"/>
      <c r="T667" s="50"/>
      <c r="U667" s="22"/>
      <c r="V667" s="22"/>
      <c r="W667" s="22"/>
      <c r="X667" s="22"/>
      <c r="Y667" s="22"/>
      <c r="Z667" s="22"/>
      <c r="AA667" s="51"/>
      <c r="AT667" s="6" t="s">
        <v>337</v>
      </c>
      <c r="AU667" s="6" t="s">
        <v>74</v>
      </c>
    </row>
    <row r="668" spans="2:65" s="6" customFormat="1" ht="15.75" customHeight="1">
      <c r="B668" s="21"/>
      <c r="C668" s="117" t="s">
        <v>964</v>
      </c>
      <c r="D668" s="117" t="s">
        <v>232</v>
      </c>
      <c r="E668" s="118" t="s">
        <v>965</v>
      </c>
      <c r="F668" s="289" t="s">
        <v>966</v>
      </c>
      <c r="G668" s="290"/>
      <c r="H668" s="290"/>
      <c r="I668" s="290"/>
      <c r="J668" s="120" t="s">
        <v>588</v>
      </c>
      <c r="K668" s="121">
        <v>86</v>
      </c>
      <c r="L668" s="291"/>
      <c r="M668" s="290"/>
      <c r="N668" s="292">
        <f>ROUND($L$668*$K$668,2)</f>
        <v>0</v>
      </c>
      <c r="O668" s="290"/>
      <c r="P668" s="290"/>
      <c r="Q668" s="290"/>
      <c r="R668" s="119"/>
      <c r="S668" s="41"/>
      <c r="T668" s="122"/>
      <c r="U668" s="123" t="s">
        <v>38</v>
      </c>
      <c r="V668" s="22"/>
      <c r="W668" s="22"/>
      <c r="X668" s="124">
        <v>0</v>
      </c>
      <c r="Y668" s="124">
        <f>$X$668*$K$668</f>
        <v>0</v>
      </c>
      <c r="Z668" s="124">
        <v>0</v>
      </c>
      <c r="AA668" s="125">
        <f>$Z$668*$K$668</f>
        <v>0</v>
      </c>
      <c r="AR668" s="80" t="s">
        <v>305</v>
      </c>
      <c r="AT668" s="80" t="s">
        <v>232</v>
      </c>
      <c r="AU668" s="80" t="s">
        <v>74</v>
      </c>
      <c r="AY668" s="6" t="s">
        <v>231</v>
      </c>
      <c r="BE668" s="126">
        <f>IF($U$668="základní",$N$668,0)</f>
        <v>0</v>
      </c>
      <c r="BF668" s="126">
        <f>IF($U$668="snížená",$N$668,0)</f>
        <v>0</v>
      </c>
      <c r="BG668" s="126">
        <f>IF($U$668="zákl. přenesená",$N$668,0)</f>
        <v>0</v>
      </c>
      <c r="BH668" s="126">
        <f>IF($U$668="sníž. přenesená",$N$668,0)</f>
        <v>0</v>
      </c>
      <c r="BI668" s="126">
        <f>IF($U$668="nulová",$N$668,0)</f>
        <v>0</v>
      </c>
      <c r="BJ668" s="80" t="s">
        <v>237</v>
      </c>
      <c r="BK668" s="126">
        <f>ROUND($L$668*$K$668,2)</f>
        <v>0</v>
      </c>
      <c r="BL668" s="80" t="s">
        <v>305</v>
      </c>
      <c r="BM668" s="80" t="s">
        <v>967</v>
      </c>
    </row>
    <row r="669" spans="2:47" s="6" customFormat="1" ht="16.5" customHeight="1">
      <c r="B669" s="21"/>
      <c r="C669" s="22"/>
      <c r="D669" s="22"/>
      <c r="E669" s="22"/>
      <c r="F669" s="287" t="s">
        <v>968</v>
      </c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/>
      <c r="S669" s="41"/>
      <c r="T669" s="50"/>
      <c r="U669" s="22"/>
      <c r="V669" s="22"/>
      <c r="W669" s="22"/>
      <c r="X669" s="22"/>
      <c r="Y669" s="22"/>
      <c r="Z669" s="22"/>
      <c r="AA669" s="51"/>
      <c r="AT669" s="6" t="s">
        <v>337</v>
      </c>
      <c r="AU669" s="6" t="s">
        <v>74</v>
      </c>
    </row>
    <row r="670" spans="2:51" s="6" customFormat="1" ht="15.75" customHeight="1">
      <c r="B670" s="127"/>
      <c r="C670" s="128"/>
      <c r="D670" s="128"/>
      <c r="E670" s="128"/>
      <c r="F670" s="293" t="s">
        <v>749</v>
      </c>
      <c r="G670" s="294"/>
      <c r="H670" s="294"/>
      <c r="I670" s="294"/>
      <c r="J670" s="128"/>
      <c r="K670" s="130">
        <v>86</v>
      </c>
      <c r="L670" s="128"/>
      <c r="M670" s="128"/>
      <c r="N670" s="128"/>
      <c r="O670" s="128"/>
      <c r="P670" s="128"/>
      <c r="Q670" s="128"/>
      <c r="R670" s="128"/>
      <c r="S670" s="131"/>
      <c r="T670" s="132"/>
      <c r="U670" s="128"/>
      <c r="V670" s="128"/>
      <c r="W670" s="128"/>
      <c r="X670" s="128"/>
      <c r="Y670" s="128"/>
      <c r="Z670" s="128"/>
      <c r="AA670" s="133"/>
      <c r="AT670" s="134" t="s">
        <v>240</v>
      </c>
      <c r="AU670" s="134" t="s">
        <v>74</v>
      </c>
      <c r="AV670" s="134" t="s">
        <v>74</v>
      </c>
      <c r="AW670" s="134" t="s">
        <v>188</v>
      </c>
      <c r="AX670" s="134" t="s">
        <v>17</v>
      </c>
      <c r="AY670" s="134" t="s">
        <v>231</v>
      </c>
    </row>
    <row r="671" spans="2:65" s="6" customFormat="1" ht="15.75" customHeight="1">
      <c r="B671" s="21"/>
      <c r="C671" s="117" t="s">
        <v>969</v>
      </c>
      <c r="D671" s="117" t="s">
        <v>232</v>
      </c>
      <c r="E671" s="118" t="s">
        <v>970</v>
      </c>
      <c r="F671" s="289" t="s">
        <v>971</v>
      </c>
      <c r="G671" s="290"/>
      <c r="H671" s="290"/>
      <c r="I671" s="290"/>
      <c r="J671" s="120" t="s">
        <v>657</v>
      </c>
      <c r="K671" s="121">
        <v>1</v>
      </c>
      <c r="L671" s="291"/>
      <c r="M671" s="290"/>
      <c r="N671" s="292">
        <f>ROUND($L$671*$K$671,2)</f>
        <v>0</v>
      </c>
      <c r="O671" s="290"/>
      <c r="P671" s="290"/>
      <c r="Q671" s="290"/>
      <c r="R671" s="119"/>
      <c r="S671" s="41"/>
      <c r="T671" s="122"/>
      <c r="U671" s="123" t="s">
        <v>38</v>
      </c>
      <c r="V671" s="22"/>
      <c r="W671" s="22"/>
      <c r="X671" s="124">
        <v>0</v>
      </c>
      <c r="Y671" s="124">
        <f>$X$671*$K$671</f>
        <v>0</v>
      </c>
      <c r="Z671" s="124">
        <v>0</v>
      </c>
      <c r="AA671" s="125">
        <f>$Z$671*$K$671</f>
        <v>0</v>
      </c>
      <c r="AR671" s="80" t="s">
        <v>305</v>
      </c>
      <c r="AT671" s="80" t="s">
        <v>232</v>
      </c>
      <c r="AU671" s="80" t="s">
        <v>74</v>
      </c>
      <c r="AY671" s="6" t="s">
        <v>231</v>
      </c>
      <c r="BE671" s="126">
        <f>IF($U$671="základní",$N$671,0)</f>
        <v>0</v>
      </c>
      <c r="BF671" s="126">
        <f>IF($U$671="snížená",$N$671,0)</f>
        <v>0</v>
      </c>
      <c r="BG671" s="126">
        <f>IF($U$671="zákl. přenesená",$N$671,0)</f>
        <v>0</v>
      </c>
      <c r="BH671" s="126">
        <f>IF($U$671="sníž. přenesená",$N$671,0)</f>
        <v>0</v>
      </c>
      <c r="BI671" s="126">
        <f>IF($U$671="nulová",$N$671,0)</f>
        <v>0</v>
      </c>
      <c r="BJ671" s="80" t="s">
        <v>237</v>
      </c>
      <c r="BK671" s="126">
        <f>ROUND($L$671*$K$671,2)</f>
        <v>0</v>
      </c>
      <c r="BL671" s="80" t="s">
        <v>305</v>
      </c>
      <c r="BM671" s="80" t="s">
        <v>972</v>
      </c>
    </row>
    <row r="672" spans="2:47" s="6" customFormat="1" ht="16.5" customHeight="1">
      <c r="B672" s="21"/>
      <c r="C672" s="22"/>
      <c r="D672" s="22"/>
      <c r="E672" s="22"/>
      <c r="F672" s="287" t="s">
        <v>971</v>
      </c>
      <c r="G672" s="263"/>
      <c r="H672" s="263"/>
      <c r="I672" s="263"/>
      <c r="J672" s="263"/>
      <c r="K672" s="263"/>
      <c r="L672" s="263"/>
      <c r="M672" s="263"/>
      <c r="N672" s="263"/>
      <c r="O672" s="263"/>
      <c r="P672" s="263"/>
      <c r="Q672" s="263"/>
      <c r="R672" s="263"/>
      <c r="S672" s="41"/>
      <c r="T672" s="50"/>
      <c r="U672" s="22"/>
      <c r="V672" s="22"/>
      <c r="W672" s="22"/>
      <c r="X672" s="22"/>
      <c r="Y672" s="22"/>
      <c r="Z672" s="22"/>
      <c r="AA672" s="51"/>
      <c r="AT672" s="6" t="s">
        <v>337</v>
      </c>
      <c r="AU672" s="6" t="s">
        <v>74</v>
      </c>
    </row>
    <row r="673" spans="2:65" s="6" customFormat="1" ht="15.75" customHeight="1">
      <c r="B673" s="21"/>
      <c r="C673" s="117" t="s">
        <v>973</v>
      </c>
      <c r="D673" s="117" t="s">
        <v>232</v>
      </c>
      <c r="E673" s="118" t="s">
        <v>974</v>
      </c>
      <c r="F673" s="289" t="s">
        <v>975</v>
      </c>
      <c r="G673" s="290"/>
      <c r="H673" s="290"/>
      <c r="I673" s="290"/>
      <c r="J673" s="120" t="s">
        <v>588</v>
      </c>
      <c r="K673" s="121">
        <v>187</v>
      </c>
      <c r="L673" s="291"/>
      <c r="M673" s="290"/>
      <c r="N673" s="292">
        <f>ROUND($L$673*$K$673,2)</f>
        <v>0</v>
      </c>
      <c r="O673" s="290"/>
      <c r="P673" s="290"/>
      <c r="Q673" s="290"/>
      <c r="R673" s="119"/>
      <c r="S673" s="41"/>
      <c r="T673" s="122"/>
      <c r="U673" s="123" t="s">
        <v>38</v>
      </c>
      <c r="V673" s="22"/>
      <c r="W673" s="22"/>
      <c r="X673" s="124">
        <v>0</v>
      </c>
      <c r="Y673" s="124">
        <f>$X$673*$K$673</f>
        <v>0</v>
      </c>
      <c r="Z673" s="124">
        <v>0</v>
      </c>
      <c r="AA673" s="125">
        <f>$Z$673*$K$673</f>
        <v>0</v>
      </c>
      <c r="AR673" s="80" t="s">
        <v>305</v>
      </c>
      <c r="AT673" s="80" t="s">
        <v>232</v>
      </c>
      <c r="AU673" s="80" t="s">
        <v>74</v>
      </c>
      <c r="AY673" s="6" t="s">
        <v>231</v>
      </c>
      <c r="BE673" s="126">
        <f>IF($U$673="základní",$N$673,0)</f>
        <v>0</v>
      </c>
      <c r="BF673" s="126">
        <f>IF($U$673="snížená",$N$673,0)</f>
        <v>0</v>
      </c>
      <c r="BG673" s="126">
        <f>IF($U$673="zákl. přenesená",$N$673,0)</f>
        <v>0</v>
      </c>
      <c r="BH673" s="126">
        <f>IF($U$673="sníž. přenesená",$N$673,0)</f>
        <v>0</v>
      </c>
      <c r="BI673" s="126">
        <f>IF($U$673="nulová",$N$673,0)</f>
        <v>0</v>
      </c>
      <c r="BJ673" s="80" t="s">
        <v>237</v>
      </c>
      <c r="BK673" s="126">
        <f>ROUND($L$673*$K$673,2)</f>
        <v>0</v>
      </c>
      <c r="BL673" s="80" t="s">
        <v>305</v>
      </c>
      <c r="BM673" s="80" t="s">
        <v>976</v>
      </c>
    </row>
    <row r="674" spans="2:47" s="6" customFormat="1" ht="16.5" customHeight="1">
      <c r="B674" s="21"/>
      <c r="C674" s="22"/>
      <c r="D674" s="22"/>
      <c r="E674" s="22"/>
      <c r="F674" s="287" t="s">
        <v>977</v>
      </c>
      <c r="G674" s="263"/>
      <c r="H674" s="263"/>
      <c r="I674" s="263"/>
      <c r="J674" s="263"/>
      <c r="K674" s="263"/>
      <c r="L674" s="263"/>
      <c r="M674" s="263"/>
      <c r="N674" s="263"/>
      <c r="O674" s="263"/>
      <c r="P674" s="263"/>
      <c r="Q674" s="263"/>
      <c r="R674" s="263"/>
      <c r="S674" s="41"/>
      <c r="T674" s="50"/>
      <c r="U674" s="22"/>
      <c r="V674" s="22"/>
      <c r="W674" s="22"/>
      <c r="X674" s="22"/>
      <c r="Y674" s="22"/>
      <c r="Z674" s="22"/>
      <c r="AA674" s="51"/>
      <c r="AT674" s="6" t="s">
        <v>337</v>
      </c>
      <c r="AU674" s="6" t="s">
        <v>74</v>
      </c>
    </row>
    <row r="675" spans="2:51" s="6" customFormat="1" ht="15.75" customHeight="1">
      <c r="B675" s="127"/>
      <c r="C675" s="128"/>
      <c r="D675" s="128"/>
      <c r="E675" s="128"/>
      <c r="F675" s="293" t="s">
        <v>978</v>
      </c>
      <c r="G675" s="294"/>
      <c r="H675" s="294"/>
      <c r="I675" s="294"/>
      <c r="J675" s="128"/>
      <c r="K675" s="130">
        <v>187</v>
      </c>
      <c r="L675" s="128"/>
      <c r="M675" s="128"/>
      <c r="N675" s="128"/>
      <c r="O675" s="128"/>
      <c r="P675" s="128"/>
      <c r="Q675" s="128"/>
      <c r="R675" s="128"/>
      <c r="S675" s="131"/>
      <c r="T675" s="132"/>
      <c r="U675" s="128"/>
      <c r="V675" s="128"/>
      <c r="W675" s="128"/>
      <c r="X675" s="128"/>
      <c r="Y675" s="128"/>
      <c r="Z675" s="128"/>
      <c r="AA675" s="133"/>
      <c r="AT675" s="134" t="s">
        <v>240</v>
      </c>
      <c r="AU675" s="134" t="s">
        <v>74</v>
      </c>
      <c r="AV675" s="134" t="s">
        <v>74</v>
      </c>
      <c r="AW675" s="134" t="s">
        <v>188</v>
      </c>
      <c r="AX675" s="134" t="s">
        <v>17</v>
      </c>
      <c r="AY675" s="134" t="s">
        <v>231</v>
      </c>
    </row>
    <row r="676" spans="2:63" s="106" customFormat="1" ht="30.75" customHeight="1">
      <c r="B676" s="107"/>
      <c r="C676" s="108"/>
      <c r="D676" s="116" t="s">
        <v>204</v>
      </c>
      <c r="E676" s="108"/>
      <c r="F676" s="108"/>
      <c r="G676" s="108"/>
      <c r="H676" s="108"/>
      <c r="I676" s="108"/>
      <c r="J676" s="108"/>
      <c r="K676" s="108"/>
      <c r="L676" s="108"/>
      <c r="M676" s="108"/>
      <c r="N676" s="285">
        <f>$BK$676</f>
        <v>0</v>
      </c>
      <c r="O676" s="284"/>
      <c r="P676" s="284"/>
      <c r="Q676" s="284"/>
      <c r="R676" s="108"/>
      <c r="S676" s="110"/>
      <c r="T676" s="111"/>
      <c r="U676" s="108"/>
      <c r="V676" s="108"/>
      <c r="W676" s="112">
        <f>SUM($W$677:$W$695)</f>
        <v>0</v>
      </c>
      <c r="X676" s="108"/>
      <c r="Y676" s="112">
        <f>SUM($Y$677:$Y$695)</f>
        <v>0.6273</v>
      </c>
      <c r="Z676" s="108"/>
      <c r="AA676" s="113">
        <f>SUM($AA$677:$AA$695)</f>
        <v>0</v>
      </c>
      <c r="AR676" s="114" t="s">
        <v>74</v>
      </c>
      <c r="AT676" s="114" t="s">
        <v>64</v>
      </c>
      <c r="AU676" s="114" t="s">
        <v>17</v>
      </c>
      <c r="AY676" s="114" t="s">
        <v>231</v>
      </c>
      <c r="BK676" s="115">
        <f>SUM($BK$677:$BK$695)</f>
        <v>0</v>
      </c>
    </row>
    <row r="677" spans="2:65" s="6" customFormat="1" ht="15.75" customHeight="1">
      <c r="B677" s="21"/>
      <c r="C677" s="117" t="s">
        <v>979</v>
      </c>
      <c r="D677" s="117" t="s">
        <v>232</v>
      </c>
      <c r="E677" s="118" t="s">
        <v>980</v>
      </c>
      <c r="F677" s="289" t="s">
        <v>981</v>
      </c>
      <c r="G677" s="290"/>
      <c r="H677" s="290"/>
      <c r="I677" s="290"/>
      <c r="J677" s="120" t="s">
        <v>588</v>
      </c>
      <c r="K677" s="121">
        <v>72</v>
      </c>
      <c r="L677" s="291"/>
      <c r="M677" s="290"/>
      <c r="N677" s="292">
        <f>ROUND($L$677*$K$677,2)</f>
        <v>0</v>
      </c>
      <c r="O677" s="290"/>
      <c r="P677" s="290"/>
      <c r="Q677" s="290"/>
      <c r="R677" s="119" t="s">
        <v>236</v>
      </c>
      <c r="S677" s="41"/>
      <c r="T677" s="122"/>
      <c r="U677" s="123" t="s">
        <v>38</v>
      </c>
      <c r="V677" s="22"/>
      <c r="W677" s="22"/>
      <c r="X677" s="124">
        <v>0</v>
      </c>
      <c r="Y677" s="124">
        <f>$X$677*$K$677</f>
        <v>0</v>
      </c>
      <c r="Z677" s="124">
        <v>0</v>
      </c>
      <c r="AA677" s="125">
        <f>$Z$677*$K$677</f>
        <v>0</v>
      </c>
      <c r="AR677" s="80" t="s">
        <v>305</v>
      </c>
      <c r="AT677" s="80" t="s">
        <v>232</v>
      </c>
      <c r="AU677" s="80" t="s">
        <v>74</v>
      </c>
      <c r="AY677" s="6" t="s">
        <v>231</v>
      </c>
      <c r="BE677" s="126">
        <f>IF($U$677="základní",$N$677,0)</f>
        <v>0</v>
      </c>
      <c r="BF677" s="126">
        <f>IF($U$677="snížená",$N$677,0)</f>
        <v>0</v>
      </c>
      <c r="BG677" s="126">
        <f>IF($U$677="zákl. přenesená",$N$677,0)</f>
        <v>0</v>
      </c>
      <c r="BH677" s="126">
        <f>IF($U$677="sníž. přenesená",$N$677,0)</f>
        <v>0</v>
      </c>
      <c r="BI677" s="126">
        <f>IF($U$677="nulová",$N$677,0)</f>
        <v>0</v>
      </c>
      <c r="BJ677" s="80" t="s">
        <v>237</v>
      </c>
      <c r="BK677" s="126">
        <f>ROUND($L$677*$K$677,2)</f>
        <v>0</v>
      </c>
      <c r="BL677" s="80" t="s">
        <v>305</v>
      </c>
      <c r="BM677" s="80" t="s">
        <v>982</v>
      </c>
    </row>
    <row r="678" spans="2:51" s="6" customFormat="1" ht="15.75" customHeight="1">
      <c r="B678" s="127"/>
      <c r="C678" s="128"/>
      <c r="D678" s="128"/>
      <c r="E678" s="129"/>
      <c r="F678" s="293" t="s">
        <v>983</v>
      </c>
      <c r="G678" s="294"/>
      <c r="H678" s="294"/>
      <c r="I678" s="294"/>
      <c r="J678" s="128"/>
      <c r="K678" s="130">
        <v>46</v>
      </c>
      <c r="L678" s="128"/>
      <c r="M678" s="128"/>
      <c r="N678" s="128"/>
      <c r="O678" s="128"/>
      <c r="P678" s="128"/>
      <c r="Q678" s="128"/>
      <c r="R678" s="128"/>
      <c r="S678" s="131"/>
      <c r="T678" s="132"/>
      <c r="U678" s="128"/>
      <c r="V678" s="128"/>
      <c r="W678" s="128"/>
      <c r="X678" s="128"/>
      <c r="Y678" s="128"/>
      <c r="Z678" s="128"/>
      <c r="AA678" s="133"/>
      <c r="AT678" s="134" t="s">
        <v>240</v>
      </c>
      <c r="AU678" s="134" t="s">
        <v>74</v>
      </c>
      <c r="AV678" s="134" t="s">
        <v>74</v>
      </c>
      <c r="AW678" s="134" t="s">
        <v>188</v>
      </c>
      <c r="AX678" s="134" t="s">
        <v>65</v>
      </c>
      <c r="AY678" s="134" t="s">
        <v>231</v>
      </c>
    </row>
    <row r="679" spans="2:51" s="6" customFormat="1" ht="15.75" customHeight="1">
      <c r="B679" s="127"/>
      <c r="C679" s="128"/>
      <c r="D679" s="128"/>
      <c r="E679" s="128"/>
      <c r="F679" s="293" t="s">
        <v>984</v>
      </c>
      <c r="G679" s="294"/>
      <c r="H679" s="294"/>
      <c r="I679" s="294"/>
      <c r="J679" s="128"/>
      <c r="K679" s="130">
        <v>26</v>
      </c>
      <c r="L679" s="128"/>
      <c r="M679" s="128"/>
      <c r="N679" s="128"/>
      <c r="O679" s="128"/>
      <c r="P679" s="128"/>
      <c r="Q679" s="128"/>
      <c r="R679" s="128"/>
      <c r="S679" s="131"/>
      <c r="T679" s="132"/>
      <c r="U679" s="128"/>
      <c r="V679" s="128"/>
      <c r="W679" s="128"/>
      <c r="X679" s="128"/>
      <c r="Y679" s="128"/>
      <c r="Z679" s="128"/>
      <c r="AA679" s="133"/>
      <c r="AT679" s="134" t="s">
        <v>240</v>
      </c>
      <c r="AU679" s="134" t="s">
        <v>74</v>
      </c>
      <c r="AV679" s="134" t="s">
        <v>74</v>
      </c>
      <c r="AW679" s="134" t="s">
        <v>188</v>
      </c>
      <c r="AX679" s="134" t="s">
        <v>65</v>
      </c>
      <c r="AY679" s="134" t="s">
        <v>231</v>
      </c>
    </row>
    <row r="680" spans="2:51" s="6" customFormat="1" ht="15.75" customHeight="1">
      <c r="B680" s="135"/>
      <c r="C680" s="136"/>
      <c r="D680" s="136"/>
      <c r="E680" s="136" t="s">
        <v>159</v>
      </c>
      <c r="F680" s="299" t="s">
        <v>241</v>
      </c>
      <c r="G680" s="300"/>
      <c r="H680" s="300"/>
      <c r="I680" s="300"/>
      <c r="J680" s="136"/>
      <c r="K680" s="137">
        <v>72</v>
      </c>
      <c r="L680" s="136"/>
      <c r="M680" s="136"/>
      <c r="N680" s="136"/>
      <c r="O680" s="136"/>
      <c r="P680" s="136"/>
      <c r="Q680" s="136"/>
      <c r="R680" s="136"/>
      <c r="S680" s="138"/>
      <c r="T680" s="139"/>
      <c r="U680" s="136"/>
      <c r="V680" s="136"/>
      <c r="W680" s="136"/>
      <c r="X680" s="136"/>
      <c r="Y680" s="136"/>
      <c r="Z680" s="136"/>
      <c r="AA680" s="140"/>
      <c r="AT680" s="141" t="s">
        <v>240</v>
      </c>
      <c r="AU680" s="141" t="s">
        <v>74</v>
      </c>
      <c r="AV680" s="141" t="s">
        <v>237</v>
      </c>
      <c r="AW680" s="141" t="s">
        <v>188</v>
      </c>
      <c r="AX680" s="141" t="s">
        <v>17</v>
      </c>
      <c r="AY680" s="141" t="s">
        <v>231</v>
      </c>
    </row>
    <row r="681" spans="2:65" s="6" customFormat="1" ht="15.75" customHeight="1">
      <c r="B681" s="21"/>
      <c r="C681" s="149" t="s">
        <v>985</v>
      </c>
      <c r="D681" s="149" t="s">
        <v>328</v>
      </c>
      <c r="E681" s="150" t="s">
        <v>986</v>
      </c>
      <c r="F681" s="295" t="s">
        <v>987</v>
      </c>
      <c r="G681" s="296"/>
      <c r="H681" s="296"/>
      <c r="I681" s="296"/>
      <c r="J681" s="151" t="s">
        <v>588</v>
      </c>
      <c r="K681" s="152">
        <v>72</v>
      </c>
      <c r="L681" s="297"/>
      <c r="M681" s="296"/>
      <c r="N681" s="298">
        <f>ROUND($L$681*$K$681,2)</f>
        <v>0</v>
      </c>
      <c r="O681" s="290"/>
      <c r="P681" s="290"/>
      <c r="Q681" s="290"/>
      <c r="R681" s="119" t="s">
        <v>236</v>
      </c>
      <c r="S681" s="41"/>
      <c r="T681" s="122"/>
      <c r="U681" s="123" t="s">
        <v>38</v>
      </c>
      <c r="V681" s="22"/>
      <c r="W681" s="22"/>
      <c r="X681" s="124">
        <v>0.0084</v>
      </c>
      <c r="Y681" s="124">
        <f>$X$681*$K$681</f>
        <v>0.6048</v>
      </c>
      <c r="Z681" s="124">
        <v>0</v>
      </c>
      <c r="AA681" s="125">
        <f>$Z$681*$K$681</f>
        <v>0</v>
      </c>
      <c r="AR681" s="80" t="s">
        <v>411</v>
      </c>
      <c r="AT681" s="80" t="s">
        <v>328</v>
      </c>
      <c r="AU681" s="80" t="s">
        <v>74</v>
      </c>
      <c r="AY681" s="6" t="s">
        <v>231</v>
      </c>
      <c r="BE681" s="126">
        <f>IF($U$681="základní",$N$681,0)</f>
        <v>0</v>
      </c>
      <c r="BF681" s="126">
        <f>IF($U$681="snížená",$N$681,0)</f>
        <v>0</v>
      </c>
      <c r="BG681" s="126">
        <f>IF($U$681="zákl. přenesená",$N$681,0)</f>
        <v>0</v>
      </c>
      <c r="BH681" s="126">
        <f>IF($U$681="sníž. přenesená",$N$681,0)</f>
        <v>0</v>
      </c>
      <c r="BI681" s="126">
        <f>IF($U$681="nulová",$N$681,0)</f>
        <v>0</v>
      </c>
      <c r="BJ681" s="80" t="s">
        <v>237</v>
      </c>
      <c r="BK681" s="126">
        <f>ROUND($L$681*$K$681,2)</f>
        <v>0</v>
      </c>
      <c r="BL681" s="80" t="s">
        <v>305</v>
      </c>
      <c r="BM681" s="80" t="s">
        <v>988</v>
      </c>
    </row>
    <row r="682" spans="2:51" s="6" customFormat="1" ht="15.75" customHeight="1">
      <c r="B682" s="127"/>
      <c r="C682" s="128"/>
      <c r="D682" s="128"/>
      <c r="E682" s="129"/>
      <c r="F682" s="293" t="s">
        <v>989</v>
      </c>
      <c r="G682" s="294"/>
      <c r="H682" s="294"/>
      <c r="I682" s="294"/>
      <c r="J682" s="128"/>
      <c r="K682" s="130">
        <v>72</v>
      </c>
      <c r="L682" s="128"/>
      <c r="M682" s="128"/>
      <c r="N682" s="128"/>
      <c r="O682" s="128"/>
      <c r="P682" s="128"/>
      <c r="Q682" s="128"/>
      <c r="R682" s="128"/>
      <c r="S682" s="131"/>
      <c r="T682" s="132"/>
      <c r="U682" s="128"/>
      <c r="V682" s="128"/>
      <c r="W682" s="128"/>
      <c r="X682" s="128"/>
      <c r="Y682" s="128"/>
      <c r="Z682" s="128"/>
      <c r="AA682" s="133"/>
      <c r="AT682" s="134" t="s">
        <v>240</v>
      </c>
      <c r="AU682" s="134" t="s">
        <v>74</v>
      </c>
      <c r="AV682" s="134" t="s">
        <v>74</v>
      </c>
      <c r="AW682" s="134" t="s">
        <v>188</v>
      </c>
      <c r="AX682" s="134" t="s">
        <v>65</v>
      </c>
      <c r="AY682" s="134" t="s">
        <v>231</v>
      </c>
    </row>
    <row r="683" spans="2:51" s="6" customFormat="1" ht="15.75" customHeight="1">
      <c r="B683" s="135"/>
      <c r="C683" s="136"/>
      <c r="D683" s="136"/>
      <c r="E683" s="136"/>
      <c r="F683" s="299" t="s">
        <v>241</v>
      </c>
      <c r="G683" s="300"/>
      <c r="H683" s="300"/>
      <c r="I683" s="300"/>
      <c r="J683" s="136"/>
      <c r="K683" s="137">
        <v>72</v>
      </c>
      <c r="L683" s="136"/>
      <c r="M683" s="136"/>
      <c r="N683" s="136"/>
      <c r="O683" s="136"/>
      <c r="P683" s="136"/>
      <c r="Q683" s="136"/>
      <c r="R683" s="136"/>
      <c r="S683" s="138"/>
      <c r="T683" s="139"/>
      <c r="U683" s="136"/>
      <c r="V683" s="136"/>
      <c r="W683" s="136"/>
      <c r="X683" s="136"/>
      <c r="Y683" s="136"/>
      <c r="Z683" s="136"/>
      <c r="AA683" s="140"/>
      <c r="AT683" s="141" t="s">
        <v>240</v>
      </c>
      <c r="AU683" s="141" t="s">
        <v>74</v>
      </c>
      <c r="AV683" s="141" t="s">
        <v>237</v>
      </c>
      <c r="AW683" s="141" t="s">
        <v>188</v>
      </c>
      <c r="AX683" s="141" t="s">
        <v>17</v>
      </c>
      <c r="AY683" s="141" t="s">
        <v>231</v>
      </c>
    </row>
    <row r="684" spans="2:65" s="6" customFormat="1" ht="15.75" customHeight="1">
      <c r="B684" s="21"/>
      <c r="C684" s="117" t="s">
        <v>990</v>
      </c>
      <c r="D684" s="117" t="s">
        <v>232</v>
      </c>
      <c r="E684" s="118" t="s">
        <v>991</v>
      </c>
      <c r="F684" s="289" t="s">
        <v>992</v>
      </c>
      <c r="G684" s="290"/>
      <c r="H684" s="290"/>
      <c r="I684" s="290"/>
      <c r="J684" s="120" t="s">
        <v>588</v>
      </c>
      <c r="K684" s="121">
        <v>3</v>
      </c>
      <c r="L684" s="291"/>
      <c r="M684" s="290"/>
      <c r="N684" s="292">
        <f>ROUND($L$684*$K$684,2)</f>
        <v>0</v>
      </c>
      <c r="O684" s="290"/>
      <c r="P684" s="290"/>
      <c r="Q684" s="290"/>
      <c r="R684" s="119" t="s">
        <v>236</v>
      </c>
      <c r="S684" s="41"/>
      <c r="T684" s="122"/>
      <c r="U684" s="123" t="s">
        <v>35</v>
      </c>
      <c r="V684" s="22"/>
      <c r="W684" s="22"/>
      <c r="X684" s="124">
        <v>0</v>
      </c>
      <c r="Y684" s="124">
        <f>$X$684*$K$684</f>
        <v>0</v>
      </c>
      <c r="Z684" s="124">
        <v>0</v>
      </c>
      <c r="AA684" s="125">
        <f>$Z$684*$K$684</f>
        <v>0</v>
      </c>
      <c r="AR684" s="80" t="s">
        <v>305</v>
      </c>
      <c r="AT684" s="80" t="s">
        <v>232</v>
      </c>
      <c r="AU684" s="80" t="s">
        <v>74</v>
      </c>
      <c r="AY684" s="6" t="s">
        <v>231</v>
      </c>
      <c r="BE684" s="126">
        <f>IF($U$684="základní",$N$684,0)</f>
        <v>0</v>
      </c>
      <c r="BF684" s="126">
        <f>IF($U$684="snížená",$N$684,0)</f>
        <v>0</v>
      </c>
      <c r="BG684" s="126">
        <f>IF($U$684="zákl. přenesená",$N$684,0)</f>
        <v>0</v>
      </c>
      <c r="BH684" s="126">
        <f>IF($U$684="sníž. přenesená",$N$684,0)</f>
        <v>0</v>
      </c>
      <c r="BI684" s="126">
        <f>IF($U$684="nulová",$N$684,0)</f>
        <v>0</v>
      </c>
      <c r="BJ684" s="80" t="s">
        <v>17</v>
      </c>
      <c r="BK684" s="126">
        <f>ROUND($L$684*$K$684,2)</f>
        <v>0</v>
      </c>
      <c r="BL684" s="80" t="s">
        <v>305</v>
      </c>
      <c r="BM684" s="80" t="s">
        <v>993</v>
      </c>
    </row>
    <row r="685" spans="2:47" s="6" customFormat="1" ht="16.5" customHeight="1">
      <c r="B685" s="21"/>
      <c r="C685" s="22"/>
      <c r="D685" s="22"/>
      <c r="E685" s="22"/>
      <c r="F685" s="287" t="s">
        <v>994</v>
      </c>
      <c r="G685" s="263"/>
      <c r="H685" s="263"/>
      <c r="I685" s="263"/>
      <c r="J685" s="263"/>
      <c r="K685" s="263"/>
      <c r="L685" s="263"/>
      <c r="M685" s="263"/>
      <c r="N685" s="263"/>
      <c r="O685" s="263"/>
      <c r="P685" s="263"/>
      <c r="Q685" s="263"/>
      <c r="R685" s="263"/>
      <c r="S685" s="41"/>
      <c r="T685" s="50"/>
      <c r="U685" s="22"/>
      <c r="V685" s="22"/>
      <c r="W685" s="22"/>
      <c r="X685" s="22"/>
      <c r="Y685" s="22"/>
      <c r="Z685" s="22"/>
      <c r="AA685" s="51"/>
      <c r="AT685" s="6" t="s">
        <v>337</v>
      </c>
      <c r="AU685" s="6" t="s">
        <v>74</v>
      </c>
    </row>
    <row r="686" spans="2:51" s="6" customFormat="1" ht="27" customHeight="1">
      <c r="B686" s="142"/>
      <c r="C686" s="143"/>
      <c r="D686" s="143"/>
      <c r="E686" s="143"/>
      <c r="F686" s="303" t="s">
        <v>995</v>
      </c>
      <c r="G686" s="304"/>
      <c r="H686" s="304"/>
      <c r="I686" s="304"/>
      <c r="J686" s="143"/>
      <c r="K686" s="143"/>
      <c r="L686" s="143"/>
      <c r="M686" s="143"/>
      <c r="N686" s="143"/>
      <c r="O686" s="143"/>
      <c r="P686" s="143"/>
      <c r="Q686" s="143"/>
      <c r="R686" s="143"/>
      <c r="S686" s="145"/>
      <c r="T686" s="146"/>
      <c r="U686" s="143"/>
      <c r="V686" s="143"/>
      <c r="W686" s="143"/>
      <c r="X686" s="143"/>
      <c r="Y686" s="143"/>
      <c r="Z686" s="143"/>
      <c r="AA686" s="147"/>
      <c r="AT686" s="148" t="s">
        <v>240</v>
      </c>
      <c r="AU686" s="148" t="s">
        <v>74</v>
      </c>
      <c r="AV686" s="148" t="s">
        <v>17</v>
      </c>
      <c r="AW686" s="148" t="s">
        <v>188</v>
      </c>
      <c r="AX686" s="148" t="s">
        <v>65</v>
      </c>
      <c r="AY686" s="148" t="s">
        <v>231</v>
      </c>
    </row>
    <row r="687" spans="2:51" s="6" customFormat="1" ht="15.75" customHeight="1">
      <c r="B687" s="127"/>
      <c r="C687" s="128"/>
      <c r="D687" s="128"/>
      <c r="E687" s="128"/>
      <c r="F687" s="293" t="s">
        <v>996</v>
      </c>
      <c r="G687" s="294"/>
      <c r="H687" s="294"/>
      <c r="I687" s="294"/>
      <c r="J687" s="128"/>
      <c r="K687" s="130">
        <v>2</v>
      </c>
      <c r="L687" s="128"/>
      <c r="M687" s="128"/>
      <c r="N687" s="128"/>
      <c r="O687" s="128"/>
      <c r="P687" s="128"/>
      <c r="Q687" s="128"/>
      <c r="R687" s="128"/>
      <c r="S687" s="131"/>
      <c r="T687" s="132"/>
      <c r="U687" s="128"/>
      <c r="V687" s="128"/>
      <c r="W687" s="128"/>
      <c r="X687" s="128"/>
      <c r="Y687" s="128"/>
      <c r="Z687" s="128"/>
      <c r="AA687" s="133"/>
      <c r="AT687" s="134" t="s">
        <v>240</v>
      </c>
      <c r="AU687" s="134" t="s">
        <v>74</v>
      </c>
      <c r="AV687" s="134" t="s">
        <v>74</v>
      </c>
      <c r="AW687" s="134" t="s">
        <v>188</v>
      </c>
      <c r="AX687" s="134" t="s">
        <v>65</v>
      </c>
      <c r="AY687" s="134" t="s">
        <v>231</v>
      </c>
    </row>
    <row r="688" spans="2:51" s="6" customFormat="1" ht="15.75" customHeight="1">
      <c r="B688" s="127"/>
      <c r="C688" s="128"/>
      <c r="D688" s="128"/>
      <c r="E688" s="128"/>
      <c r="F688" s="293" t="s">
        <v>997</v>
      </c>
      <c r="G688" s="294"/>
      <c r="H688" s="294"/>
      <c r="I688" s="294"/>
      <c r="J688" s="128"/>
      <c r="K688" s="130">
        <v>1</v>
      </c>
      <c r="L688" s="128"/>
      <c r="M688" s="128"/>
      <c r="N688" s="128"/>
      <c r="O688" s="128"/>
      <c r="P688" s="128"/>
      <c r="Q688" s="128"/>
      <c r="R688" s="128"/>
      <c r="S688" s="131"/>
      <c r="T688" s="132"/>
      <c r="U688" s="128"/>
      <c r="V688" s="128"/>
      <c r="W688" s="128"/>
      <c r="X688" s="128"/>
      <c r="Y688" s="128"/>
      <c r="Z688" s="128"/>
      <c r="AA688" s="133"/>
      <c r="AT688" s="134" t="s">
        <v>240</v>
      </c>
      <c r="AU688" s="134" t="s">
        <v>74</v>
      </c>
      <c r="AV688" s="134" t="s">
        <v>74</v>
      </c>
      <c r="AW688" s="134" t="s">
        <v>188</v>
      </c>
      <c r="AX688" s="134" t="s">
        <v>65</v>
      </c>
      <c r="AY688" s="134" t="s">
        <v>231</v>
      </c>
    </row>
    <row r="689" spans="2:51" s="6" customFormat="1" ht="15.75" customHeight="1">
      <c r="B689" s="135"/>
      <c r="C689" s="136"/>
      <c r="D689" s="136"/>
      <c r="E689" s="136"/>
      <c r="F689" s="299" t="s">
        <v>241</v>
      </c>
      <c r="G689" s="300"/>
      <c r="H689" s="300"/>
      <c r="I689" s="300"/>
      <c r="J689" s="136"/>
      <c r="K689" s="137">
        <v>3</v>
      </c>
      <c r="L689" s="136"/>
      <c r="M689" s="136"/>
      <c r="N689" s="136"/>
      <c r="O689" s="136"/>
      <c r="P689" s="136"/>
      <c r="Q689" s="136"/>
      <c r="R689" s="136"/>
      <c r="S689" s="138"/>
      <c r="T689" s="139"/>
      <c r="U689" s="136"/>
      <c r="V689" s="136"/>
      <c r="W689" s="136"/>
      <c r="X689" s="136"/>
      <c r="Y689" s="136"/>
      <c r="Z689" s="136"/>
      <c r="AA689" s="140"/>
      <c r="AT689" s="141" t="s">
        <v>240</v>
      </c>
      <c r="AU689" s="141" t="s">
        <v>74</v>
      </c>
      <c r="AV689" s="141" t="s">
        <v>237</v>
      </c>
      <c r="AW689" s="141" t="s">
        <v>188</v>
      </c>
      <c r="AX689" s="141" t="s">
        <v>17</v>
      </c>
      <c r="AY689" s="141" t="s">
        <v>231</v>
      </c>
    </row>
    <row r="690" spans="2:65" s="6" customFormat="1" ht="75" customHeight="1">
      <c r="B690" s="21"/>
      <c r="C690" s="149" t="s">
        <v>998</v>
      </c>
      <c r="D690" s="149" t="s">
        <v>328</v>
      </c>
      <c r="E690" s="150" t="s">
        <v>999</v>
      </c>
      <c r="F690" s="295" t="s">
        <v>1000</v>
      </c>
      <c r="G690" s="296"/>
      <c r="H690" s="296"/>
      <c r="I690" s="296"/>
      <c r="J690" s="151" t="s">
        <v>588</v>
      </c>
      <c r="K690" s="152">
        <v>3</v>
      </c>
      <c r="L690" s="297"/>
      <c r="M690" s="296"/>
      <c r="N690" s="298">
        <f>ROUND($L$690*$K$690,2)</f>
        <v>0</v>
      </c>
      <c r="O690" s="290"/>
      <c r="P690" s="290"/>
      <c r="Q690" s="290"/>
      <c r="R690" s="119" t="s">
        <v>236</v>
      </c>
      <c r="S690" s="41"/>
      <c r="T690" s="122"/>
      <c r="U690" s="123" t="s">
        <v>35</v>
      </c>
      <c r="V690" s="22"/>
      <c r="W690" s="22"/>
      <c r="X690" s="124">
        <v>0.0075</v>
      </c>
      <c r="Y690" s="124">
        <f>$X$690*$K$690</f>
        <v>0.0225</v>
      </c>
      <c r="Z690" s="124">
        <v>0</v>
      </c>
      <c r="AA690" s="125">
        <f>$Z$690*$K$690</f>
        <v>0</v>
      </c>
      <c r="AR690" s="80" t="s">
        <v>411</v>
      </c>
      <c r="AT690" s="80" t="s">
        <v>328</v>
      </c>
      <c r="AU690" s="80" t="s">
        <v>74</v>
      </c>
      <c r="AY690" s="6" t="s">
        <v>231</v>
      </c>
      <c r="BE690" s="126">
        <f>IF($U$690="základní",$N$690,0)</f>
        <v>0</v>
      </c>
      <c r="BF690" s="126">
        <f>IF($U$690="snížená",$N$690,0)</f>
        <v>0</v>
      </c>
      <c r="BG690" s="126">
        <f>IF($U$690="zákl. přenesená",$N$690,0)</f>
        <v>0</v>
      </c>
      <c r="BH690" s="126">
        <f>IF($U$690="sníž. přenesená",$N$690,0)</f>
        <v>0</v>
      </c>
      <c r="BI690" s="126">
        <f>IF($U$690="nulová",$N$690,0)</f>
        <v>0</v>
      </c>
      <c r="BJ690" s="80" t="s">
        <v>17</v>
      </c>
      <c r="BK690" s="126">
        <f>ROUND($L$690*$K$690,2)</f>
        <v>0</v>
      </c>
      <c r="BL690" s="80" t="s">
        <v>305</v>
      </c>
      <c r="BM690" s="80" t="s">
        <v>1001</v>
      </c>
    </row>
    <row r="691" spans="2:47" s="6" customFormat="1" ht="16.5" customHeight="1">
      <c r="B691" s="21"/>
      <c r="C691" s="22"/>
      <c r="D691" s="22"/>
      <c r="E691" s="22"/>
      <c r="F691" s="287" t="s">
        <v>1002</v>
      </c>
      <c r="G691" s="263"/>
      <c r="H691" s="263"/>
      <c r="I691" s="263"/>
      <c r="J691" s="263"/>
      <c r="K691" s="263"/>
      <c r="L691" s="263"/>
      <c r="M691" s="263"/>
      <c r="N691" s="263"/>
      <c r="O691" s="263"/>
      <c r="P691" s="263"/>
      <c r="Q691" s="263"/>
      <c r="R691" s="263"/>
      <c r="S691" s="41"/>
      <c r="T691" s="50"/>
      <c r="U691" s="22"/>
      <c r="V691" s="22"/>
      <c r="W691" s="22"/>
      <c r="X691" s="22"/>
      <c r="Y691" s="22"/>
      <c r="Z691" s="22"/>
      <c r="AA691" s="51"/>
      <c r="AT691" s="6" t="s">
        <v>337</v>
      </c>
      <c r="AU691" s="6" t="s">
        <v>74</v>
      </c>
    </row>
    <row r="692" spans="2:51" s="6" customFormat="1" ht="27" customHeight="1">
      <c r="B692" s="142"/>
      <c r="C692" s="143"/>
      <c r="D692" s="143"/>
      <c r="E692" s="143"/>
      <c r="F692" s="303" t="s">
        <v>1003</v>
      </c>
      <c r="G692" s="304"/>
      <c r="H692" s="304"/>
      <c r="I692" s="304"/>
      <c r="J692" s="143"/>
      <c r="K692" s="143"/>
      <c r="L692" s="143"/>
      <c r="M692" s="143"/>
      <c r="N692" s="143"/>
      <c r="O692" s="143"/>
      <c r="P692" s="143"/>
      <c r="Q692" s="143"/>
      <c r="R692" s="143"/>
      <c r="S692" s="145"/>
      <c r="T692" s="146"/>
      <c r="U692" s="143"/>
      <c r="V692" s="143"/>
      <c r="W692" s="143"/>
      <c r="X692" s="143"/>
      <c r="Y692" s="143"/>
      <c r="Z692" s="143"/>
      <c r="AA692" s="147"/>
      <c r="AT692" s="148" t="s">
        <v>240</v>
      </c>
      <c r="AU692" s="148" t="s">
        <v>74</v>
      </c>
      <c r="AV692" s="148" t="s">
        <v>17</v>
      </c>
      <c r="AW692" s="148" t="s">
        <v>188</v>
      </c>
      <c r="AX692" s="148" t="s">
        <v>65</v>
      </c>
      <c r="AY692" s="148" t="s">
        <v>231</v>
      </c>
    </row>
    <row r="693" spans="2:51" s="6" customFormat="1" ht="15.75" customHeight="1">
      <c r="B693" s="127"/>
      <c r="C693" s="128"/>
      <c r="D693" s="128"/>
      <c r="E693" s="128"/>
      <c r="F693" s="293" t="s">
        <v>996</v>
      </c>
      <c r="G693" s="294"/>
      <c r="H693" s="294"/>
      <c r="I693" s="294"/>
      <c r="J693" s="128"/>
      <c r="K693" s="130">
        <v>2</v>
      </c>
      <c r="L693" s="128"/>
      <c r="M693" s="128"/>
      <c r="N693" s="128"/>
      <c r="O693" s="128"/>
      <c r="P693" s="128"/>
      <c r="Q693" s="128"/>
      <c r="R693" s="128"/>
      <c r="S693" s="131"/>
      <c r="T693" s="132"/>
      <c r="U693" s="128"/>
      <c r="V693" s="128"/>
      <c r="W693" s="128"/>
      <c r="X693" s="128"/>
      <c r="Y693" s="128"/>
      <c r="Z693" s="128"/>
      <c r="AA693" s="133"/>
      <c r="AT693" s="134" t="s">
        <v>240</v>
      </c>
      <c r="AU693" s="134" t="s">
        <v>74</v>
      </c>
      <c r="AV693" s="134" t="s">
        <v>74</v>
      </c>
      <c r="AW693" s="134" t="s">
        <v>188</v>
      </c>
      <c r="AX693" s="134" t="s">
        <v>65</v>
      </c>
      <c r="AY693" s="134" t="s">
        <v>231</v>
      </c>
    </row>
    <row r="694" spans="2:51" s="6" customFormat="1" ht="15.75" customHeight="1">
      <c r="B694" s="127"/>
      <c r="C694" s="128"/>
      <c r="D694" s="128"/>
      <c r="E694" s="128"/>
      <c r="F694" s="293" t="s">
        <v>997</v>
      </c>
      <c r="G694" s="294"/>
      <c r="H694" s="294"/>
      <c r="I694" s="294"/>
      <c r="J694" s="128"/>
      <c r="K694" s="130">
        <v>1</v>
      </c>
      <c r="L694" s="128"/>
      <c r="M694" s="128"/>
      <c r="N694" s="128"/>
      <c r="O694" s="128"/>
      <c r="P694" s="128"/>
      <c r="Q694" s="128"/>
      <c r="R694" s="128"/>
      <c r="S694" s="131"/>
      <c r="T694" s="132"/>
      <c r="U694" s="128"/>
      <c r="V694" s="128"/>
      <c r="W694" s="128"/>
      <c r="X694" s="128"/>
      <c r="Y694" s="128"/>
      <c r="Z694" s="128"/>
      <c r="AA694" s="133"/>
      <c r="AT694" s="134" t="s">
        <v>240</v>
      </c>
      <c r="AU694" s="134" t="s">
        <v>74</v>
      </c>
      <c r="AV694" s="134" t="s">
        <v>74</v>
      </c>
      <c r="AW694" s="134" t="s">
        <v>188</v>
      </c>
      <c r="AX694" s="134" t="s">
        <v>65</v>
      </c>
      <c r="AY694" s="134" t="s">
        <v>231</v>
      </c>
    </row>
    <row r="695" spans="2:51" s="6" customFormat="1" ht="15.75" customHeight="1">
      <c r="B695" s="135"/>
      <c r="C695" s="136"/>
      <c r="D695" s="136"/>
      <c r="E695" s="136"/>
      <c r="F695" s="299" t="s">
        <v>241</v>
      </c>
      <c r="G695" s="300"/>
      <c r="H695" s="300"/>
      <c r="I695" s="300"/>
      <c r="J695" s="136"/>
      <c r="K695" s="137">
        <v>3</v>
      </c>
      <c r="L695" s="136"/>
      <c r="M695" s="136"/>
      <c r="N695" s="136"/>
      <c r="O695" s="136"/>
      <c r="P695" s="136"/>
      <c r="Q695" s="136"/>
      <c r="R695" s="136"/>
      <c r="S695" s="138"/>
      <c r="T695" s="139"/>
      <c r="U695" s="136"/>
      <c r="V695" s="136"/>
      <c r="W695" s="136"/>
      <c r="X695" s="136"/>
      <c r="Y695" s="136"/>
      <c r="Z695" s="136"/>
      <c r="AA695" s="140"/>
      <c r="AT695" s="141" t="s">
        <v>240</v>
      </c>
      <c r="AU695" s="141" t="s">
        <v>74</v>
      </c>
      <c r="AV695" s="141" t="s">
        <v>237</v>
      </c>
      <c r="AW695" s="141" t="s">
        <v>188</v>
      </c>
      <c r="AX695" s="141" t="s">
        <v>17</v>
      </c>
      <c r="AY695" s="141" t="s">
        <v>231</v>
      </c>
    </row>
    <row r="696" spans="2:63" s="106" customFormat="1" ht="30.75" customHeight="1">
      <c r="B696" s="107"/>
      <c r="C696" s="108"/>
      <c r="D696" s="116" t="s">
        <v>205</v>
      </c>
      <c r="E696" s="108"/>
      <c r="F696" s="108"/>
      <c r="G696" s="108"/>
      <c r="H696" s="108"/>
      <c r="I696" s="108"/>
      <c r="J696" s="108"/>
      <c r="K696" s="108"/>
      <c r="L696" s="108"/>
      <c r="M696" s="108"/>
      <c r="N696" s="285">
        <f>$BK$696</f>
        <v>0</v>
      </c>
      <c r="O696" s="284"/>
      <c r="P696" s="284"/>
      <c r="Q696" s="284"/>
      <c r="R696" s="108"/>
      <c r="S696" s="110"/>
      <c r="T696" s="111"/>
      <c r="U696" s="108"/>
      <c r="V696" s="108"/>
      <c r="W696" s="112">
        <f>SUM($W$697:$W$714)</f>
        <v>0</v>
      </c>
      <c r="X696" s="108"/>
      <c r="Y696" s="112">
        <f>SUM($Y$697:$Y$714)</f>
        <v>7.12345436</v>
      </c>
      <c r="Z696" s="108"/>
      <c r="AA696" s="113">
        <f>SUM($AA$697:$AA$714)</f>
        <v>3.8606249999999998</v>
      </c>
      <c r="AR696" s="114" t="s">
        <v>74</v>
      </c>
      <c r="AT696" s="114" t="s">
        <v>64</v>
      </c>
      <c r="AU696" s="114" t="s">
        <v>17</v>
      </c>
      <c r="AY696" s="114" t="s">
        <v>231</v>
      </c>
      <c r="BK696" s="115">
        <f>SUM($BK$697:$BK$714)</f>
        <v>0</v>
      </c>
    </row>
    <row r="697" spans="2:65" s="6" customFormat="1" ht="27" customHeight="1">
      <c r="B697" s="21"/>
      <c r="C697" s="117" t="s">
        <v>1004</v>
      </c>
      <c r="D697" s="117" t="s">
        <v>232</v>
      </c>
      <c r="E697" s="118" t="s">
        <v>1005</v>
      </c>
      <c r="F697" s="289" t="s">
        <v>1006</v>
      </c>
      <c r="G697" s="290"/>
      <c r="H697" s="290"/>
      <c r="I697" s="290"/>
      <c r="J697" s="120" t="s">
        <v>235</v>
      </c>
      <c r="K697" s="121">
        <v>139.718</v>
      </c>
      <c r="L697" s="291"/>
      <c r="M697" s="290"/>
      <c r="N697" s="292">
        <f>ROUND($L$697*$K$697,2)</f>
        <v>0</v>
      </c>
      <c r="O697" s="290"/>
      <c r="P697" s="290"/>
      <c r="Q697" s="290"/>
      <c r="R697" s="119" t="s">
        <v>236</v>
      </c>
      <c r="S697" s="41"/>
      <c r="T697" s="122"/>
      <c r="U697" s="123" t="s">
        <v>38</v>
      </c>
      <c r="V697" s="22"/>
      <c r="W697" s="22"/>
      <c r="X697" s="124">
        <v>0.01227</v>
      </c>
      <c r="Y697" s="124">
        <f>$X$697*$K$697</f>
        <v>1.7143398599999997</v>
      </c>
      <c r="Z697" s="124">
        <v>0</v>
      </c>
      <c r="AA697" s="125">
        <f>$Z$697*$K$697</f>
        <v>0</v>
      </c>
      <c r="AR697" s="80" t="s">
        <v>305</v>
      </c>
      <c r="AT697" s="80" t="s">
        <v>232</v>
      </c>
      <c r="AU697" s="80" t="s">
        <v>74</v>
      </c>
      <c r="AY697" s="6" t="s">
        <v>231</v>
      </c>
      <c r="BE697" s="126">
        <f>IF($U$697="základní",$N$697,0)</f>
        <v>0</v>
      </c>
      <c r="BF697" s="126">
        <f>IF($U$697="snížená",$N$697,0)</f>
        <v>0</v>
      </c>
      <c r="BG697" s="126">
        <f>IF($U$697="zákl. přenesená",$N$697,0)</f>
        <v>0</v>
      </c>
      <c r="BH697" s="126">
        <f>IF($U$697="sníž. přenesená",$N$697,0)</f>
        <v>0</v>
      </c>
      <c r="BI697" s="126">
        <f>IF($U$697="nulová",$N$697,0)</f>
        <v>0</v>
      </c>
      <c r="BJ697" s="80" t="s">
        <v>237</v>
      </c>
      <c r="BK697" s="126">
        <f>ROUND($L$697*$K$697,2)</f>
        <v>0</v>
      </c>
      <c r="BL697" s="80" t="s">
        <v>305</v>
      </c>
      <c r="BM697" s="80" t="s">
        <v>1007</v>
      </c>
    </row>
    <row r="698" spans="2:51" s="6" customFormat="1" ht="15.75" customHeight="1">
      <c r="B698" s="127"/>
      <c r="C698" s="128"/>
      <c r="D698" s="128"/>
      <c r="E698" s="129"/>
      <c r="F698" s="293" t="s">
        <v>161</v>
      </c>
      <c r="G698" s="294"/>
      <c r="H698" s="294"/>
      <c r="I698" s="294"/>
      <c r="J698" s="128"/>
      <c r="K698" s="130">
        <v>139.718</v>
      </c>
      <c r="L698" s="128"/>
      <c r="M698" s="128"/>
      <c r="N698" s="128"/>
      <c r="O698" s="128"/>
      <c r="P698" s="128"/>
      <c r="Q698" s="128"/>
      <c r="R698" s="128"/>
      <c r="S698" s="131"/>
      <c r="T698" s="132"/>
      <c r="U698" s="128"/>
      <c r="V698" s="128"/>
      <c r="W698" s="128"/>
      <c r="X698" s="128"/>
      <c r="Y698" s="128"/>
      <c r="Z698" s="128"/>
      <c r="AA698" s="133"/>
      <c r="AT698" s="134" t="s">
        <v>240</v>
      </c>
      <c r="AU698" s="134" t="s">
        <v>74</v>
      </c>
      <c r="AV698" s="134" t="s">
        <v>74</v>
      </c>
      <c r="AW698" s="134" t="s">
        <v>188</v>
      </c>
      <c r="AX698" s="134" t="s">
        <v>65</v>
      </c>
      <c r="AY698" s="134" t="s">
        <v>231</v>
      </c>
    </row>
    <row r="699" spans="2:51" s="6" customFormat="1" ht="15.75" customHeight="1">
      <c r="B699" s="135"/>
      <c r="C699" s="136"/>
      <c r="D699" s="136"/>
      <c r="E699" s="136"/>
      <c r="F699" s="299" t="s">
        <v>241</v>
      </c>
      <c r="G699" s="300"/>
      <c r="H699" s="300"/>
      <c r="I699" s="300"/>
      <c r="J699" s="136"/>
      <c r="K699" s="137">
        <v>139.718</v>
      </c>
      <c r="L699" s="136"/>
      <c r="M699" s="136"/>
      <c r="N699" s="136"/>
      <c r="O699" s="136"/>
      <c r="P699" s="136"/>
      <c r="Q699" s="136"/>
      <c r="R699" s="136"/>
      <c r="S699" s="138"/>
      <c r="T699" s="139"/>
      <c r="U699" s="136"/>
      <c r="V699" s="136"/>
      <c r="W699" s="136"/>
      <c r="X699" s="136"/>
      <c r="Y699" s="136"/>
      <c r="Z699" s="136"/>
      <c r="AA699" s="140"/>
      <c r="AT699" s="141" t="s">
        <v>240</v>
      </c>
      <c r="AU699" s="141" t="s">
        <v>74</v>
      </c>
      <c r="AV699" s="141" t="s">
        <v>237</v>
      </c>
      <c r="AW699" s="141" t="s">
        <v>188</v>
      </c>
      <c r="AX699" s="141" t="s">
        <v>17</v>
      </c>
      <c r="AY699" s="141" t="s">
        <v>231</v>
      </c>
    </row>
    <row r="700" spans="2:65" s="6" customFormat="1" ht="15.75" customHeight="1">
      <c r="B700" s="21"/>
      <c r="C700" s="117" t="s">
        <v>1008</v>
      </c>
      <c r="D700" s="117" t="s">
        <v>232</v>
      </c>
      <c r="E700" s="118" t="s">
        <v>1009</v>
      </c>
      <c r="F700" s="289" t="s">
        <v>1010</v>
      </c>
      <c r="G700" s="290"/>
      <c r="H700" s="290"/>
      <c r="I700" s="290"/>
      <c r="J700" s="120" t="s">
        <v>235</v>
      </c>
      <c r="K700" s="121">
        <v>362.5</v>
      </c>
      <c r="L700" s="291"/>
      <c r="M700" s="290"/>
      <c r="N700" s="292">
        <f>ROUND($L$700*$K$700,2)</f>
        <v>0</v>
      </c>
      <c r="O700" s="290"/>
      <c r="P700" s="290"/>
      <c r="Q700" s="290"/>
      <c r="R700" s="119" t="s">
        <v>236</v>
      </c>
      <c r="S700" s="41"/>
      <c r="T700" s="122"/>
      <c r="U700" s="123" t="s">
        <v>38</v>
      </c>
      <c r="V700" s="22"/>
      <c r="W700" s="22"/>
      <c r="X700" s="124">
        <v>0</v>
      </c>
      <c r="Y700" s="124">
        <f>$X$700*$K$700</f>
        <v>0</v>
      </c>
      <c r="Z700" s="124">
        <v>0.01065</v>
      </c>
      <c r="AA700" s="125">
        <f>$Z$700*$K$700</f>
        <v>3.8606249999999998</v>
      </c>
      <c r="AR700" s="80" t="s">
        <v>305</v>
      </c>
      <c r="AT700" s="80" t="s">
        <v>232</v>
      </c>
      <c r="AU700" s="80" t="s">
        <v>74</v>
      </c>
      <c r="AY700" s="6" t="s">
        <v>231</v>
      </c>
      <c r="BE700" s="126">
        <f>IF($U$700="základní",$N$700,0)</f>
        <v>0</v>
      </c>
      <c r="BF700" s="126">
        <f>IF($U$700="snížená",$N$700,0)</f>
        <v>0</v>
      </c>
      <c r="BG700" s="126">
        <f>IF($U$700="zákl. přenesená",$N$700,0)</f>
        <v>0</v>
      </c>
      <c r="BH700" s="126">
        <f>IF($U$700="sníž. přenesená",$N$700,0)</f>
        <v>0</v>
      </c>
      <c r="BI700" s="126">
        <f>IF($U$700="nulová",$N$700,0)</f>
        <v>0</v>
      </c>
      <c r="BJ700" s="80" t="s">
        <v>237</v>
      </c>
      <c r="BK700" s="126">
        <f>ROUND($L$700*$K$700,2)</f>
        <v>0</v>
      </c>
      <c r="BL700" s="80" t="s">
        <v>305</v>
      </c>
      <c r="BM700" s="80" t="s">
        <v>1011</v>
      </c>
    </row>
    <row r="701" spans="2:51" s="6" customFormat="1" ht="39" customHeight="1">
      <c r="B701" s="127"/>
      <c r="C701" s="128"/>
      <c r="D701" s="128"/>
      <c r="E701" s="129"/>
      <c r="F701" s="293" t="s">
        <v>1012</v>
      </c>
      <c r="G701" s="294"/>
      <c r="H701" s="294"/>
      <c r="I701" s="294"/>
      <c r="J701" s="128"/>
      <c r="K701" s="130">
        <v>185.2</v>
      </c>
      <c r="L701" s="128"/>
      <c r="M701" s="128"/>
      <c r="N701" s="128"/>
      <c r="O701" s="128"/>
      <c r="P701" s="128"/>
      <c r="Q701" s="128"/>
      <c r="R701" s="128"/>
      <c r="S701" s="131"/>
      <c r="T701" s="132"/>
      <c r="U701" s="128"/>
      <c r="V701" s="128"/>
      <c r="W701" s="128"/>
      <c r="X701" s="128"/>
      <c r="Y701" s="128"/>
      <c r="Z701" s="128"/>
      <c r="AA701" s="133"/>
      <c r="AT701" s="134" t="s">
        <v>240</v>
      </c>
      <c r="AU701" s="134" t="s">
        <v>74</v>
      </c>
      <c r="AV701" s="134" t="s">
        <v>74</v>
      </c>
      <c r="AW701" s="134" t="s">
        <v>188</v>
      </c>
      <c r="AX701" s="134" t="s">
        <v>65</v>
      </c>
      <c r="AY701" s="134" t="s">
        <v>231</v>
      </c>
    </row>
    <row r="702" spans="2:51" s="6" customFormat="1" ht="27" customHeight="1">
      <c r="B702" s="127"/>
      <c r="C702" s="128"/>
      <c r="D702" s="128"/>
      <c r="E702" s="128"/>
      <c r="F702" s="293" t="s">
        <v>1013</v>
      </c>
      <c r="G702" s="294"/>
      <c r="H702" s="294"/>
      <c r="I702" s="294"/>
      <c r="J702" s="128"/>
      <c r="K702" s="130">
        <v>177.3</v>
      </c>
      <c r="L702" s="128"/>
      <c r="M702" s="128"/>
      <c r="N702" s="128"/>
      <c r="O702" s="128"/>
      <c r="P702" s="128"/>
      <c r="Q702" s="128"/>
      <c r="R702" s="128"/>
      <c r="S702" s="131"/>
      <c r="T702" s="132"/>
      <c r="U702" s="128"/>
      <c r="V702" s="128"/>
      <c r="W702" s="128"/>
      <c r="X702" s="128"/>
      <c r="Y702" s="128"/>
      <c r="Z702" s="128"/>
      <c r="AA702" s="133"/>
      <c r="AT702" s="134" t="s">
        <v>240</v>
      </c>
      <c r="AU702" s="134" t="s">
        <v>74</v>
      </c>
      <c r="AV702" s="134" t="s">
        <v>74</v>
      </c>
      <c r="AW702" s="134" t="s">
        <v>188</v>
      </c>
      <c r="AX702" s="134" t="s">
        <v>65</v>
      </c>
      <c r="AY702" s="134" t="s">
        <v>231</v>
      </c>
    </row>
    <row r="703" spans="2:51" s="6" customFormat="1" ht="15.75" customHeight="1">
      <c r="B703" s="135"/>
      <c r="C703" s="136"/>
      <c r="D703" s="136"/>
      <c r="E703" s="136"/>
      <c r="F703" s="299" t="s">
        <v>241</v>
      </c>
      <c r="G703" s="300"/>
      <c r="H703" s="300"/>
      <c r="I703" s="300"/>
      <c r="J703" s="136"/>
      <c r="K703" s="137">
        <v>362.5</v>
      </c>
      <c r="L703" s="136"/>
      <c r="M703" s="136"/>
      <c r="N703" s="136"/>
      <c r="O703" s="136"/>
      <c r="P703" s="136"/>
      <c r="Q703" s="136"/>
      <c r="R703" s="136"/>
      <c r="S703" s="138"/>
      <c r="T703" s="139"/>
      <c r="U703" s="136"/>
      <c r="V703" s="136"/>
      <c r="W703" s="136"/>
      <c r="X703" s="136"/>
      <c r="Y703" s="136"/>
      <c r="Z703" s="136"/>
      <c r="AA703" s="140"/>
      <c r="AT703" s="141" t="s">
        <v>240</v>
      </c>
      <c r="AU703" s="141" t="s">
        <v>74</v>
      </c>
      <c r="AV703" s="141" t="s">
        <v>237</v>
      </c>
      <c r="AW703" s="141" t="s">
        <v>188</v>
      </c>
      <c r="AX703" s="141" t="s">
        <v>17</v>
      </c>
      <c r="AY703" s="141" t="s">
        <v>231</v>
      </c>
    </row>
    <row r="704" spans="2:65" s="6" customFormat="1" ht="27" customHeight="1">
      <c r="B704" s="21"/>
      <c r="C704" s="117" t="s">
        <v>1014</v>
      </c>
      <c r="D704" s="117" t="s">
        <v>232</v>
      </c>
      <c r="E704" s="118" t="s">
        <v>1015</v>
      </c>
      <c r="F704" s="289" t="s">
        <v>1016</v>
      </c>
      <c r="G704" s="290"/>
      <c r="H704" s="290"/>
      <c r="I704" s="290"/>
      <c r="J704" s="120" t="s">
        <v>235</v>
      </c>
      <c r="K704" s="121">
        <v>462.515</v>
      </c>
      <c r="L704" s="291"/>
      <c r="M704" s="290"/>
      <c r="N704" s="292">
        <f>ROUND($L$704*$K$704,2)</f>
        <v>0</v>
      </c>
      <c r="O704" s="290"/>
      <c r="P704" s="290"/>
      <c r="Q704" s="290"/>
      <c r="R704" s="119" t="s">
        <v>236</v>
      </c>
      <c r="S704" s="41"/>
      <c r="T704" s="122"/>
      <c r="U704" s="123" t="s">
        <v>38</v>
      </c>
      <c r="V704" s="22"/>
      <c r="W704" s="22"/>
      <c r="X704" s="124">
        <v>0.0013</v>
      </c>
      <c r="Y704" s="124">
        <f>$X$704*$K$704</f>
        <v>0.6012694999999999</v>
      </c>
      <c r="Z704" s="124">
        <v>0</v>
      </c>
      <c r="AA704" s="125">
        <f>$Z$704*$K$704</f>
        <v>0</v>
      </c>
      <c r="AR704" s="80" t="s">
        <v>305</v>
      </c>
      <c r="AT704" s="80" t="s">
        <v>232</v>
      </c>
      <c r="AU704" s="80" t="s">
        <v>74</v>
      </c>
      <c r="AY704" s="6" t="s">
        <v>231</v>
      </c>
      <c r="BE704" s="126">
        <f>IF($U$704="základní",$N$704,0)</f>
        <v>0</v>
      </c>
      <c r="BF704" s="126">
        <f>IF($U$704="snížená",$N$704,0)</f>
        <v>0</v>
      </c>
      <c r="BG704" s="126">
        <f>IF($U$704="zákl. přenesená",$N$704,0)</f>
        <v>0</v>
      </c>
      <c r="BH704" s="126">
        <f>IF($U$704="sníž. přenesená",$N$704,0)</f>
        <v>0</v>
      </c>
      <c r="BI704" s="126">
        <f>IF($U$704="nulová",$N$704,0)</f>
        <v>0</v>
      </c>
      <c r="BJ704" s="80" t="s">
        <v>237</v>
      </c>
      <c r="BK704" s="126">
        <f>ROUND($L$704*$K$704,2)</f>
        <v>0</v>
      </c>
      <c r="BL704" s="80" t="s">
        <v>305</v>
      </c>
      <c r="BM704" s="80" t="s">
        <v>1017</v>
      </c>
    </row>
    <row r="705" spans="2:51" s="6" customFormat="1" ht="15.75" customHeight="1">
      <c r="B705" s="127"/>
      <c r="C705" s="128"/>
      <c r="D705" s="128"/>
      <c r="E705" s="129"/>
      <c r="F705" s="293" t="s">
        <v>150</v>
      </c>
      <c r="G705" s="294"/>
      <c r="H705" s="294"/>
      <c r="I705" s="294"/>
      <c r="J705" s="128"/>
      <c r="K705" s="130">
        <v>191.3</v>
      </c>
      <c r="L705" s="128"/>
      <c r="M705" s="128"/>
      <c r="N705" s="128"/>
      <c r="O705" s="128"/>
      <c r="P705" s="128"/>
      <c r="Q705" s="128"/>
      <c r="R705" s="128"/>
      <c r="S705" s="131"/>
      <c r="T705" s="132"/>
      <c r="U705" s="128"/>
      <c r="V705" s="128"/>
      <c r="W705" s="128"/>
      <c r="X705" s="128"/>
      <c r="Y705" s="128"/>
      <c r="Z705" s="128"/>
      <c r="AA705" s="133"/>
      <c r="AT705" s="134" t="s">
        <v>240</v>
      </c>
      <c r="AU705" s="134" t="s">
        <v>74</v>
      </c>
      <c r="AV705" s="134" t="s">
        <v>74</v>
      </c>
      <c r="AW705" s="134" t="s">
        <v>188</v>
      </c>
      <c r="AX705" s="134" t="s">
        <v>65</v>
      </c>
      <c r="AY705" s="134" t="s">
        <v>231</v>
      </c>
    </row>
    <row r="706" spans="2:51" s="6" customFormat="1" ht="15.75" customHeight="1">
      <c r="B706" s="127"/>
      <c r="C706" s="128"/>
      <c r="D706" s="128"/>
      <c r="E706" s="128"/>
      <c r="F706" s="293" t="s">
        <v>153</v>
      </c>
      <c r="G706" s="294"/>
      <c r="H706" s="294"/>
      <c r="I706" s="294"/>
      <c r="J706" s="128"/>
      <c r="K706" s="130">
        <v>78.815</v>
      </c>
      <c r="L706" s="128"/>
      <c r="M706" s="128"/>
      <c r="N706" s="128"/>
      <c r="O706" s="128"/>
      <c r="P706" s="128"/>
      <c r="Q706" s="128"/>
      <c r="R706" s="128"/>
      <c r="S706" s="131"/>
      <c r="T706" s="132"/>
      <c r="U706" s="128"/>
      <c r="V706" s="128"/>
      <c r="W706" s="128"/>
      <c r="X706" s="128"/>
      <c r="Y706" s="128"/>
      <c r="Z706" s="128"/>
      <c r="AA706" s="133"/>
      <c r="AT706" s="134" t="s">
        <v>240</v>
      </c>
      <c r="AU706" s="134" t="s">
        <v>74</v>
      </c>
      <c r="AV706" s="134" t="s">
        <v>74</v>
      </c>
      <c r="AW706" s="134" t="s">
        <v>188</v>
      </c>
      <c r="AX706" s="134" t="s">
        <v>65</v>
      </c>
      <c r="AY706" s="134" t="s">
        <v>231</v>
      </c>
    </row>
    <row r="707" spans="2:51" s="6" customFormat="1" ht="15.75" customHeight="1">
      <c r="B707" s="142"/>
      <c r="C707" s="143"/>
      <c r="D707" s="143"/>
      <c r="E707" s="143"/>
      <c r="F707" s="303" t="s">
        <v>794</v>
      </c>
      <c r="G707" s="304"/>
      <c r="H707" s="304"/>
      <c r="I707" s="304"/>
      <c r="J707" s="143"/>
      <c r="K707" s="143"/>
      <c r="L707" s="143"/>
      <c r="M707" s="143"/>
      <c r="N707" s="143"/>
      <c r="O707" s="143"/>
      <c r="P707" s="143"/>
      <c r="Q707" s="143"/>
      <c r="R707" s="143"/>
      <c r="S707" s="145"/>
      <c r="T707" s="146"/>
      <c r="U707" s="143"/>
      <c r="V707" s="143"/>
      <c r="W707" s="143"/>
      <c r="X707" s="143"/>
      <c r="Y707" s="143"/>
      <c r="Z707" s="143"/>
      <c r="AA707" s="147"/>
      <c r="AT707" s="148" t="s">
        <v>240</v>
      </c>
      <c r="AU707" s="148" t="s">
        <v>74</v>
      </c>
      <c r="AV707" s="148" t="s">
        <v>17</v>
      </c>
      <c r="AW707" s="148" t="s">
        <v>188</v>
      </c>
      <c r="AX707" s="148" t="s">
        <v>65</v>
      </c>
      <c r="AY707" s="148" t="s">
        <v>231</v>
      </c>
    </row>
    <row r="708" spans="2:51" s="6" customFormat="1" ht="39" customHeight="1">
      <c r="B708" s="127"/>
      <c r="C708" s="128"/>
      <c r="D708" s="128"/>
      <c r="E708" s="128"/>
      <c r="F708" s="293" t="s">
        <v>795</v>
      </c>
      <c r="G708" s="294"/>
      <c r="H708" s="294"/>
      <c r="I708" s="294"/>
      <c r="J708" s="128"/>
      <c r="K708" s="130">
        <v>192.4</v>
      </c>
      <c r="L708" s="128"/>
      <c r="M708" s="128"/>
      <c r="N708" s="128"/>
      <c r="O708" s="128"/>
      <c r="P708" s="128"/>
      <c r="Q708" s="128"/>
      <c r="R708" s="128"/>
      <c r="S708" s="131"/>
      <c r="T708" s="132"/>
      <c r="U708" s="128"/>
      <c r="V708" s="128"/>
      <c r="W708" s="128"/>
      <c r="X708" s="128"/>
      <c r="Y708" s="128"/>
      <c r="Z708" s="128"/>
      <c r="AA708" s="133"/>
      <c r="AT708" s="134" t="s">
        <v>240</v>
      </c>
      <c r="AU708" s="134" t="s">
        <v>74</v>
      </c>
      <c r="AV708" s="134" t="s">
        <v>74</v>
      </c>
      <c r="AW708" s="134" t="s">
        <v>188</v>
      </c>
      <c r="AX708" s="134" t="s">
        <v>65</v>
      </c>
      <c r="AY708" s="134" t="s">
        <v>231</v>
      </c>
    </row>
    <row r="709" spans="2:51" s="6" customFormat="1" ht="15.75" customHeight="1">
      <c r="B709" s="135"/>
      <c r="C709" s="136"/>
      <c r="D709" s="136"/>
      <c r="E709" s="136" t="s">
        <v>138</v>
      </c>
      <c r="F709" s="299" t="s">
        <v>241</v>
      </c>
      <c r="G709" s="300"/>
      <c r="H709" s="300"/>
      <c r="I709" s="300"/>
      <c r="J709" s="136"/>
      <c r="K709" s="137">
        <v>462.515</v>
      </c>
      <c r="L709" s="136"/>
      <c r="M709" s="136"/>
      <c r="N709" s="136"/>
      <c r="O709" s="136"/>
      <c r="P709" s="136"/>
      <c r="Q709" s="136"/>
      <c r="R709" s="136"/>
      <c r="S709" s="138"/>
      <c r="T709" s="139"/>
      <c r="U709" s="136"/>
      <c r="V709" s="136"/>
      <c r="W709" s="136"/>
      <c r="X709" s="136"/>
      <c r="Y709" s="136"/>
      <c r="Z709" s="136"/>
      <c r="AA709" s="140"/>
      <c r="AT709" s="141" t="s">
        <v>240</v>
      </c>
      <c r="AU709" s="141" t="s">
        <v>74</v>
      </c>
      <c r="AV709" s="141" t="s">
        <v>237</v>
      </c>
      <c r="AW709" s="141" t="s">
        <v>188</v>
      </c>
      <c r="AX709" s="141" t="s">
        <v>17</v>
      </c>
      <c r="AY709" s="141" t="s">
        <v>231</v>
      </c>
    </row>
    <row r="710" spans="2:65" s="6" customFormat="1" ht="27" customHeight="1">
      <c r="B710" s="21"/>
      <c r="C710" s="149" t="s">
        <v>1018</v>
      </c>
      <c r="D710" s="149" t="s">
        <v>328</v>
      </c>
      <c r="E710" s="150" t="s">
        <v>1019</v>
      </c>
      <c r="F710" s="295" t="s">
        <v>1020</v>
      </c>
      <c r="G710" s="296"/>
      <c r="H710" s="296"/>
      <c r="I710" s="296"/>
      <c r="J710" s="151" t="s">
        <v>235</v>
      </c>
      <c r="K710" s="152">
        <v>534.205</v>
      </c>
      <c r="L710" s="297"/>
      <c r="M710" s="296"/>
      <c r="N710" s="298">
        <f>ROUND($L$710*$K$710,2)</f>
        <v>0</v>
      </c>
      <c r="O710" s="290"/>
      <c r="P710" s="290"/>
      <c r="Q710" s="290"/>
      <c r="R710" s="119" t="s">
        <v>236</v>
      </c>
      <c r="S710" s="41"/>
      <c r="T710" s="122"/>
      <c r="U710" s="123" t="s">
        <v>38</v>
      </c>
      <c r="V710" s="22"/>
      <c r="W710" s="22"/>
      <c r="X710" s="124">
        <v>0.009</v>
      </c>
      <c r="Y710" s="124">
        <f>$X$710*$K$710</f>
        <v>4.807845</v>
      </c>
      <c r="Z710" s="124">
        <v>0</v>
      </c>
      <c r="AA710" s="125">
        <f>$Z$710*$K$710</f>
        <v>0</v>
      </c>
      <c r="AR710" s="80" t="s">
        <v>411</v>
      </c>
      <c r="AT710" s="80" t="s">
        <v>328</v>
      </c>
      <c r="AU710" s="80" t="s">
        <v>74</v>
      </c>
      <c r="AY710" s="6" t="s">
        <v>231</v>
      </c>
      <c r="BE710" s="126">
        <f>IF($U$710="základní",$N$710,0)</f>
        <v>0</v>
      </c>
      <c r="BF710" s="126">
        <f>IF($U$710="snížená",$N$710,0)</f>
        <v>0</v>
      </c>
      <c r="BG710" s="126">
        <f>IF($U$710="zákl. přenesená",$N$710,0)</f>
        <v>0</v>
      </c>
      <c r="BH710" s="126">
        <f>IF($U$710="sníž. přenesená",$N$710,0)</f>
        <v>0</v>
      </c>
      <c r="BI710" s="126">
        <f>IF($U$710="nulová",$N$710,0)</f>
        <v>0</v>
      </c>
      <c r="BJ710" s="80" t="s">
        <v>237</v>
      </c>
      <c r="BK710" s="126">
        <f>ROUND($L$710*$K$710,2)</f>
        <v>0</v>
      </c>
      <c r="BL710" s="80" t="s">
        <v>305</v>
      </c>
      <c r="BM710" s="80" t="s">
        <v>1021</v>
      </c>
    </row>
    <row r="711" spans="2:51" s="6" customFormat="1" ht="15.75" customHeight="1">
      <c r="B711" s="127"/>
      <c r="C711" s="128"/>
      <c r="D711" s="128"/>
      <c r="E711" s="129"/>
      <c r="F711" s="293" t="s">
        <v>1022</v>
      </c>
      <c r="G711" s="294"/>
      <c r="H711" s="294"/>
      <c r="I711" s="294"/>
      <c r="J711" s="128"/>
      <c r="K711" s="130">
        <v>508.767</v>
      </c>
      <c r="L711" s="128"/>
      <c r="M711" s="128"/>
      <c r="N711" s="128"/>
      <c r="O711" s="128"/>
      <c r="P711" s="128"/>
      <c r="Q711" s="128"/>
      <c r="R711" s="128"/>
      <c r="S711" s="131"/>
      <c r="T711" s="132"/>
      <c r="U711" s="128"/>
      <c r="V711" s="128"/>
      <c r="W711" s="128"/>
      <c r="X711" s="128"/>
      <c r="Y711" s="128"/>
      <c r="Z711" s="128"/>
      <c r="AA711" s="133"/>
      <c r="AT711" s="134" t="s">
        <v>240</v>
      </c>
      <c r="AU711" s="134" t="s">
        <v>74</v>
      </c>
      <c r="AV711" s="134" t="s">
        <v>74</v>
      </c>
      <c r="AW711" s="134" t="s">
        <v>188</v>
      </c>
      <c r="AX711" s="134" t="s">
        <v>65</v>
      </c>
      <c r="AY711" s="134" t="s">
        <v>231</v>
      </c>
    </row>
    <row r="712" spans="2:51" s="6" customFormat="1" ht="15.75" customHeight="1">
      <c r="B712" s="135"/>
      <c r="C712" s="136"/>
      <c r="D712" s="136"/>
      <c r="E712" s="136"/>
      <c r="F712" s="299" t="s">
        <v>241</v>
      </c>
      <c r="G712" s="300"/>
      <c r="H712" s="300"/>
      <c r="I712" s="300"/>
      <c r="J712" s="136"/>
      <c r="K712" s="137">
        <v>508.767</v>
      </c>
      <c r="L712" s="136"/>
      <c r="M712" s="136"/>
      <c r="N712" s="136"/>
      <c r="O712" s="136"/>
      <c r="P712" s="136"/>
      <c r="Q712" s="136"/>
      <c r="R712" s="136"/>
      <c r="S712" s="138"/>
      <c r="T712" s="139"/>
      <c r="U712" s="136"/>
      <c r="V712" s="136"/>
      <c r="W712" s="136"/>
      <c r="X712" s="136"/>
      <c r="Y712" s="136"/>
      <c r="Z712" s="136"/>
      <c r="AA712" s="140"/>
      <c r="AT712" s="141" t="s">
        <v>240</v>
      </c>
      <c r="AU712" s="141" t="s">
        <v>74</v>
      </c>
      <c r="AV712" s="141" t="s">
        <v>237</v>
      </c>
      <c r="AW712" s="141" t="s">
        <v>188</v>
      </c>
      <c r="AX712" s="141" t="s">
        <v>17</v>
      </c>
      <c r="AY712" s="141" t="s">
        <v>231</v>
      </c>
    </row>
    <row r="713" spans="2:51" s="6" customFormat="1" ht="15.75" customHeight="1">
      <c r="B713" s="127"/>
      <c r="C713" s="128"/>
      <c r="D713" s="128"/>
      <c r="E713" s="128"/>
      <c r="F713" s="293" t="s">
        <v>1023</v>
      </c>
      <c r="G713" s="294"/>
      <c r="H713" s="294"/>
      <c r="I713" s="294"/>
      <c r="J713" s="128"/>
      <c r="K713" s="130">
        <v>534.205</v>
      </c>
      <c r="L713" s="128"/>
      <c r="M713" s="128"/>
      <c r="N713" s="128"/>
      <c r="O713" s="128"/>
      <c r="P713" s="128"/>
      <c r="Q713" s="128"/>
      <c r="R713" s="128"/>
      <c r="S713" s="131"/>
      <c r="T713" s="132"/>
      <c r="U713" s="128"/>
      <c r="V713" s="128"/>
      <c r="W713" s="128"/>
      <c r="X713" s="128"/>
      <c r="Y713" s="128"/>
      <c r="Z713" s="128"/>
      <c r="AA713" s="133"/>
      <c r="AT713" s="134" t="s">
        <v>240</v>
      </c>
      <c r="AU713" s="134" t="s">
        <v>74</v>
      </c>
      <c r="AV713" s="134" t="s">
        <v>74</v>
      </c>
      <c r="AW713" s="134" t="s">
        <v>65</v>
      </c>
      <c r="AX713" s="134" t="s">
        <v>17</v>
      </c>
      <c r="AY713" s="134" t="s">
        <v>231</v>
      </c>
    </row>
    <row r="714" spans="2:65" s="6" customFormat="1" ht="27" customHeight="1">
      <c r="B714" s="21"/>
      <c r="C714" s="117" t="s">
        <v>97</v>
      </c>
      <c r="D714" s="117" t="s">
        <v>232</v>
      </c>
      <c r="E714" s="118" t="s">
        <v>1024</v>
      </c>
      <c r="F714" s="289" t="s">
        <v>1025</v>
      </c>
      <c r="G714" s="290"/>
      <c r="H714" s="290"/>
      <c r="I714" s="290"/>
      <c r="J714" s="120" t="s">
        <v>769</v>
      </c>
      <c r="K714" s="160"/>
      <c r="L714" s="291"/>
      <c r="M714" s="290"/>
      <c r="N714" s="292">
        <f>ROUND($L$714*$K$714,2)</f>
        <v>0</v>
      </c>
      <c r="O714" s="290"/>
      <c r="P714" s="290"/>
      <c r="Q714" s="290"/>
      <c r="R714" s="119" t="s">
        <v>236</v>
      </c>
      <c r="S714" s="41"/>
      <c r="T714" s="122"/>
      <c r="U714" s="123" t="s">
        <v>38</v>
      </c>
      <c r="V714" s="22"/>
      <c r="W714" s="22"/>
      <c r="X714" s="124">
        <v>0</v>
      </c>
      <c r="Y714" s="124">
        <f>$X$714*$K$714</f>
        <v>0</v>
      </c>
      <c r="Z714" s="124">
        <v>0</v>
      </c>
      <c r="AA714" s="125">
        <f>$Z$714*$K$714</f>
        <v>0</v>
      </c>
      <c r="AR714" s="80" t="s">
        <v>305</v>
      </c>
      <c r="AT714" s="80" t="s">
        <v>232</v>
      </c>
      <c r="AU714" s="80" t="s">
        <v>74</v>
      </c>
      <c r="AY714" s="6" t="s">
        <v>231</v>
      </c>
      <c r="BE714" s="126">
        <f>IF($U$714="základní",$N$714,0)</f>
        <v>0</v>
      </c>
      <c r="BF714" s="126">
        <f>IF($U$714="snížená",$N$714,0)</f>
        <v>0</v>
      </c>
      <c r="BG714" s="126">
        <f>IF($U$714="zákl. přenesená",$N$714,0)</f>
        <v>0</v>
      </c>
      <c r="BH714" s="126">
        <f>IF($U$714="sníž. přenesená",$N$714,0)</f>
        <v>0</v>
      </c>
      <c r="BI714" s="126">
        <f>IF($U$714="nulová",$N$714,0)</f>
        <v>0</v>
      </c>
      <c r="BJ714" s="80" t="s">
        <v>237</v>
      </c>
      <c r="BK714" s="126">
        <f>ROUND($L$714*$K$714,2)</f>
        <v>0</v>
      </c>
      <c r="BL714" s="80" t="s">
        <v>305</v>
      </c>
      <c r="BM714" s="80" t="s">
        <v>1026</v>
      </c>
    </row>
    <row r="715" spans="2:63" s="106" customFormat="1" ht="30.75" customHeight="1">
      <c r="B715" s="107"/>
      <c r="C715" s="108"/>
      <c r="D715" s="116" t="s">
        <v>206</v>
      </c>
      <c r="E715" s="108"/>
      <c r="F715" s="108"/>
      <c r="G715" s="108"/>
      <c r="H715" s="108"/>
      <c r="I715" s="108"/>
      <c r="J715" s="108"/>
      <c r="K715" s="108"/>
      <c r="L715" s="108"/>
      <c r="M715" s="108"/>
      <c r="N715" s="285">
        <f>$BK$715</f>
        <v>0</v>
      </c>
      <c r="O715" s="284"/>
      <c r="P715" s="284"/>
      <c r="Q715" s="284"/>
      <c r="R715" s="108"/>
      <c r="S715" s="110"/>
      <c r="T715" s="111"/>
      <c r="U715" s="108"/>
      <c r="V715" s="108"/>
      <c r="W715" s="112">
        <f>SUM($W$716:$W$770)</f>
        <v>0</v>
      </c>
      <c r="X715" s="108"/>
      <c r="Y715" s="112">
        <f>SUM($Y$716:$Y$770)</f>
        <v>8.894471399999999</v>
      </c>
      <c r="Z715" s="108"/>
      <c r="AA715" s="113">
        <f>SUM($AA$716:$AA$770)</f>
        <v>0.5903788999999999</v>
      </c>
      <c r="AR715" s="114" t="s">
        <v>74</v>
      </c>
      <c r="AT715" s="114" t="s">
        <v>64</v>
      </c>
      <c r="AU715" s="114" t="s">
        <v>17</v>
      </c>
      <c r="AY715" s="114" t="s">
        <v>231</v>
      </c>
      <c r="BK715" s="115">
        <f>SUM($BK$716:$BK$770)</f>
        <v>0</v>
      </c>
    </row>
    <row r="716" spans="2:65" s="6" customFormat="1" ht="27" customHeight="1">
      <c r="B716" s="21"/>
      <c r="C716" s="120" t="s">
        <v>1027</v>
      </c>
      <c r="D716" s="120" t="s">
        <v>232</v>
      </c>
      <c r="E716" s="118" t="s">
        <v>1028</v>
      </c>
      <c r="F716" s="289" t="s">
        <v>1029</v>
      </c>
      <c r="G716" s="290"/>
      <c r="H716" s="290"/>
      <c r="I716" s="290"/>
      <c r="J716" s="120" t="s">
        <v>235</v>
      </c>
      <c r="K716" s="121">
        <v>704.98</v>
      </c>
      <c r="L716" s="291"/>
      <c r="M716" s="290"/>
      <c r="N716" s="292">
        <f>ROUND($L$716*$K$716,2)</f>
        <v>0</v>
      </c>
      <c r="O716" s="290"/>
      <c r="P716" s="290"/>
      <c r="Q716" s="290"/>
      <c r="R716" s="119" t="s">
        <v>236</v>
      </c>
      <c r="S716" s="41"/>
      <c r="T716" s="122"/>
      <c r="U716" s="123" t="s">
        <v>38</v>
      </c>
      <c r="V716" s="22"/>
      <c r="W716" s="22"/>
      <c r="X716" s="124">
        <v>0</v>
      </c>
      <c r="Y716" s="124">
        <f>$X$716*$K$716</f>
        <v>0</v>
      </c>
      <c r="Z716" s="124">
        <v>0</v>
      </c>
      <c r="AA716" s="125">
        <f>$Z$716*$K$716</f>
        <v>0</v>
      </c>
      <c r="AR716" s="80" t="s">
        <v>305</v>
      </c>
      <c r="AT716" s="80" t="s">
        <v>232</v>
      </c>
      <c r="AU716" s="80" t="s">
        <v>74</v>
      </c>
      <c r="AY716" s="80" t="s">
        <v>231</v>
      </c>
      <c r="BE716" s="126">
        <f>IF($U$716="základní",$N$716,0)</f>
        <v>0</v>
      </c>
      <c r="BF716" s="126">
        <f>IF($U$716="snížená",$N$716,0)</f>
        <v>0</v>
      </c>
      <c r="BG716" s="126">
        <f>IF($U$716="zákl. přenesená",$N$716,0)</f>
        <v>0</v>
      </c>
      <c r="BH716" s="126">
        <f>IF($U$716="sníž. přenesená",$N$716,0)</f>
        <v>0</v>
      </c>
      <c r="BI716" s="126">
        <f>IF($U$716="nulová",$N$716,0)</f>
        <v>0</v>
      </c>
      <c r="BJ716" s="80" t="s">
        <v>237</v>
      </c>
      <c r="BK716" s="126">
        <f>ROUND($L$716*$K$716,2)</f>
        <v>0</v>
      </c>
      <c r="BL716" s="80" t="s">
        <v>305</v>
      </c>
      <c r="BM716" s="80" t="s">
        <v>1030</v>
      </c>
    </row>
    <row r="717" spans="2:51" s="6" customFormat="1" ht="15.75" customHeight="1">
      <c r="B717" s="127"/>
      <c r="C717" s="128"/>
      <c r="D717" s="128"/>
      <c r="E717" s="129"/>
      <c r="F717" s="293" t="s">
        <v>1031</v>
      </c>
      <c r="G717" s="294"/>
      <c r="H717" s="294"/>
      <c r="I717" s="294"/>
      <c r="J717" s="128"/>
      <c r="K717" s="130">
        <v>704.98</v>
      </c>
      <c r="L717" s="128"/>
      <c r="M717" s="128"/>
      <c r="N717" s="128"/>
      <c r="O717" s="128"/>
      <c r="P717" s="128"/>
      <c r="Q717" s="128"/>
      <c r="R717" s="128"/>
      <c r="S717" s="131"/>
      <c r="T717" s="132"/>
      <c r="U717" s="128"/>
      <c r="V717" s="128"/>
      <c r="W717" s="128"/>
      <c r="X717" s="128"/>
      <c r="Y717" s="128"/>
      <c r="Z717" s="128"/>
      <c r="AA717" s="133"/>
      <c r="AT717" s="134" t="s">
        <v>240</v>
      </c>
      <c r="AU717" s="134" t="s">
        <v>74</v>
      </c>
      <c r="AV717" s="134" t="s">
        <v>74</v>
      </c>
      <c r="AW717" s="134" t="s">
        <v>188</v>
      </c>
      <c r="AX717" s="134" t="s">
        <v>65</v>
      </c>
      <c r="AY717" s="134" t="s">
        <v>231</v>
      </c>
    </row>
    <row r="718" spans="2:51" s="6" customFormat="1" ht="15.75" customHeight="1">
      <c r="B718" s="135"/>
      <c r="C718" s="136"/>
      <c r="D718" s="136"/>
      <c r="E718" s="136" t="s">
        <v>164</v>
      </c>
      <c r="F718" s="299" t="s">
        <v>241</v>
      </c>
      <c r="G718" s="300"/>
      <c r="H718" s="300"/>
      <c r="I718" s="300"/>
      <c r="J718" s="136"/>
      <c r="K718" s="137">
        <v>704.98</v>
      </c>
      <c r="L718" s="136"/>
      <c r="M718" s="136"/>
      <c r="N718" s="136"/>
      <c r="O718" s="136"/>
      <c r="P718" s="136"/>
      <c r="Q718" s="136"/>
      <c r="R718" s="136"/>
      <c r="S718" s="138"/>
      <c r="T718" s="139"/>
      <c r="U718" s="136"/>
      <c r="V718" s="136"/>
      <c r="W718" s="136"/>
      <c r="X718" s="136"/>
      <c r="Y718" s="136"/>
      <c r="Z718" s="136"/>
      <c r="AA718" s="140"/>
      <c r="AT718" s="141" t="s">
        <v>240</v>
      </c>
      <c r="AU718" s="141" t="s">
        <v>74</v>
      </c>
      <c r="AV718" s="141" t="s">
        <v>237</v>
      </c>
      <c r="AW718" s="141" t="s">
        <v>188</v>
      </c>
      <c r="AX718" s="141" t="s">
        <v>17</v>
      </c>
      <c r="AY718" s="141" t="s">
        <v>231</v>
      </c>
    </row>
    <row r="719" spans="2:65" s="6" customFormat="1" ht="27" customHeight="1">
      <c r="B719" s="21"/>
      <c r="C719" s="149" t="s">
        <v>1032</v>
      </c>
      <c r="D719" s="149" t="s">
        <v>328</v>
      </c>
      <c r="E719" s="150" t="s">
        <v>1033</v>
      </c>
      <c r="F719" s="295" t="s">
        <v>1034</v>
      </c>
      <c r="G719" s="296"/>
      <c r="H719" s="296"/>
      <c r="I719" s="296"/>
      <c r="J719" s="151" t="s">
        <v>235</v>
      </c>
      <c r="K719" s="152">
        <v>775.478</v>
      </c>
      <c r="L719" s="297"/>
      <c r="M719" s="296"/>
      <c r="N719" s="298">
        <f>ROUND($L$719*$K$719,2)</f>
        <v>0</v>
      </c>
      <c r="O719" s="290"/>
      <c r="P719" s="290"/>
      <c r="Q719" s="290"/>
      <c r="R719" s="119" t="s">
        <v>236</v>
      </c>
      <c r="S719" s="41"/>
      <c r="T719" s="122"/>
      <c r="U719" s="123" t="s">
        <v>38</v>
      </c>
      <c r="V719" s="22"/>
      <c r="W719" s="22"/>
      <c r="X719" s="124">
        <v>0.0105</v>
      </c>
      <c r="Y719" s="124">
        <f>$X$719*$K$719</f>
        <v>8.142519</v>
      </c>
      <c r="Z719" s="124">
        <v>0</v>
      </c>
      <c r="AA719" s="125">
        <f>$Z$719*$K$719</f>
        <v>0</v>
      </c>
      <c r="AR719" s="80" t="s">
        <v>411</v>
      </c>
      <c r="AT719" s="80" t="s">
        <v>328</v>
      </c>
      <c r="AU719" s="80" t="s">
        <v>74</v>
      </c>
      <c r="AY719" s="6" t="s">
        <v>231</v>
      </c>
      <c r="BE719" s="126">
        <f>IF($U$719="základní",$N$719,0)</f>
        <v>0</v>
      </c>
      <c r="BF719" s="126">
        <f>IF($U$719="snížená",$N$719,0)</f>
        <v>0</v>
      </c>
      <c r="BG719" s="126">
        <f>IF($U$719="zákl. přenesená",$N$719,0)</f>
        <v>0</v>
      </c>
      <c r="BH719" s="126">
        <f>IF($U$719="sníž. přenesená",$N$719,0)</f>
        <v>0</v>
      </c>
      <c r="BI719" s="126">
        <f>IF($U$719="nulová",$N$719,0)</f>
        <v>0</v>
      </c>
      <c r="BJ719" s="80" t="s">
        <v>237</v>
      </c>
      <c r="BK719" s="126">
        <f>ROUND($L$719*$K$719,2)</f>
        <v>0</v>
      </c>
      <c r="BL719" s="80" t="s">
        <v>305</v>
      </c>
      <c r="BM719" s="80" t="s">
        <v>1035</v>
      </c>
    </row>
    <row r="720" spans="2:51" s="6" customFormat="1" ht="15.75" customHeight="1">
      <c r="B720" s="127"/>
      <c r="C720" s="128"/>
      <c r="D720" s="128"/>
      <c r="E720" s="129"/>
      <c r="F720" s="293" t="s">
        <v>1036</v>
      </c>
      <c r="G720" s="294"/>
      <c r="H720" s="294"/>
      <c r="I720" s="294"/>
      <c r="J720" s="128"/>
      <c r="K720" s="130">
        <v>775.478</v>
      </c>
      <c r="L720" s="128"/>
      <c r="M720" s="128"/>
      <c r="N720" s="128"/>
      <c r="O720" s="128"/>
      <c r="P720" s="128"/>
      <c r="Q720" s="128"/>
      <c r="R720" s="128"/>
      <c r="S720" s="131"/>
      <c r="T720" s="132"/>
      <c r="U720" s="128"/>
      <c r="V720" s="128"/>
      <c r="W720" s="128"/>
      <c r="X720" s="128"/>
      <c r="Y720" s="128"/>
      <c r="Z720" s="128"/>
      <c r="AA720" s="133"/>
      <c r="AT720" s="134" t="s">
        <v>240</v>
      </c>
      <c r="AU720" s="134" t="s">
        <v>74</v>
      </c>
      <c r="AV720" s="134" t="s">
        <v>74</v>
      </c>
      <c r="AW720" s="134" t="s">
        <v>188</v>
      </c>
      <c r="AX720" s="134" t="s">
        <v>65</v>
      </c>
      <c r="AY720" s="134" t="s">
        <v>231</v>
      </c>
    </row>
    <row r="721" spans="2:51" s="6" customFormat="1" ht="15.75" customHeight="1">
      <c r="B721" s="135"/>
      <c r="C721" s="136"/>
      <c r="D721" s="136"/>
      <c r="E721" s="136"/>
      <c r="F721" s="299" t="s">
        <v>241</v>
      </c>
      <c r="G721" s="300"/>
      <c r="H721" s="300"/>
      <c r="I721" s="300"/>
      <c r="J721" s="136"/>
      <c r="K721" s="137">
        <v>775.478</v>
      </c>
      <c r="L721" s="136"/>
      <c r="M721" s="136"/>
      <c r="N721" s="136"/>
      <c r="O721" s="136"/>
      <c r="P721" s="136"/>
      <c r="Q721" s="136"/>
      <c r="R721" s="136"/>
      <c r="S721" s="138"/>
      <c r="T721" s="139"/>
      <c r="U721" s="136"/>
      <c r="V721" s="136"/>
      <c r="W721" s="136"/>
      <c r="X721" s="136"/>
      <c r="Y721" s="136"/>
      <c r="Z721" s="136"/>
      <c r="AA721" s="140"/>
      <c r="AT721" s="141" t="s">
        <v>240</v>
      </c>
      <c r="AU721" s="141" t="s">
        <v>74</v>
      </c>
      <c r="AV721" s="141" t="s">
        <v>237</v>
      </c>
      <c r="AW721" s="141" t="s">
        <v>188</v>
      </c>
      <c r="AX721" s="141" t="s">
        <v>17</v>
      </c>
      <c r="AY721" s="141" t="s">
        <v>231</v>
      </c>
    </row>
    <row r="722" spans="2:65" s="6" customFormat="1" ht="27" customHeight="1">
      <c r="B722" s="21"/>
      <c r="C722" s="117" t="s">
        <v>1037</v>
      </c>
      <c r="D722" s="117" t="s">
        <v>232</v>
      </c>
      <c r="E722" s="118" t="s">
        <v>1038</v>
      </c>
      <c r="F722" s="289" t="s">
        <v>1039</v>
      </c>
      <c r="G722" s="290"/>
      <c r="H722" s="290"/>
      <c r="I722" s="290"/>
      <c r="J722" s="120" t="s">
        <v>438</v>
      </c>
      <c r="K722" s="121">
        <v>1.6</v>
      </c>
      <c r="L722" s="291"/>
      <c r="M722" s="290"/>
      <c r="N722" s="292">
        <f>ROUND($L$722*$K$722,2)</f>
        <v>0</v>
      </c>
      <c r="O722" s="290"/>
      <c r="P722" s="290"/>
      <c r="Q722" s="290"/>
      <c r="R722" s="119" t="s">
        <v>236</v>
      </c>
      <c r="S722" s="41"/>
      <c r="T722" s="122"/>
      <c r="U722" s="123" t="s">
        <v>38</v>
      </c>
      <c r="V722" s="22"/>
      <c r="W722" s="22"/>
      <c r="X722" s="124">
        <v>0</v>
      </c>
      <c r="Y722" s="124">
        <f>$X$722*$K$722</f>
        <v>0</v>
      </c>
      <c r="Z722" s="124">
        <v>0.00742</v>
      </c>
      <c r="AA722" s="125">
        <f>$Z$722*$K$722</f>
        <v>0.011872</v>
      </c>
      <c r="AR722" s="80" t="s">
        <v>305</v>
      </c>
      <c r="AT722" s="80" t="s">
        <v>232</v>
      </c>
      <c r="AU722" s="80" t="s">
        <v>74</v>
      </c>
      <c r="AY722" s="6" t="s">
        <v>231</v>
      </c>
      <c r="BE722" s="126">
        <f>IF($U$722="základní",$N$722,0)</f>
        <v>0</v>
      </c>
      <c r="BF722" s="126">
        <f>IF($U$722="snížená",$N$722,0)</f>
        <v>0</v>
      </c>
      <c r="BG722" s="126">
        <f>IF($U$722="zákl. přenesená",$N$722,0)</f>
        <v>0</v>
      </c>
      <c r="BH722" s="126">
        <f>IF($U$722="sníž. přenesená",$N$722,0)</f>
        <v>0</v>
      </c>
      <c r="BI722" s="126">
        <f>IF($U$722="nulová",$N$722,0)</f>
        <v>0</v>
      </c>
      <c r="BJ722" s="80" t="s">
        <v>237</v>
      </c>
      <c r="BK722" s="126">
        <f>ROUND($L$722*$K$722,2)</f>
        <v>0</v>
      </c>
      <c r="BL722" s="80" t="s">
        <v>305</v>
      </c>
      <c r="BM722" s="80" t="s">
        <v>1040</v>
      </c>
    </row>
    <row r="723" spans="2:51" s="6" customFormat="1" ht="15.75" customHeight="1">
      <c r="B723" s="127"/>
      <c r="C723" s="128"/>
      <c r="D723" s="128"/>
      <c r="E723" s="129"/>
      <c r="F723" s="293" t="s">
        <v>1041</v>
      </c>
      <c r="G723" s="294"/>
      <c r="H723" s="294"/>
      <c r="I723" s="294"/>
      <c r="J723" s="128"/>
      <c r="K723" s="130">
        <v>1.6</v>
      </c>
      <c r="L723" s="128"/>
      <c r="M723" s="128"/>
      <c r="N723" s="128"/>
      <c r="O723" s="128"/>
      <c r="P723" s="128"/>
      <c r="Q723" s="128"/>
      <c r="R723" s="128"/>
      <c r="S723" s="131"/>
      <c r="T723" s="132"/>
      <c r="U723" s="128"/>
      <c r="V723" s="128"/>
      <c r="W723" s="128"/>
      <c r="X723" s="128"/>
      <c r="Y723" s="128"/>
      <c r="Z723" s="128"/>
      <c r="AA723" s="133"/>
      <c r="AT723" s="134" t="s">
        <v>240</v>
      </c>
      <c r="AU723" s="134" t="s">
        <v>74</v>
      </c>
      <c r="AV723" s="134" t="s">
        <v>74</v>
      </c>
      <c r="AW723" s="134" t="s">
        <v>188</v>
      </c>
      <c r="AX723" s="134" t="s">
        <v>65</v>
      </c>
      <c r="AY723" s="134" t="s">
        <v>231</v>
      </c>
    </row>
    <row r="724" spans="2:51" s="6" customFormat="1" ht="15.75" customHeight="1">
      <c r="B724" s="135"/>
      <c r="C724" s="136"/>
      <c r="D724" s="136"/>
      <c r="E724" s="136"/>
      <c r="F724" s="299" t="s">
        <v>241</v>
      </c>
      <c r="G724" s="300"/>
      <c r="H724" s="300"/>
      <c r="I724" s="300"/>
      <c r="J724" s="136"/>
      <c r="K724" s="137">
        <v>1.6</v>
      </c>
      <c r="L724" s="136"/>
      <c r="M724" s="136"/>
      <c r="N724" s="136"/>
      <c r="O724" s="136"/>
      <c r="P724" s="136"/>
      <c r="Q724" s="136"/>
      <c r="R724" s="136"/>
      <c r="S724" s="138"/>
      <c r="T724" s="139"/>
      <c r="U724" s="136"/>
      <c r="V724" s="136"/>
      <c r="W724" s="136"/>
      <c r="X724" s="136"/>
      <c r="Y724" s="136"/>
      <c r="Z724" s="136"/>
      <c r="AA724" s="140"/>
      <c r="AT724" s="141" t="s">
        <v>240</v>
      </c>
      <c r="AU724" s="141" t="s">
        <v>74</v>
      </c>
      <c r="AV724" s="141" t="s">
        <v>237</v>
      </c>
      <c r="AW724" s="141" t="s">
        <v>188</v>
      </c>
      <c r="AX724" s="141" t="s">
        <v>17</v>
      </c>
      <c r="AY724" s="141" t="s">
        <v>231</v>
      </c>
    </row>
    <row r="725" spans="2:65" s="6" customFormat="1" ht="15.75" customHeight="1">
      <c r="B725" s="21"/>
      <c r="C725" s="117" t="s">
        <v>1042</v>
      </c>
      <c r="D725" s="117" t="s">
        <v>232</v>
      </c>
      <c r="E725" s="118" t="s">
        <v>1043</v>
      </c>
      <c r="F725" s="289" t="s">
        <v>1044</v>
      </c>
      <c r="G725" s="290"/>
      <c r="H725" s="290"/>
      <c r="I725" s="290"/>
      <c r="J725" s="120" t="s">
        <v>438</v>
      </c>
      <c r="K725" s="121">
        <v>40.9</v>
      </c>
      <c r="L725" s="291"/>
      <c r="M725" s="290"/>
      <c r="N725" s="292">
        <f>ROUND($L$725*$K$725,2)</f>
        <v>0</v>
      </c>
      <c r="O725" s="290"/>
      <c r="P725" s="290"/>
      <c r="Q725" s="290"/>
      <c r="R725" s="119" t="s">
        <v>236</v>
      </c>
      <c r="S725" s="41"/>
      <c r="T725" s="122"/>
      <c r="U725" s="123" t="s">
        <v>38</v>
      </c>
      <c r="V725" s="22"/>
      <c r="W725" s="22"/>
      <c r="X725" s="124">
        <v>0</v>
      </c>
      <c r="Y725" s="124">
        <f>$X$725*$K$725</f>
        <v>0</v>
      </c>
      <c r="Z725" s="124">
        <v>0.00392</v>
      </c>
      <c r="AA725" s="125">
        <f>$Z$725*$K$725</f>
        <v>0.160328</v>
      </c>
      <c r="AR725" s="80" t="s">
        <v>305</v>
      </c>
      <c r="AT725" s="80" t="s">
        <v>232</v>
      </c>
      <c r="AU725" s="80" t="s">
        <v>74</v>
      </c>
      <c r="AY725" s="6" t="s">
        <v>231</v>
      </c>
      <c r="BE725" s="126">
        <f>IF($U$725="základní",$N$725,0)</f>
        <v>0</v>
      </c>
      <c r="BF725" s="126">
        <f>IF($U$725="snížená",$N$725,0)</f>
        <v>0</v>
      </c>
      <c r="BG725" s="126">
        <f>IF($U$725="zákl. přenesená",$N$725,0)</f>
        <v>0</v>
      </c>
      <c r="BH725" s="126">
        <f>IF($U$725="sníž. přenesená",$N$725,0)</f>
        <v>0</v>
      </c>
      <c r="BI725" s="126">
        <f>IF($U$725="nulová",$N$725,0)</f>
        <v>0</v>
      </c>
      <c r="BJ725" s="80" t="s">
        <v>237</v>
      </c>
      <c r="BK725" s="126">
        <f>ROUND($L$725*$K$725,2)</f>
        <v>0</v>
      </c>
      <c r="BL725" s="80" t="s">
        <v>305</v>
      </c>
      <c r="BM725" s="80" t="s">
        <v>1045</v>
      </c>
    </row>
    <row r="726" spans="2:51" s="6" customFormat="1" ht="15.75" customHeight="1">
      <c r="B726" s="127"/>
      <c r="C726" s="128"/>
      <c r="D726" s="128"/>
      <c r="E726" s="129"/>
      <c r="F726" s="293" t="s">
        <v>1046</v>
      </c>
      <c r="G726" s="294"/>
      <c r="H726" s="294"/>
      <c r="I726" s="294"/>
      <c r="J726" s="128"/>
      <c r="K726" s="130">
        <v>40.9</v>
      </c>
      <c r="L726" s="128"/>
      <c r="M726" s="128"/>
      <c r="N726" s="128"/>
      <c r="O726" s="128"/>
      <c r="P726" s="128"/>
      <c r="Q726" s="128"/>
      <c r="R726" s="128"/>
      <c r="S726" s="131"/>
      <c r="T726" s="132"/>
      <c r="U726" s="128"/>
      <c r="V726" s="128"/>
      <c r="W726" s="128"/>
      <c r="X726" s="128"/>
      <c r="Y726" s="128"/>
      <c r="Z726" s="128"/>
      <c r="AA726" s="133"/>
      <c r="AT726" s="134" t="s">
        <v>240</v>
      </c>
      <c r="AU726" s="134" t="s">
        <v>74</v>
      </c>
      <c r="AV726" s="134" t="s">
        <v>74</v>
      </c>
      <c r="AW726" s="134" t="s">
        <v>188</v>
      </c>
      <c r="AX726" s="134" t="s">
        <v>65</v>
      </c>
      <c r="AY726" s="134" t="s">
        <v>231</v>
      </c>
    </row>
    <row r="727" spans="2:51" s="6" customFormat="1" ht="15.75" customHeight="1">
      <c r="B727" s="135"/>
      <c r="C727" s="136"/>
      <c r="D727" s="136"/>
      <c r="E727" s="136"/>
      <c r="F727" s="299" t="s">
        <v>241</v>
      </c>
      <c r="G727" s="300"/>
      <c r="H727" s="300"/>
      <c r="I727" s="300"/>
      <c r="J727" s="136"/>
      <c r="K727" s="137">
        <v>40.9</v>
      </c>
      <c r="L727" s="136"/>
      <c r="M727" s="136"/>
      <c r="N727" s="136"/>
      <c r="O727" s="136"/>
      <c r="P727" s="136"/>
      <c r="Q727" s="136"/>
      <c r="R727" s="136"/>
      <c r="S727" s="138"/>
      <c r="T727" s="139"/>
      <c r="U727" s="136"/>
      <c r="V727" s="136"/>
      <c r="W727" s="136"/>
      <c r="X727" s="136"/>
      <c r="Y727" s="136"/>
      <c r="Z727" s="136"/>
      <c r="AA727" s="140"/>
      <c r="AT727" s="141" t="s">
        <v>240</v>
      </c>
      <c r="AU727" s="141" t="s">
        <v>74</v>
      </c>
      <c r="AV727" s="141" t="s">
        <v>237</v>
      </c>
      <c r="AW727" s="141" t="s">
        <v>188</v>
      </c>
      <c r="AX727" s="141" t="s">
        <v>17</v>
      </c>
      <c r="AY727" s="141" t="s">
        <v>231</v>
      </c>
    </row>
    <row r="728" spans="2:65" s="6" customFormat="1" ht="15.75" customHeight="1">
      <c r="B728" s="21"/>
      <c r="C728" s="117" t="s">
        <v>1047</v>
      </c>
      <c r="D728" s="117" t="s">
        <v>232</v>
      </c>
      <c r="E728" s="118" t="s">
        <v>1048</v>
      </c>
      <c r="F728" s="289" t="s">
        <v>1049</v>
      </c>
      <c r="G728" s="290"/>
      <c r="H728" s="290"/>
      <c r="I728" s="290"/>
      <c r="J728" s="120" t="s">
        <v>438</v>
      </c>
      <c r="K728" s="121">
        <v>54.44</v>
      </c>
      <c r="L728" s="291"/>
      <c r="M728" s="290"/>
      <c r="N728" s="292">
        <f>ROUND($L$728*$K$728,2)</f>
        <v>0</v>
      </c>
      <c r="O728" s="290"/>
      <c r="P728" s="290"/>
      <c r="Q728" s="290"/>
      <c r="R728" s="119" t="s">
        <v>236</v>
      </c>
      <c r="S728" s="41"/>
      <c r="T728" s="122"/>
      <c r="U728" s="123" t="s">
        <v>38</v>
      </c>
      <c r="V728" s="22"/>
      <c r="W728" s="22"/>
      <c r="X728" s="124">
        <v>0</v>
      </c>
      <c r="Y728" s="124">
        <f>$X$728*$K$728</f>
        <v>0</v>
      </c>
      <c r="Z728" s="124">
        <v>0.00135</v>
      </c>
      <c r="AA728" s="125">
        <f>$Z$728*$K$728</f>
        <v>0.073494</v>
      </c>
      <c r="AR728" s="80" t="s">
        <v>305</v>
      </c>
      <c r="AT728" s="80" t="s">
        <v>232</v>
      </c>
      <c r="AU728" s="80" t="s">
        <v>74</v>
      </c>
      <c r="AY728" s="6" t="s">
        <v>231</v>
      </c>
      <c r="BE728" s="126">
        <f>IF($U$728="základní",$N$728,0)</f>
        <v>0</v>
      </c>
      <c r="BF728" s="126">
        <f>IF($U$728="snížená",$N$728,0)</f>
        <v>0</v>
      </c>
      <c r="BG728" s="126">
        <f>IF($U$728="zákl. přenesená",$N$728,0)</f>
        <v>0</v>
      </c>
      <c r="BH728" s="126">
        <f>IF($U$728="sníž. přenesená",$N$728,0)</f>
        <v>0</v>
      </c>
      <c r="BI728" s="126">
        <f>IF($U$728="nulová",$N$728,0)</f>
        <v>0</v>
      </c>
      <c r="BJ728" s="80" t="s">
        <v>237</v>
      </c>
      <c r="BK728" s="126">
        <f>ROUND($L$728*$K$728,2)</f>
        <v>0</v>
      </c>
      <c r="BL728" s="80" t="s">
        <v>305</v>
      </c>
      <c r="BM728" s="80" t="s">
        <v>1050</v>
      </c>
    </row>
    <row r="729" spans="2:51" s="6" customFormat="1" ht="15.75" customHeight="1">
      <c r="B729" s="127"/>
      <c r="C729" s="128"/>
      <c r="D729" s="128"/>
      <c r="E729" s="129"/>
      <c r="F729" s="293" t="s">
        <v>1051</v>
      </c>
      <c r="G729" s="294"/>
      <c r="H729" s="294"/>
      <c r="I729" s="294"/>
      <c r="J729" s="128"/>
      <c r="K729" s="130">
        <v>49.7</v>
      </c>
      <c r="L729" s="128"/>
      <c r="M729" s="128"/>
      <c r="N729" s="128"/>
      <c r="O729" s="128"/>
      <c r="P729" s="128"/>
      <c r="Q729" s="128"/>
      <c r="R729" s="128"/>
      <c r="S729" s="131"/>
      <c r="T729" s="132"/>
      <c r="U729" s="128"/>
      <c r="V729" s="128"/>
      <c r="W729" s="128"/>
      <c r="X729" s="128"/>
      <c r="Y729" s="128"/>
      <c r="Z729" s="128"/>
      <c r="AA729" s="133"/>
      <c r="AT729" s="134" t="s">
        <v>240</v>
      </c>
      <c r="AU729" s="134" t="s">
        <v>74</v>
      </c>
      <c r="AV729" s="134" t="s">
        <v>74</v>
      </c>
      <c r="AW729" s="134" t="s">
        <v>188</v>
      </c>
      <c r="AX729" s="134" t="s">
        <v>65</v>
      </c>
      <c r="AY729" s="134" t="s">
        <v>231</v>
      </c>
    </row>
    <row r="730" spans="2:51" s="6" customFormat="1" ht="15.75" customHeight="1">
      <c r="B730" s="127"/>
      <c r="C730" s="128"/>
      <c r="D730" s="128"/>
      <c r="E730" s="128"/>
      <c r="F730" s="293" t="s">
        <v>1052</v>
      </c>
      <c r="G730" s="294"/>
      <c r="H730" s="294"/>
      <c r="I730" s="294"/>
      <c r="J730" s="128"/>
      <c r="K730" s="130">
        <v>4.74</v>
      </c>
      <c r="L730" s="128"/>
      <c r="M730" s="128"/>
      <c r="N730" s="128"/>
      <c r="O730" s="128"/>
      <c r="P730" s="128"/>
      <c r="Q730" s="128"/>
      <c r="R730" s="128"/>
      <c r="S730" s="131"/>
      <c r="T730" s="132"/>
      <c r="U730" s="128"/>
      <c r="V730" s="128"/>
      <c r="W730" s="128"/>
      <c r="X730" s="128"/>
      <c r="Y730" s="128"/>
      <c r="Z730" s="128"/>
      <c r="AA730" s="133"/>
      <c r="AT730" s="134" t="s">
        <v>240</v>
      </c>
      <c r="AU730" s="134" t="s">
        <v>74</v>
      </c>
      <c r="AV730" s="134" t="s">
        <v>74</v>
      </c>
      <c r="AW730" s="134" t="s">
        <v>188</v>
      </c>
      <c r="AX730" s="134" t="s">
        <v>65</v>
      </c>
      <c r="AY730" s="134" t="s">
        <v>231</v>
      </c>
    </row>
    <row r="731" spans="2:51" s="6" customFormat="1" ht="15.75" customHeight="1">
      <c r="B731" s="135"/>
      <c r="C731" s="136"/>
      <c r="D731" s="136"/>
      <c r="E731" s="136"/>
      <c r="F731" s="299" t="s">
        <v>241</v>
      </c>
      <c r="G731" s="300"/>
      <c r="H731" s="300"/>
      <c r="I731" s="300"/>
      <c r="J731" s="136"/>
      <c r="K731" s="137">
        <v>54.44</v>
      </c>
      <c r="L731" s="136"/>
      <c r="M731" s="136"/>
      <c r="N731" s="136"/>
      <c r="O731" s="136"/>
      <c r="P731" s="136"/>
      <c r="Q731" s="136"/>
      <c r="R731" s="136"/>
      <c r="S731" s="138"/>
      <c r="T731" s="139"/>
      <c r="U731" s="136"/>
      <c r="V731" s="136"/>
      <c r="W731" s="136"/>
      <c r="X731" s="136"/>
      <c r="Y731" s="136"/>
      <c r="Z731" s="136"/>
      <c r="AA731" s="140"/>
      <c r="AT731" s="141" t="s">
        <v>240</v>
      </c>
      <c r="AU731" s="141" t="s">
        <v>74</v>
      </c>
      <c r="AV731" s="141" t="s">
        <v>237</v>
      </c>
      <c r="AW731" s="141" t="s">
        <v>188</v>
      </c>
      <c r="AX731" s="141" t="s">
        <v>17</v>
      </c>
      <c r="AY731" s="141" t="s">
        <v>231</v>
      </c>
    </row>
    <row r="732" spans="2:65" s="6" customFormat="1" ht="15.75" customHeight="1">
      <c r="B732" s="21"/>
      <c r="C732" s="117" t="s">
        <v>1053</v>
      </c>
      <c r="D732" s="117" t="s">
        <v>232</v>
      </c>
      <c r="E732" s="118" t="s">
        <v>1054</v>
      </c>
      <c r="F732" s="289" t="s">
        <v>1055</v>
      </c>
      <c r="G732" s="290"/>
      <c r="H732" s="290"/>
      <c r="I732" s="290"/>
      <c r="J732" s="120" t="s">
        <v>438</v>
      </c>
      <c r="K732" s="121">
        <v>41.07</v>
      </c>
      <c r="L732" s="291"/>
      <c r="M732" s="290"/>
      <c r="N732" s="292">
        <f>ROUND($L$732*$K$732,2)</f>
        <v>0</v>
      </c>
      <c r="O732" s="290"/>
      <c r="P732" s="290"/>
      <c r="Q732" s="290"/>
      <c r="R732" s="119" t="s">
        <v>236</v>
      </c>
      <c r="S732" s="41"/>
      <c r="T732" s="122"/>
      <c r="U732" s="123" t="s">
        <v>38</v>
      </c>
      <c r="V732" s="22"/>
      <c r="W732" s="22"/>
      <c r="X732" s="124">
        <v>0</v>
      </c>
      <c r="Y732" s="124">
        <f>$X$732*$K$732</f>
        <v>0</v>
      </c>
      <c r="Z732" s="124">
        <v>0.00287</v>
      </c>
      <c r="AA732" s="125">
        <f>$Z$732*$K$732</f>
        <v>0.1178709</v>
      </c>
      <c r="AR732" s="80" t="s">
        <v>305</v>
      </c>
      <c r="AT732" s="80" t="s">
        <v>232</v>
      </c>
      <c r="AU732" s="80" t="s">
        <v>74</v>
      </c>
      <c r="AY732" s="6" t="s">
        <v>231</v>
      </c>
      <c r="BE732" s="126">
        <f>IF($U$732="základní",$N$732,0)</f>
        <v>0</v>
      </c>
      <c r="BF732" s="126">
        <f>IF($U$732="snížená",$N$732,0)</f>
        <v>0</v>
      </c>
      <c r="BG732" s="126">
        <f>IF($U$732="zákl. přenesená",$N$732,0)</f>
        <v>0</v>
      </c>
      <c r="BH732" s="126">
        <f>IF($U$732="sníž. přenesená",$N$732,0)</f>
        <v>0</v>
      </c>
      <c r="BI732" s="126">
        <f>IF($U$732="nulová",$N$732,0)</f>
        <v>0</v>
      </c>
      <c r="BJ732" s="80" t="s">
        <v>237</v>
      </c>
      <c r="BK732" s="126">
        <f>ROUND($L$732*$K$732,2)</f>
        <v>0</v>
      </c>
      <c r="BL732" s="80" t="s">
        <v>305</v>
      </c>
      <c r="BM732" s="80" t="s">
        <v>1056</v>
      </c>
    </row>
    <row r="733" spans="2:51" s="6" customFormat="1" ht="15.75" customHeight="1">
      <c r="B733" s="127"/>
      <c r="C733" s="128"/>
      <c r="D733" s="128"/>
      <c r="E733" s="129"/>
      <c r="F733" s="293" t="s">
        <v>1057</v>
      </c>
      <c r="G733" s="294"/>
      <c r="H733" s="294"/>
      <c r="I733" s="294"/>
      <c r="J733" s="128"/>
      <c r="K733" s="130">
        <v>2</v>
      </c>
      <c r="L733" s="128"/>
      <c r="M733" s="128"/>
      <c r="N733" s="128"/>
      <c r="O733" s="128"/>
      <c r="P733" s="128"/>
      <c r="Q733" s="128"/>
      <c r="R733" s="128"/>
      <c r="S733" s="131"/>
      <c r="T733" s="132"/>
      <c r="U733" s="128"/>
      <c r="V733" s="128"/>
      <c r="W733" s="128"/>
      <c r="X733" s="128"/>
      <c r="Y733" s="128"/>
      <c r="Z733" s="128"/>
      <c r="AA733" s="133"/>
      <c r="AT733" s="134" t="s">
        <v>240</v>
      </c>
      <c r="AU733" s="134" t="s">
        <v>74</v>
      </c>
      <c r="AV733" s="134" t="s">
        <v>74</v>
      </c>
      <c r="AW733" s="134" t="s">
        <v>188</v>
      </c>
      <c r="AX733" s="134" t="s">
        <v>65</v>
      </c>
      <c r="AY733" s="134" t="s">
        <v>231</v>
      </c>
    </row>
    <row r="734" spans="2:51" s="6" customFormat="1" ht="15.75" customHeight="1">
      <c r="B734" s="127"/>
      <c r="C734" s="128"/>
      <c r="D734" s="128"/>
      <c r="E734" s="128"/>
      <c r="F734" s="293" t="s">
        <v>1058</v>
      </c>
      <c r="G734" s="294"/>
      <c r="H734" s="294"/>
      <c r="I734" s="294"/>
      <c r="J734" s="128"/>
      <c r="K734" s="130">
        <v>2.32</v>
      </c>
      <c r="L734" s="128"/>
      <c r="M734" s="128"/>
      <c r="N734" s="128"/>
      <c r="O734" s="128"/>
      <c r="P734" s="128"/>
      <c r="Q734" s="128"/>
      <c r="R734" s="128"/>
      <c r="S734" s="131"/>
      <c r="T734" s="132"/>
      <c r="U734" s="128"/>
      <c r="V734" s="128"/>
      <c r="W734" s="128"/>
      <c r="X734" s="128"/>
      <c r="Y734" s="128"/>
      <c r="Z734" s="128"/>
      <c r="AA734" s="133"/>
      <c r="AT734" s="134" t="s">
        <v>240</v>
      </c>
      <c r="AU734" s="134" t="s">
        <v>74</v>
      </c>
      <c r="AV734" s="134" t="s">
        <v>74</v>
      </c>
      <c r="AW734" s="134" t="s">
        <v>188</v>
      </c>
      <c r="AX734" s="134" t="s">
        <v>65</v>
      </c>
      <c r="AY734" s="134" t="s">
        <v>231</v>
      </c>
    </row>
    <row r="735" spans="2:51" s="6" customFormat="1" ht="15.75" customHeight="1">
      <c r="B735" s="127"/>
      <c r="C735" s="128"/>
      <c r="D735" s="128"/>
      <c r="E735" s="128"/>
      <c r="F735" s="293" t="s">
        <v>1059</v>
      </c>
      <c r="G735" s="294"/>
      <c r="H735" s="294"/>
      <c r="I735" s="294"/>
      <c r="J735" s="128"/>
      <c r="K735" s="130">
        <v>31.95</v>
      </c>
      <c r="L735" s="128"/>
      <c r="M735" s="128"/>
      <c r="N735" s="128"/>
      <c r="O735" s="128"/>
      <c r="P735" s="128"/>
      <c r="Q735" s="128"/>
      <c r="R735" s="128"/>
      <c r="S735" s="131"/>
      <c r="T735" s="132"/>
      <c r="U735" s="128"/>
      <c r="V735" s="128"/>
      <c r="W735" s="128"/>
      <c r="X735" s="128"/>
      <c r="Y735" s="128"/>
      <c r="Z735" s="128"/>
      <c r="AA735" s="133"/>
      <c r="AT735" s="134" t="s">
        <v>240</v>
      </c>
      <c r="AU735" s="134" t="s">
        <v>74</v>
      </c>
      <c r="AV735" s="134" t="s">
        <v>74</v>
      </c>
      <c r="AW735" s="134" t="s">
        <v>188</v>
      </c>
      <c r="AX735" s="134" t="s">
        <v>65</v>
      </c>
      <c r="AY735" s="134" t="s">
        <v>231</v>
      </c>
    </row>
    <row r="736" spans="2:51" s="6" customFormat="1" ht="15.75" customHeight="1">
      <c r="B736" s="127"/>
      <c r="C736" s="128"/>
      <c r="D736" s="128"/>
      <c r="E736" s="128"/>
      <c r="F736" s="293" t="s">
        <v>1060</v>
      </c>
      <c r="G736" s="294"/>
      <c r="H736" s="294"/>
      <c r="I736" s="294"/>
      <c r="J736" s="128"/>
      <c r="K736" s="130">
        <v>2.4</v>
      </c>
      <c r="L736" s="128"/>
      <c r="M736" s="128"/>
      <c r="N736" s="128"/>
      <c r="O736" s="128"/>
      <c r="P736" s="128"/>
      <c r="Q736" s="128"/>
      <c r="R736" s="128"/>
      <c r="S736" s="131"/>
      <c r="T736" s="132"/>
      <c r="U736" s="128"/>
      <c r="V736" s="128"/>
      <c r="W736" s="128"/>
      <c r="X736" s="128"/>
      <c r="Y736" s="128"/>
      <c r="Z736" s="128"/>
      <c r="AA736" s="133"/>
      <c r="AT736" s="134" t="s">
        <v>240</v>
      </c>
      <c r="AU736" s="134" t="s">
        <v>74</v>
      </c>
      <c r="AV736" s="134" t="s">
        <v>74</v>
      </c>
      <c r="AW736" s="134" t="s">
        <v>188</v>
      </c>
      <c r="AX736" s="134" t="s">
        <v>65</v>
      </c>
      <c r="AY736" s="134" t="s">
        <v>231</v>
      </c>
    </row>
    <row r="737" spans="2:51" s="6" customFormat="1" ht="15.75" customHeight="1">
      <c r="B737" s="127"/>
      <c r="C737" s="128"/>
      <c r="D737" s="128"/>
      <c r="E737" s="128"/>
      <c r="F737" s="293" t="s">
        <v>1061</v>
      </c>
      <c r="G737" s="294"/>
      <c r="H737" s="294"/>
      <c r="I737" s="294"/>
      <c r="J737" s="128"/>
      <c r="K737" s="130">
        <v>2.4</v>
      </c>
      <c r="L737" s="128"/>
      <c r="M737" s="128"/>
      <c r="N737" s="128"/>
      <c r="O737" s="128"/>
      <c r="P737" s="128"/>
      <c r="Q737" s="128"/>
      <c r="R737" s="128"/>
      <c r="S737" s="131"/>
      <c r="T737" s="132"/>
      <c r="U737" s="128"/>
      <c r="V737" s="128"/>
      <c r="W737" s="128"/>
      <c r="X737" s="128"/>
      <c r="Y737" s="128"/>
      <c r="Z737" s="128"/>
      <c r="AA737" s="133"/>
      <c r="AT737" s="134" t="s">
        <v>240</v>
      </c>
      <c r="AU737" s="134" t="s">
        <v>74</v>
      </c>
      <c r="AV737" s="134" t="s">
        <v>74</v>
      </c>
      <c r="AW737" s="134" t="s">
        <v>188</v>
      </c>
      <c r="AX737" s="134" t="s">
        <v>65</v>
      </c>
      <c r="AY737" s="134" t="s">
        <v>231</v>
      </c>
    </row>
    <row r="738" spans="2:51" s="6" customFormat="1" ht="15.75" customHeight="1">
      <c r="B738" s="135"/>
      <c r="C738" s="136"/>
      <c r="D738" s="136"/>
      <c r="E738" s="136"/>
      <c r="F738" s="299" t="s">
        <v>241</v>
      </c>
      <c r="G738" s="300"/>
      <c r="H738" s="300"/>
      <c r="I738" s="300"/>
      <c r="J738" s="136"/>
      <c r="K738" s="137">
        <v>41.07</v>
      </c>
      <c r="L738" s="136"/>
      <c r="M738" s="136"/>
      <c r="N738" s="136"/>
      <c r="O738" s="136"/>
      <c r="P738" s="136"/>
      <c r="Q738" s="136"/>
      <c r="R738" s="136"/>
      <c r="S738" s="138"/>
      <c r="T738" s="139"/>
      <c r="U738" s="136"/>
      <c r="V738" s="136"/>
      <c r="W738" s="136"/>
      <c r="X738" s="136"/>
      <c r="Y738" s="136"/>
      <c r="Z738" s="136"/>
      <c r="AA738" s="140"/>
      <c r="AT738" s="141" t="s">
        <v>240</v>
      </c>
      <c r="AU738" s="141" t="s">
        <v>74</v>
      </c>
      <c r="AV738" s="141" t="s">
        <v>237</v>
      </c>
      <c r="AW738" s="141" t="s">
        <v>188</v>
      </c>
      <c r="AX738" s="141" t="s">
        <v>17</v>
      </c>
      <c r="AY738" s="141" t="s">
        <v>231</v>
      </c>
    </row>
    <row r="739" spans="2:65" s="6" customFormat="1" ht="15.75" customHeight="1">
      <c r="B739" s="21"/>
      <c r="C739" s="117" t="s">
        <v>1062</v>
      </c>
      <c r="D739" s="117" t="s">
        <v>232</v>
      </c>
      <c r="E739" s="118" t="s">
        <v>1063</v>
      </c>
      <c r="F739" s="289" t="s">
        <v>1064</v>
      </c>
      <c r="G739" s="290"/>
      <c r="H739" s="290"/>
      <c r="I739" s="290"/>
      <c r="J739" s="120" t="s">
        <v>438</v>
      </c>
      <c r="K739" s="121">
        <v>82.5</v>
      </c>
      <c r="L739" s="291"/>
      <c r="M739" s="290"/>
      <c r="N739" s="292">
        <f>ROUND($L$739*$K$739,2)</f>
        <v>0</v>
      </c>
      <c r="O739" s="290"/>
      <c r="P739" s="290"/>
      <c r="Q739" s="290"/>
      <c r="R739" s="119" t="s">
        <v>236</v>
      </c>
      <c r="S739" s="41"/>
      <c r="T739" s="122"/>
      <c r="U739" s="123" t="s">
        <v>38</v>
      </c>
      <c r="V739" s="22"/>
      <c r="W739" s="22"/>
      <c r="X739" s="124">
        <v>0</v>
      </c>
      <c r="Y739" s="124">
        <f>$X$739*$K$739</f>
        <v>0</v>
      </c>
      <c r="Z739" s="124">
        <v>0.0023</v>
      </c>
      <c r="AA739" s="125">
        <f>$Z$739*$K$739</f>
        <v>0.18975</v>
      </c>
      <c r="AR739" s="80" t="s">
        <v>305</v>
      </c>
      <c r="AT739" s="80" t="s">
        <v>232</v>
      </c>
      <c r="AU739" s="80" t="s">
        <v>74</v>
      </c>
      <c r="AY739" s="6" t="s">
        <v>231</v>
      </c>
      <c r="BE739" s="126">
        <f>IF($U$739="základní",$N$739,0)</f>
        <v>0</v>
      </c>
      <c r="BF739" s="126">
        <f>IF($U$739="snížená",$N$739,0)</f>
        <v>0</v>
      </c>
      <c r="BG739" s="126">
        <f>IF($U$739="zákl. přenesená",$N$739,0)</f>
        <v>0</v>
      </c>
      <c r="BH739" s="126">
        <f>IF($U$739="sníž. přenesená",$N$739,0)</f>
        <v>0</v>
      </c>
      <c r="BI739" s="126">
        <f>IF($U$739="nulová",$N$739,0)</f>
        <v>0</v>
      </c>
      <c r="BJ739" s="80" t="s">
        <v>237</v>
      </c>
      <c r="BK739" s="126">
        <f>ROUND($L$739*$K$739,2)</f>
        <v>0</v>
      </c>
      <c r="BL739" s="80" t="s">
        <v>305</v>
      </c>
      <c r="BM739" s="80" t="s">
        <v>1065</v>
      </c>
    </row>
    <row r="740" spans="2:51" s="6" customFormat="1" ht="15.75" customHeight="1">
      <c r="B740" s="127"/>
      <c r="C740" s="128"/>
      <c r="D740" s="128"/>
      <c r="E740" s="129"/>
      <c r="F740" s="293" t="s">
        <v>1066</v>
      </c>
      <c r="G740" s="294"/>
      <c r="H740" s="294"/>
      <c r="I740" s="294"/>
      <c r="J740" s="128"/>
      <c r="K740" s="130">
        <v>39.7</v>
      </c>
      <c r="L740" s="128"/>
      <c r="M740" s="128"/>
      <c r="N740" s="128"/>
      <c r="O740" s="128"/>
      <c r="P740" s="128"/>
      <c r="Q740" s="128"/>
      <c r="R740" s="128"/>
      <c r="S740" s="131"/>
      <c r="T740" s="132"/>
      <c r="U740" s="128"/>
      <c r="V740" s="128"/>
      <c r="W740" s="128"/>
      <c r="X740" s="128"/>
      <c r="Y740" s="128"/>
      <c r="Z740" s="128"/>
      <c r="AA740" s="133"/>
      <c r="AT740" s="134" t="s">
        <v>240</v>
      </c>
      <c r="AU740" s="134" t="s">
        <v>74</v>
      </c>
      <c r="AV740" s="134" t="s">
        <v>74</v>
      </c>
      <c r="AW740" s="134" t="s">
        <v>188</v>
      </c>
      <c r="AX740" s="134" t="s">
        <v>65</v>
      </c>
      <c r="AY740" s="134" t="s">
        <v>231</v>
      </c>
    </row>
    <row r="741" spans="2:51" s="6" customFormat="1" ht="15.75" customHeight="1">
      <c r="B741" s="127"/>
      <c r="C741" s="128"/>
      <c r="D741" s="128"/>
      <c r="E741" s="128"/>
      <c r="F741" s="293" t="s">
        <v>1067</v>
      </c>
      <c r="G741" s="294"/>
      <c r="H741" s="294"/>
      <c r="I741" s="294"/>
      <c r="J741" s="128"/>
      <c r="K741" s="130">
        <v>42.8</v>
      </c>
      <c r="L741" s="128"/>
      <c r="M741" s="128"/>
      <c r="N741" s="128"/>
      <c r="O741" s="128"/>
      <c r="P741" s="128"/>
      <c r="Q741" s="128"/>
      <c r="R741" s="128"/>
      <c r="S741" s="131"/>
      <c r="T741" s="132"/>
      <c r="U741" s="128"/>
      <c r="V741" s="128"/>
      <c r="W741" s="128"/>
      <c r="X741" s="128"/>
      <c r="Y741" s="128"/>
      <c r="Z741" s="128"/>
      <c r="AA741" s="133"/>
      <c r="AT741" s="134" t="s">
        <v>240</v>
      </c>
      <c r="AU741" s="134" t="s">
        <v>74</v>
      </c>
      <c r="AV741" s="134" t="s">
        <v>74</v>
      </c>
      <c r="AW741" s="134" t="s">
        <v>188</v>
      </c>
      <c r="AX741" s="134" t="s">
        <v>65</v>
      </c>
      <c r="AY741" s="134" t="s">
        <v>231</v>
      </c>
    </row>
    <row r="742" spans="2:51" s="6" customFormat="1" ht="15.75" customHeight="1">
      <c r="B742" s="135"/>
      <c r="C742" s="136"/>
      <c r="D742" s="136"/>
      <c r="E742" s="136"/>
      <c r="F742" s="299" t="s">
        <v>241</v>
      </c>
      <c r="G742" s="300"/>
      <c r="H742" s="300"/>
      <c r="I742" s="300"/>
      <c r="J742" s="136"/>
      <c r="K742" s="137">
        <v>82.5</v>
      </c>
      <c r="L742" s="136"/>
      <c r="M742" s="136"/>
      <c r="N742" s="136"/>
      <c r="O742" s="136"/>
      <c r="P742" s="136"/>
      <c r="Q742" s="136"/>
      <c r="R742" s="136"/>
      <c r="S742" s="138"/>
      <c r="T742" s="139"/>
      <c r="U742" s="136"/>
      <c r="V742" s="136"/>
      <c r="W742" s="136"/>
      <c r="X742" s="136"/>
      <c r="Y742" s="136"/>
      <c r="Z742" s="136"/>
      <c r="AA742" s="140"/>
      <c r="AT742" s="141" t="s">
        <v>240</v>
      </c>
      <c r="AU742" s="141" t="s">
        <v>74</v>
      </c>
      <c r="AV742" s="141" t="s">
        <v>237</v>
      </c>
      <c r="AW742" s="141" t="s">
        <v>188</v>
      </c>
      <c r="AX742" s="141" t="s">
        <v>17</v>
      </c>
      <c r="AY742" s="141" t="s">
        <v>231</v>
      </c>
    </row>
    <row r="743" spans="2:65" s="6" customFormat="1" ht="27" customHeight="1">
      <c r="B743" s="21"/>
      <c r="C743" s="117" t="s">
        <v>1068</v>
      </c>
      <c r="D743" s="117" t="s">
        <v>232</v>
      </c>
      <c r="E743" s="118" t="s">
        <v>1069</v>
      </c>
      <c r="F743" s="289" t="s">
        <v>1070</v>
      </c>
      <c r="G743" s="290"/>
      <c r="H743" s="290"/>
      <c r="I743" s="290"/>
      <c r="J743" s="120" t="s">
        <v>438</v>
      </c>
      <c r="K743" s="121">
        <v>16.4</v>
      </c>
      <c r="L743" s="291"/>
      <c r="M743" s="290"/>
      <c r="N743" s="292">
        <f>ROUND($L$743*$K$743,2)</f>
        <v>0</v>
      </c>
      <c r="O743" s="290"/>
      <c r="P743" s="290"/>
      <c r="Q743" s="290"/>
      <c r="R743" s="119" t="s">
        <v>236</v>
      </c>
      <c r="S743" s="41"/>
      <c r="T743" s="122"/>
      <c r="U743" s="123" t="s">
        <v>38</v>
      </c>
      <c r="V743" s="22"/>
      <c r="W743" s="22"/>
      <c r="X743" s="124">
        <v>0</v>
      </c>
      <c r="Y743" s="124">
        <f>$X$743*$K$743</f>
        <v>0</v>
      </c>
      <c r="Z743" s="124">
        <v>0.00226</v>
      </c>
      <c r="AA743" s="125">
        <f>$Z$743*$K$743</f>
        <v>0.03706399999999999</v>
      </c>
      <c r="AR743" s="80" t="s">
        <v>305</v>
      </c>
      <c r="AT743" s="80" t="s">
        <v>232</v>
      </c>
      <c r="AU743" s="80" t="s">
        <v>74</v>
      </c>
      <c r="AY743" s="6" t="s">
        <v>231</v>
      </c>
      <c r="BE743" s="126">
        <f>IF($U$743="základní",$N$743,0)</f>
        <v>0</v>
      </c>
      <c r="BF743" s="126">
        <f>IF($U$743="snížená",$N$743,0)</f>
        <v>0</v>
      </c>
      <c r="BG743" s="126">
        <f>IF($U$743="zákl. přenesená",$N$743,0)</f>
        <v>0</v>
      </c>
      <c r="BH743" s="126">
        <f>IF($U$743="sníž. přenesená",$N$743,0)</f>
        <v>0</v>
      </c>
      <c r="BI743" s="126">
        <f>IF($U$743="nulová",$N$743,0)</f>
        <v>0</v>
      </c>
      <c r="BJ743" s="80" t="s">
        <v>237</v>
      </c>
      <c r="BK743" s="126">
        <f>ROUND($L$743*$K$743,2)</f>
        <v>0</v>
      </c>
      <c r="BL743" s="80" t="s">
        <v>305</v>
      </c>
      <c r="BM743" s="80" t="s">
        <v>1071</v>
      </c>
    </row>
    <row r="744" spans="2:51" s="6" customFormat="1" ht="15.75" customHeight="1">
      <c r="B744" s="127"/>
      <c r="C744" s="128"/>
      <c r="D744" s="128"/>
      <c r="E744" s="129"/>
      <c r="F744" s="293" t="s">
        <v>1072</v>
      </c>
      <c r="G744" s="294"/>
      <c r="H744" s="294"/>
      <c r="I744" s="294"/>
      <c r="J744" s="128"/>
      <c r="K744" s="130">
        <v>16.4</v>
      </c>
      <c r="L744" s="128"/>
      <c r="M744" s="128"/>
      <c r="N744" s="128"/>
      <c r="O744" s="128"/>
      <c r="P744" s="128"/>
      <c r="Q744" s="128"/>
      <c r="R744" s="128"/>
      <c r="S744" s="131"/>
      <c r="T744" s="132"/>
      <c r="U744" s="128"/>
      <c r="V744" s="128"/>
      <c r="W744" s="128"/>
      <c r="X744" s="128"/>
      <c r="Y744" s="128"/>
      <c r="Z744" s="128"/>
      <c r="AA744" s="133"/>
      <c r="AT744" s="134" t="s">
        <v>240</v>
      </c>
      <c r="AU744" s="134" t="s">
        <v>74</v>
      </c>
      <c r="AV744" s="134" t="s">
        <v>74</v>
      </c>
      <c r="AW744" s="134" t="s">
        <v>188</v>
      </c>
      <c r="AX744" s="134" t="s">
        <v>65</v>
      </c>
      <c r="AY744" s="134" t="s">
        <v>231</v>
      </c>
    </row>
    <row r="745" spans="2:51" s="6" customFormat="1" ht="15.75" customHeight="1">
      <c r="B745" s="135"/>
      <c r="C745" s="136"/>
      <c r="D745" s="136"/>
      <c r="E745" s="136"/>
      <c r="F745" s="299" t="s">
        <v>241</v>
      </c>
      <c r="G745" s="300"/>
      <c r="H745" s="300"/>
      <c r="I745" s="300"/>
      <c r="J745" s="136"/>
      <c r="K745" s="137">
        <v>16.4</v>
      </c>
      <c r="L745" s="136"/>
      <c r="M745" s="136"/>
      <c r="N745" s="136"/>
      <c r="O745" s="136"/>
      <c r="P745" s="136"/>
      <c r="Q745" s="136"/>
      <c r="R745" s="136"/>
      <c r="S745" s="138"/>
      <c r="T745" s="139"/>
      <c r="U745" s="136"/>
      <c r="V745" s="136"/>
      <c r="W745" s="136"/>
      <c r="X745" s="136"/>
      <c r="Y745" s="136"/>
      <c r="Z745" s="136"/>
      <c r="AA745" s="140"/>
      <c r="AT745" s="141" t="s">
        <v>240</v>
      </c>
      <c r="AU745" s="141" t="s">
        <v>74</v>
      </c>
      <c r="AV745" s="141" t="s">
        <v>237</v>
      </c>
      <c r="AW745" s="141" t="s">
        <v>188</v>
      </c>
      <c r="AX745" s="141" t="s">
        <v>17</v>
      </c>
      <c r="AY745" s="141" t="s">
        <v>231</v>
      </c>
    </row>
    <row r="746" spans="2:65" s="6" customFormat="1" ht="27" customHeight="1">
      <c r="B746" s="21"/>
      <c r="C746" s="117" t="s">
        <v>1073</v>
      </c>
      <c r="D746" s="117" t="s">
        <v>232</v>
      </c>
      <c r="E746" s="118" t="s">
        <v>1074</v>
      </c>
      <c r="F746" s="289" t="s">
        <v>1075</v>
      </c>
      <c r="G746" s="290"/>
      <c r="H746" s="290"/>
      <c r="I746" s="290"/>
      <c r="J746" s="120" t="s">
        <v>438</v>
      </c>
      <c r="K746" s="121">
        <v>54.44</v>
      </c>
      <c r="L746" s="291"/>
      <c r="M746" s="290"/>
      <c r="N746" s="292">
        <f>ROUND($L$746*$K$746,2)</f>
        <v>0</v>
      </c>
      <c r="O746" s="290"/>
      <c r="P746" s="290"/>
      <c r="Q746" s="290"/>
      <c r="R746" s="119" t="s">
        <v>236</v>
      </c>
      <c r="S746" s="41"/>
      <c r="T746" s="122"/>
      <c r="U746" s="123" t="s">
        <v>38</v>
      </c>
      <c r="V746" s="22"/>
      <c r="W746" s="22"/>
      <c r="X746" s="124">
        <v>0.00273</v>
      </c>
      <c r="Y746" s="124">
        <f>$X$746*$K$746</f>
        <v>0.14862119999999998</v>
      </c>
      <c r="Z746" s="124">
        <v>0</v>
      </c>
      <c r="AA746" s="125">
        <f>$Z$746*$K$746</f>
        <v>0</v>
      </c>
      <c r="AR746" s="80" t="s">
        <v>305</v>
      </c>
      <c r="AT746" s="80" t="s">
        <v>232</v>
      </c>
      <c r="AU746" s="80" t="s">
        <v>74</v>
      </c>
      <c r="AY746" s="6" t="s">
        <v>231</v>
      </c>
      <c r="BE746" s="126">
        <f>IF($U$746="základní",$N$746,0)</f>
        <v>0</v>
      </c>
      <c r="BF746" s="126">
        <f>IF($U$746="snížená",$N$746,0)</f>
        <v>0</v>
      </c>
      <c r="BG746" s="126">
        <f>IF($U$746="zákl. přenesená",$N$746,0)</f>
        <v>0</v>
      </c>
      <c r="BH746" s="126">
        <f>IF($U$746="sníž. přenesená",$N$746,0)</f>
        <v>0</v>
      </c>
      <c r="BI746" s="126">
        <f>IF($U$746="nulová",$N$746,0)</f>
        <v>0</v>
      </c>
      <c r="BJ746" s="80" t="s">
        <v>237</v>
      </c>
      <c r="BK746" s="126">
        <f>ROUND($L$746*$K$746,2)</f>
        <v>0</v>
      </c>
      <c r="BL746" s="80" t="s">
        <v>305</v>
      </c>
      <c r="BM746" s="80" t="s">
        <v>1076</v>
      </c>
    </row>
    <row r="747" spans="2:51" s="6" customFormat="1" ht="15.75" customHeight="1">
      <c r="B747" s="127"/>
      <c r="C747" s="128"/>
      <c r="D747" s="128"/>
      <c r="E747" s="129"/>
      <c r="F747" s="293" t="s">
        <v>1051</v>
      </c>
      <c r="G747" s="294"/>
      <c r="H747" s="294"/>
      <c r="I747" s="294"/>
      <c r="J747" s="128"/>
      <c r="K747" s="130">
        <v>49.7</v>
      </c>
      <c r="L747" s="128"/>
      <c r="M747" s="128"/>
      <c r="N747" s="128"/>
      <c r="O747" s="128"/>
      <c r="P747" s="128"/>
      <c r="Q747" s="128"/>
      <c r="R747" s="128"/>
      <c r="S747" s="131"/>
      <c r="T747" s="132"/>
      <c r="U747" s="128"/>
      <c r="V747" s="128"/>
      <c r="W747" s="128"/>
      <c r="X747" s="128"/>
      <c r="Y747" s="128"/>
      <c r="Z747" s="128"/>
      <c r="AA747" s="133"/>
      <c r="AT747" s="134" t="s">
        <v>240</v>
      </c>
      <c r="AU747" s="134" t="s">
        <v>74</v>
      </c>
      <c r="AV747" s="134" t="s">
        <v>74</v>
      </c>
      <c r="AW747" s="134" t="s">
        <v>188</v>
      </c>
      <c r="AX747" s="134" t="s">
        <v>65</v>
      </c>
      <c r="AY747" s="134" t="s">
        <v>231</v>
      </c>
    </row>
    <row r="748" spans="2:51" s="6" customFormat="1" ht="15.75" customHeight="1">
      <c r="B748" s="127"/>
      <c r="C748" s="128"/>
      <c r="D748" s="128"/>
      <c r="E748" s="128"/>
      <c r="F748" s="293" t="s">
        <v>1052</v>
      </c>
      <c r="G748" s="294"/>
      <c r="H748" s="294"/>
      <c r="I748" s="294"/>
      <c r="J748" s="128"/>
      <c r="K748" s="130">
        <v>4.74</v>
      </c>
      <c r="L748" s="128"/>
      <c r="M748" s="128"/>
      <c r="N748" s="128"/>
      <c r="O748" s="128"/>
      <c r="P748" s="128"/>
      <c r="Q748" s="128"/>
      <c r="R748" s="128"/>
      <c r="S748" s="131"/>
      <c r="T748" s="132"/>
      <c r="U748" s="128"/>
      <c r="V748" s="128"/>
      <c r="W748" s="128"/>
      <c r="X748" s="128"/>
      <c r="Y748" s="128"/>
      <c r="Z748" s="128"/>
      <c r="AA748" s="133"/>
      <c r="AT748" s="134" t="s">
        <v>240</v>
      </c>
      <c r="AU748" s="134" t="s">
        <v>74</v>
      </c>
      <c r="AV748" s="134" t="s">
        <v>74</v>
      </c>
      <c r="AW748" s="134" t="s">
        <v>188</v>
      </c>
      <c r="AX748" s="134" t="s">
        <v>65</v>
      </c>
      <c r="AY748" s="134" t="s">
        <v>231</v>
      </c>
    </row>
    <row r="749" spans="2:51" s="6" customFormat="1" ht="15.75" customHeight="1">
      <c r="B749" s="135"/>
      <c r="C749" s="136"/>
      <c r="D749" s="136"/>
      <c r="E749" s="136"/>
      <c r="F749" s="299" t="s">
        <v>241</v>
      </c>
      <c r="G749" s="300"/>
      <c r="H749" s="300"/>
      <c r="I749" s="300"/>
      <c r="J749" s="136"/>
      <c r="K749" s="137">
        <v>54.44</v>
      </c>
      <c r="L749" s="136"/>
      <c r="M749" s="136"/>
      <c r="N749" s="136"/>
      <c r="O749" s="136"/>
      <c r="P749" s="136"/>
      <c r="Q749" s="136"/>
      <c r="R749" s="136"/>
      <c r="S749" s="138"/>
      <c r="T749" s="139"/>
      <c r="U749" s="136"/>
      <c r="V749" s="136"/>
      <c r="W749" s="136"/>
      <c r="X749" s="136"/>
      <c r="Y749" s="136"/>
      <c r="Z749" s="136"/>
      <c r="AA749" s="140"/>
      <c r="AT749" s="141" t="s">
        <v>240</v>
      </c>
      <c r="AU749" s="141" t="s">
        <v>74</v>
      </c>
      <c r="AV749" s="141" t="s">
        <v>237</v>
      </c>
      <c r="AW749" s="141" t="s">
        <v>188</v>
      </c>
      <c r="AX749" s="141" t="s">
        <v>17</v>
      </c>
      <c r="AY749" s="141" t="s">
        <v>231</v>
      </c>
    </row>
    <row r="750" spans="2:65" s="6" customFormat="1" ht="27" customHeight="1">
      <c r="B750" s="21"/>
      <c r="C750" s="117" t="s">
        <v>1077</v>
      </c>
      <c r="D750" s="117" t="s">
        <v>232</v>
      </c>
      <c r="E750" s="118" t="s">
        <v>1078</v>
      </c>
      <c r="F750" s="289" t="s">
        <v>1079</v>
      </c>
      <c r="G750" s="290"/>
      <c r="H750" s="290"/>
      <c r="I750" s="290"/>
      <c r="J750" s="120" t="s">
        <v>438</v>
      </c>
      <c r="K750" s="121">
        <v>41.07</v>
      </c>
      <c r="L750" s="291"/>
      <c r="M750" s="290"/>
      <c r="N750" s="292">
        <f>ROUND($L$750*$K$750,2)</f>
        <v>0</v>
      </c>
      <c r="O750" s="290"/>
      <c r="P750" s="290"/>
      <c r="Q750" s="290"/>
      <c r="R750" s="119" t="s">
        <v>236</v>
      </c>
      <c r="S750" s="41"/>
      <c r="T750" s="122"/>
      <c r="U750" s="123" t="s">
        <v>38</v>
      </c>
      <c r="V750" s="22"/>
      <c r="W750" s="22"/>
      <c r="X750" s="124">
        <v>0.00416</v>
      </c>
      <c r="Y750" s="124">
        <f>$X$750*$K$750</f>
        <v>0.17085119999999998</v>
      </c>
      <c r="Z750" s="124">
        <v>0</v>
      </c>
      <c r="AA750" s="125">
        <f>$Z$750*$K$750</f>
        <v>0</v>
      </c>
      <c r="AR750" s="80" t="s">
        <v>305</v>
      </c>
      <c r="AT750" s="80" t="s">
        <v>232</v>
      </c>
      <c r="AU750" s="80" t="s">
        <v>74</v>
      </c>
      <c r="AY750" s="6" t="s">
        <v>231</v>
      </c>
      <c r="BE750" s="126">
        <f>IF($U$750="základní",$N$750,0)</f>
        <v>0</v>
      </c>
      <c r="BF750" s="126">
        <f>IF($U$750="snížená",$N$750,0)</f>
        <v>0</v>
      </c>
      <c r="BG750" s="126">
        <f>IF($U$750="zákl. přenesená",$N$750,0)</f>
        <v>0</v>
      </c>
      <c r="BH750" s="126">
        <f>IF($U$750="sníž. přenesená",$N$750,0)</f>
        <v>0</v>
      </c>
      <c r="BI750" s="126">
        <f>IF($U$750="nulová",$N$750,0)</f>
        <v>0</v>
      </c>
      <c r="BJ750" s="80" t="s">
        <v>237</v>
      </c>
      <c r="BK750" s="126">
        <f>ROUND($L$750*$K$750,2)</f>
        <v>0</v>
      </c>
      <c r="BL750" s="80" t="s">
        <v>305</v>
      </c>
      <c r="BM750" s="80" t="s">
        <v>1080</v>
      </c>
    </row>
    <row r="751" spans="2:51" s="6" customFormat="1" ht="15.75" customHeight="1">
      <c r="B751" s="127"/>
      <c r="C751" s="128"/>
      <c r="D751" s="128"/>
      <c r="E751" s="129"/>
      <c r="F751" s="293" t="s">
        <v>1057</v>
      </c>
      <c r="G751" s="294"/>
      <c r="H751" s="294"/>
      <c r="I751" s="294"/>
      <c r="J751" s="128"/>
      <c r="K751" s="130">
        <v>2</v>
      </c>
      <c r="L751" s="128"/>
      <c r="M751" s="128"/>
      <c r="N751" s="128"/>
      <c r="O751" s="128"/>
      <c r="P751" s="128"/>
      <c r="Q751" s="128"/>
      <c r="R751" s="128"/>
      <c r="S751" s="131"/>
      <c r="T751" s="132"/>
      <c r="U751" s="128"/>
      <c r="V751" s="128"/>
      <c r="W751" s="128"/>
      <c r="X751" s="128"/>
      <c r="Y751" s="128"/>
      <c r="Z751" s="128"/>
      <c r="AA751" s="133"/>
      <c r="AT751" s="134" t="s">
        <v>240</v>
      </c>
      <c r="AU751" s="134" t="s">
        <v>74</v>
      </c>
      <c r="AV751" s="134" t="s">
        <v>74</v>
      </c>
      <c r="AW751" s="134" t="s">
        <v>188</v>
      </c>
      <c r="AX751" s="134" t="s">
        <v>65</v>
      </c>
      <c r="AY751" s="134" t="s">
        <v>231</v>
      </c>
    </row>
    <row r="752" spans="2:51" s="6" customFormat="1" ht="15.75" customHeight="1">
      <c r="B752" s="127"/>
      <c r="C752" s="128"/>
      <c r="D752" s="128"/>
      <c r="E752" s="128"/>
      <c r="F752" s="293" t="s">
        <v>1058</v>
      </c>
      <c r="G752" s="294"/>
      <c r="H752" s="294"/>
      <c r="I752" s="294"/>
      <c r="J752" s="128"/>
      <c r="K752" s="130">
        <v>2.32</v>
      </c>
      <c r="L752" s="128"/>
      <c r="M752" s="128"/>
      <c r="N752" s="128"/>
      <c r="O752" s="128"/>
      <c r="P752" s="128"/>
      <c r="Q752" s="128"/>
      <c r="R752" s="128"/>
      <c r="S752" s="131"/>
      <c r="T752" s="132"/>
      <c r="U752" s="128"/>
      <c r="V752" s="128"/>
      <c r="W752" s="128"/>
      <c r="X752" s="128"/>
      <c r="Y752" s="128"/>
      <c r="Z752" s="128"/>
      <c r="AA752" s="133"/>
      <c r="AT752" s="134" t="s">
        <v>240</v>
      </c>
      <c r="AU752" s="134" t="s">
        <v>74</v>
      </c>
      <c r="AV752" s="134" t="s">
        <v>74</v>
      </c>
      <c r="AW752" s="134" t="s">
        <v>188</v>
      </c>
      <c r="AX752" s="134" t="s">
        <v>65</v>
      </c>
      <c r="AY752" s="134" t="s">
        <v>231</v>
      </c>
    </row>
    <row r="753" spans="2:51" s="6" customFormat="1" ht="15.75" customHeight="1">
      <c r="B753" s="127"/>
      <c r="C753" s="128"/>
      <c r="D753" s="128"/>
      <c r="E753" s="128"/>
      <c r="F753" s="293" t="s">
        <v>1059</v>
      </c>
      <c r="G753" s="294"/>
      <c r="H753" s="294"/>
      <c r="I753" s="294"/>
      <c r="J753" s="128"/>
      <c r="K753" s="130">
        <v>31.95</v>
      </c>
      <c r="L753" s="128"/>
      <c r="M753" s="128"/>
      <c r="N753" s="128"/>
      <c r="O753" s="128"/>
      <c r="P753" s="128"/>
      <c r="Q753" s="128"/>
      <c r="R753" s="128"/>
      <c r="S753" s="131"/>
      <c r="T753" s="132"/>
      <c r="U753" s="128"/>
      <c r="V753" s="128"/>
      <c r="W753" s="128"/>
      <c r="X753" s="128"/>
      <c r="Y753" s="128"/>
      <c r="Z753" s="128"/>
      <c r="AA753" s="133"/>
      <c r="AT753" s="134" t="s">
        <v>240</v>
      </c>
      <c r="AU753" s="134" t="s">
        <v>74</v>
      </c>
      <c r="AV753" s="134" t="s">
        <v>74</v>
      </c>
      <c r="AW753" s="134" t="s">
        <v>188</v>
      </c>
      <c r="AX753" s="134" t="s">
        <v>65</v>
      </c>
      <c r="AY753" s="134" t="s">
        <v>231</v>
      </c>
    </row>
    <row r="754" spans="2:51" s="6" customFormat="1" ht="15.75" customHeight="1">
      <c r="B754" s="127"/>
      <c r="C754" s="128"/>
      <c r="D754" s="128"/>
      <c r="E754" s="128"/>
      <c r="F754" s="293" t="s">
        <v>1060</v>
      </c>
      <c r="G754" s="294"/>
      <c r="H754" s="294"/>
      <c r="I754" s="294"/>
      <c r="J754" s="128"/>
      <c r="K754" s="130">
        <v>2.4</v>
      </c>
      <c r="L754" s="128"/>
      <c r="M754" s="128"/>
      <c r="N754" s="128"/>
      <c r="O754" s="128"/>
      <c r="P754" s="128"/>
      <c r="Q754" s="128"/>
      <c r="R754" s="128"/>
      <c r="S754" s="131"/>
      <c r="T754" s="132"/>
      <c r="U754" s="128"/>
      <c r="V754" s="128"/>
      <c r="W754" s="128"/>
      <c r="X754" s="128"/>
      <c r="Y754" s="128"/>
      <c r="Z754" s="128"/>
      <c r="AA754" s="133"/>
      <c r="AT754" s="134" t="s">
        <v>240</v>
      </c>
      <c r="AU754" s="134" t="s">
        <v>74</v>
      </c>
      <c r="AV754" s="134" t="s">
        <v>74</v>
      </c>
      <c r="AW754" s="134" t="s">
        <v>188</v>
      </c>
      <c r="AX754" s="134" t="s">
        <v>65</v>
      </c>
      <c r="AY754" s="134" t="s">
        <v>231</v>
      </c>
    </row>
    <row r="755" spans="2:51" s="6" customFormat="1" ht="15.75" customHeight="1">
      <c r="B755" s="127"/>
      <c r="C755" s="128"/>
      <c r="D755" s="128"/>
      <c r="E755" s="128"/>
      <c r="F755" s="293" t="s">
        <v>1081</v>
      </c>
      <c r="G755" s="294"/>
      <c r="H755" s="294"/>
      <c r="I755" s="294"/>
      <c r="J755" s="128"/>
      <c r="K755" s="130">
        <v>2.4</v>
      </c>
      <c r="L755" s="128"/>
      <c r="M755" s="128"/>
      <c r="N755" s="128"/>
      <c r="O755" s="128"/>
      <c r="P755" s="128"/>
      <c r="Q755" s="128"/>
      <c r="R755" s="128"/>
      <c r="S755" s="131"/>
      <c r="T755" s="132"/>
      <c r="U755" s="128"/>
      <c r="V755" s="128"/>
      <c r="W755" s="128"/>
      <c r="X755" s="128"/>
      <c r="Y755" s="128"/>
      <c r="Z755" s="128"/>
      <c r="AA755" s="133"/>
      <c r="AT755" s="134" t="s">
        <v>240</v>
      </c>
      <c r="AU755" s="134" t="s">
        <v>74</v>
      </c>
      <c r="AV755" s="134" t="s">
        <v>74</v>
      </c>
      <c r="AW755" s="134" t="s">
        <v>188</v>
      </c>
      <c r="AX755" s="134" t="s">
        <v>65</v>
      </c>
      <c r="AY755" s="134" t="s">
        <v>231</v>
      </c>
    </row>
    <row r="756" spans="2:51" s="6" customFormat="1" ht="15.75" customHeight="1">
      <c r="B756" s="135"/>
      <c r="C756" s="136"/>
      <c r="D756" s="136"/>
      <c r="E756" s="136"/>
      <c r="F756" s="299" t="s">
        <v>241</v>
      </c>
      <c r="G756" s="300"/>
      <c r="H756" s="300"/>
      <c r="I756" s="300"/>
      <c r="J756" s="136"/>
      <c r="K756" s="137">
        <v>41.07</v>
      </c>
      <c r="L756" s="136"/>
      <c r="M756" s="136"/>
      <c r="N756" s="136"/>
      <c r="O756" s="136"/>
      <c r="P756" s="136"/>
      <c r="Q756" s="136"/>
      <c r="R756" s="136"/>
      <c r="S756" s="138"/>
      <c r="T756" s="139"/>
      <c r="U756" s="136"/>
      <c r="V756" s="136"/>
      <c r="W756" s="136"/>
      <c r="X756" s="136"/>
      <c r="Y756" s="136"/>
      <c r="Z756" s="136"/>
      <c r="AA756" s="140"/>
      <c r="AT756" s="141" t="s">
        <v>240</v>
      </c>
      <c r="AU756" s="141" t="s">
        <v>74</v>
      </c>
      <c r="AV756" s="141" t="s">
        <v>237</v>
      </c>
      <c r="AW756" s="141" t="s">
        <v>188</v>
      </c>
      <c r="AX756" s="141" t="s">
        <v>17</v>
      </c>
      <c r="AY756" s="141" t="s">
        <v>231</v>
      </c>
    </row>
    <row r="757" spans="2:65" s="6" customFormat="1" ht="27" customHeight="1">
      <c r="B757" s="21"/>
      <c r="C757" s="117" t="s">
        <v>1082</v>
      </c>
      <c r="D757" s="117" t="s">
        <v>232</v>
      </c>
      <c r="E757" s="118" t="s">
        <v>1083</v>
      </c>
      <c r="F757" s="289" t="s">
        <v>1084</v>
      </c>
      <c r="G757" s="290"/>
      <c r="H757" s="290"/>
      <c r="I757" s="290"/>
      <c r="J757" s="120" t="s">
        <v>438</v>
      </c>
      <c r="K757" s="121">
        <v>82.5</v>
      </c>
      <c r="L757" s="291"/>
      <c r="M757" s="290"/>
      <c r="N757" s="292">
        <f>ROUND($L$757*$K$757,2)</f>
        <v>0</v>
      </c>
      <c r="O757" s="290"/>
      <c r="P757" s="290"/>
      <c r="Q757" s="290"/>
      <c r="R757" s="119" t="s">
        <v>236</v>
      </c>
      <c r="S757" s="41"/>
      <c r="T757" s="122"/>
      <c r="U757" s="123" t="s">
        <v>38</v>
      </c>
      <c r="V757" s="22"/>
      <c r="W757" s="22"/>
      <c r="X757" s="124">
        <v>0.00413</v>
      </c>
      <c r="Y757" s="124">
        <f>$X$757*$K$757</f>
        <v>0.340725</v>
      </c>
      <c r="Z757" s="124">
        <v>0</v>
      </c>
      <c r="AA757" s="125">
        <f>$Z$757*$K$757</f>
        <v>0</v>
      </c>
      <c r="AR757" s="80" t="s">
        <v>305</v>
      </c>
      <c r="AT757" s="80" t="s">
        <v>232</v>
      </c>
      <c r="AU757" s="80" t="s">
        <v>74</v>
      </c>
      <c r="AY757" s="6" t="s">
        <v>231</v>
      </c>
      <c r="BE757" s="126">
        <f>IF($U$757="základní",$N$757,0)</f>
        <v>0</v>
      </c>
      <c r="BF757" s="126">
        <f>IF($U$757="snížená",$N$757,0)</f>
        <v>0</v>
      </c>
      <c r="BG757" s="126">
        <f>IF($U$757="zákl. přenesená",$N$757,0)</f>
        <v>0</v>
      </c>
      <c r="BH757" s="126">
        <f>IF($U$757="sníž. přenesená",$N$757,0)</f>
        <v>0</v>
      </c>
      <c r="BI757" s="126">
        <f>IF($U$757="nulová",$N$757,0)</f>
        <v>0</v>
      </c>
      <c r="BJ757" s="80" t="s">
        <v>237</v>
      </c>
      <c r="BK757" s="126">
        <f>ROUND($L$757*$K$757,2)</f>
        <v>0</v>
      </c>
      <c r="BL757" s="80" t="s">
        <v>305</v>
      </c>
      <c r="BM757" s="80" t="s">
        <v>1085</v>
      </c>
    </row>
    <row r="758" spans="2:51" s="6" customFormat="1" ht="15.75" customHeight="1">
      <c r="B758" s="127"/>
      <c r="C758" s="128"/>
      <c r="D758" s="128"/>
      <c r="E758" s="129"/>
      <c r="F758" s="293" t="s">
        <v>1066</v>
      </c>
      <c r="G758" s="294"/>
      <c r="H758" s="294"/>
      <c r="I758" s="294"/>
      <c r="J758" s="128"/>
      <c r="K758" s="130">
        <v>39.7</v>
      </c>
      <c r="L758" s="128"/>
      <c r="M758" s="128"/>
      <c r="N758" s="128"/>
      <c r="O758" s="128"/>
      <c r="P758" s="128"/>
      <c r="Q758" s="128"/>
      <c r="R758" s="128"/>
      <c r="S758" s="131"/>
      <c r="T758" s="132"/>
      <c r="U758" s="128"/>
      <c r="V758" s="128"/>
      <c r="W758" s="128"/>
      <c r="X758" s="128"/>
      <c r="Y758" s="128"/>
      <c r="Z758" s="128"/>
      <c r="AA758" s="133"/>
      <c r="AT758" s="134" t="s">
        <v>240</v>
      </c>
      <c r="AU758" s="134" t="s">
        <v>74</v>
      </c>
      <c r="AV758" s="134" t="s">
        <v>74</v>
      </c>
      <c r="AW758" s="134" t="s">
        <v>188</v>
      </c>
      <c r="AX758" s="134" t="s">
        <v>65</v>
      </c>
      <c r="AY758" s="134" t="s">
        <v>231</v>
      </c>
    </row>
    <row r="759" spans="2:51" s="6" customFormat="1" ht="15.75" customHeight="1">
      <c r="B759" s="127"/>
      <c r="C759" s="128"/>
      <c r="D759" s="128"/>
      <c r="E759" s="128"/>
      <c r="F759" s="293" t="s">
        <v>1067</v>
      </c>
      <c r="G759" s="294"/>
      <c r="H759" s="294"/>
      <c r="I759" s="294"/>
      <c r="J759" s="128"/>
      <c r="K759" s="130">
        <v>42.8</v>
      </c>
      <c r="L759" s="128"/>
      <c r="M759" s="128"/>
      <c r="N759" s="128"/>
      <c r="O759" s="128"/>
      <c r="P759" s="128"/>
      <c r="Q759" s="128"/>
      <c r="R759" s="128"/>
      <c r="S759" s="131"/>
      <c r="T759" s="132"/>
      <c r="U759" s="128"/>
      <c r="V759" s="128"/>
      <c r="W759" s="128"/>
      <c r="X759" s="128"/>
      <c r="Y759" s="128"/>
      <c r="Z759" s="128"/>
      <c r="AA759" s="133"/>
      <c r="AT759" s="134" t="s">
        <v>240</v>
      </c>
      <c r="AU759" s="134" t="s">
        <v>74</v>
      </c>
      <c r="AV759" s="134" t="s">
        <v>74</v>
      </c>
      <c r="AW759" s="134" t="s">
        <v>188</v>
      </c>
      <c r="AX759" s="134" t="s">
        <v>65</v>
      </c>
      <c r="AY759" s="134" t="s">
        <v>231</v>
      </c>
    </row>
    <row r="760" spans="2:51" s="6" customFormat="1" ht="15.75" customHeight="1">
      <c r="B760" s="135"/>
      <c r="C760" s="136"/>
      <c r="D760" s="136"/>
      <c r="E760" s="136"/>
      <c r="F760" s="299" t="s">
        <v>241</v>
      </c>
      <c r="G760" s="300"/>
      <c r="H760" s="300"/>
      <c r="I760" s="300"/>
      <c r="J760" s="136"/>
      <c r="K760" s="137">
        <v>82.5</v>
      </c>
      <c r="L760" s="136"/>
      <c r="M760" s="136"/>
      <c r="N760" s="136"/>
      <c r="O760" s="136"/>
      <c r="P760" s="136"/>
      <c r="Q760" s="136"/>
      <c r="R760" s="136"/>
      <c r="S760" s="138"/>
      <c r="T760" s="139"/>
      <c r="U760" s="136"/>
      <c r="V760" s="136"/>
      <c r="W760" s="136"/>
      <c r="X760" s="136"/>
      <c r="Y760" s="136"/>
      <c r="Z760" s="136"/>
      <c r="AA760" s="140"/>
      <c r="AT760" s="141" t="s">
        <v>240</v>
      </c>
      <c r="AU760" s="141" t="s">
        <v>74</v>
      </c>
      <c r="AV760" s="141" t="s">
        <v>237</v>
      </c>
      <c r="AW760" s="141" t="s">
        <v>188</v>
      </c>
      <c r="AX760" s="141" t="s">
        <v>17</v>
      </c>
      <c r="AY760" s="141" t="s">
        <v>231</v>
      </c>
    </row>
    <row r="761" spans="2:65" s="6" customFormat="1" ht="39" customHeight="1">
      <c r="B761" s="21"/>
      <c r="C761" s="117" t="s">
        <v>1086</v>
      </c>
      <c r="D761" s="117" t="s">
        <v>232</v>
      </c>
      <c r="E761" s="118" t="s">
        <v>1087</v>
      </c>
      <c r="F761" s="289" t="s">
        <v>1088</v>
      </c>
      <c r="G761" s="290"/>
      <c r="H761" s="290"/>
      <c r="I761" s="290"/>
      <c r="J761" s="120" t="s">
        <v>438</v>
      </c>
      <c r="K761" s="121">
        <v>1.6</v>
      </c>
      <c r="L761" s="291"/>
      <c r="M761" s="290"/>
      <c r="N761" s="292">
        <f>ROUND($L$761*$K$761,2)</f>
        <v>0</v>
      </c>
      <c r="O761" s="290"/>
      <c r="P761" s="290"/>
      <c r="Q761" s="290"/>
      <c r="R761" s="119" t="s">
        <v>236</v>
      </c>
      <c r="S761" s="41"/>
      <c r="T761" s="122"/>
      <c r="U761" s="123" t="s">
        <v>38</v>
      </c>
      <c r="V761" s="22"/>
      <c r="W761" s="22"/>
      <c r="X761" s="124">
        <v>0.00623</v>
      </c>
      <c r="Y761" s="124">
        <f>$X$761*$K$761</f>
        <v>0.009968000000000001</v>
      </c>
      <c r="Z761" s="124">
        <v>0</v>
      </c>
      <c r="AA761" s="125">
        <f>$Z$761*$K$761</f>
        <v>0</v>
      </c>
      <c r="AR761" s="80" t="s">
        <v>305</v>
      </c>
      <c r="AT761" s="80" t="s">
        <v>232</v>
      </c>
      <c r="AU761" s="80" t="s">
        <v>74</v>
      </c>
      <c r="AY761" s="6" t="s">
        <v>231</v>
      </c>
      <c r="BE761" s="126">
        <f>IF($U$761="základní",$N$761,0)</f>
        <v>0</v>
      </c>
      <c r="BF761" s="126">
        <f>IF($U$761="snížená",$N$761,0)</f>
        <v>0</v>
      </c>
      <c r="BG761" s="126">
        <f>IF($U$761="zákl. přenesená",$N$761,0)</f>
        <v>0</v>
      </c>
      <c r="BH761" s="126">
        <f>IF($U$761="sníž. přenesená",$N$761,0)</f>
        <v>0</v>
      </c>
      <c r="BI761" s="126">
        <f>IF($U$761="nulová",$N$761,0)</f>
        <v>0</v>
      </c>
      <c r="BJ761" s="80" t="s">
        <v>237</v>
      </c>
      <c r="BK761" s="126">
        <f>ROUND($L$761*$K$761,2)</f>
        <v>0</v>
      </c>
      <c r="BL761" s="80" t="s">
        <v>305</v>
      </c>
      <c r="BM761" s="80" t="s">
        <v>1089</v>
      </c>
    </row>
    <row r="762" spans="2:51" s="6" customFormat="1" ht="15.75" customHeight="1">
      <c r="B762" s="127"/>
      <c r="C762" s="128"/>
      <c r="D762" s="128"/>
      <c r="E762" s="129"/>
      <c r="F762" s="293" t="s">
        <v>1041</v>
      </c>
      <c r="G762" s="294"/>
      <c r="H762" s="294"/>
      <c r="I762" s="294"/>
      <c r="J762" s="128"/>
      <c r="K762" s="130">
        <v>1.6</v>
      </c>
      <c r="L762" s="128"/>
      <c r="M762" s="128"/>
      <c r="N762" s="128"/>
      <c r="O762" s="128"/>
      <c r="P762" s="128"/>
      <c r="Q762" s="128"/>
      <c r="R762" s="128"/>
      <c r="S762" s="131"/>
      <c r="T762" s="132"/>
      <c r="U762" s="128"/>
      <c r="V762" s="128"/>
      <c r="W762" s="128"/>
      <c r="X762" s="128"/>
      <c r="Y762" s="128"/>
      <c r="Z762" s="128"/>
      <c r="AA762" s="133"/>
      <c r="AT762" s="134" t="s">
        <v>240</v>
      </c>
      <c r="AU762" s="134" t="s">
        <v>74</v>
      </c>
      <c r="AV762" s="134" t="s">
        <v>74</v>
      </c>
      <c r="AW762" s="134" t="s">
        <v>188</v>
      </c>
      <c r="AX762" s="134" t="s">
        <v>65</v>
      </c>
      <c r="AY762" s="134" t="s">
        <v>231</v>
      </c>
    </row>
    <row r="763" spans="2:51" s="6" customFormat="1" ht="15.75" customHeight="1">
      <c r="B763" s="135"/>
      <c r="C763" s="136"/>
      <c r="D763" s="136"/>
      <c r="E763" s="136"/>
      <c r="F763" s="299" t="s">
        <v>241</v>
      </c>
      <c r="G763" s="300"/>
      <c r="H763" s="300"/>
      <c r="I763" s="300"/>
      <c r="J763" s="136"/>
      <c r="K763" s="137">
        <v>1.6</v>
      </c>
      <c r="L763" s="136"/>
      <c r="M763" s="136"/>
      <c r="N763" s="136"/>
      <c r="O763" s="136"/>
      <c r="P763" s="136"/>
      <c r="Q763" s="136"/>
      <c r="R763" s="136"/>
      <c r="S763" s="138"/>
      <c r="T763" s="139"/>
      <c r="U763" s="136"/>
      <c r="V763" s="136"/>
      <c r="W763" s="136"/>
      <c r="X763" s="136"/>
      <c r="Y763" s="136"/>
      <c r="Z763" s="136"/>
      <c r="AA763" s="140"/>
      <c r="AT763" s="141" t="s">
        <v>240</v>
      </c>
      <c r="AU763" s="141" t="s">
        <v>74</v>
      </c>
      <c r="AV763" s="141" t="s">
        <v>237</v>
      </c>
      <c r="AW763" s="141" t="s">
        <v>188</v>
      </c>
      <c r="AX763" s="141" t="s">
        <v>17</v>
      </c>
      <c r="AY763" s="141" t="s">
        <v>231</v>
      </c>
    </row>
    <row r="764" spans="2:65" s="6" customFormat="1" ht="39" customHeight="1">
      <c r="B764" s="21"/>
      <c r="C764" s="117" t="s">
        <v>1090</v>
      </c>
      <c r="D764" s="117" t="s">
        <v>232</v>
      </c>
      <c r="E764" s="118" t="s">
        <v>1091</v>
      </c>
      <c r="F764" s="289" t="s">
        <v>1092</v>
      </c>
      <c r="G764" s="290"/>
      <c r="H764" s="290"/>
      <c r="I764" s="290"/>
      <c r="J764" s="120" t="s">
        <v>438</v>
      </c>
      <c r="K764" s="121">
        <v>16.4</v>
      </c>
      <c r="L764" s="291"/>
      <c r="M764" s="290"/>
      <c r="N764" s="292">
        <f>ROUND($L$764*$K$764,2)</f>
        <v>0</v>
      </c>
      <c r="O764" s="290"/>
      <c r="P764" s="290"/>
      <c r="Q764" s="290"/>
      <c r="R764" s="119" t="s">
        <v>236</v>
      </c>
      <c r="S764" s="41"/>
      <c r="T764" s="122"/>
      <c r="U764" s="123" t="s">
        <v>38</v>
      </c>
      <c r="V764" s="22"/>
      <c r="W764" s="22"/>
      <c r="X764" s="124">
        <v>0.00172</v>
      </c>
      <c r="Y764" s="124">
        <f>$X$764*$K$764</f>
        <v>0.028207999999999997</v>
      </c>
      <c r="Z764" s="124">
        <v>0</v>
      </c>
      <c r="AA764" s="125">
        <f>$Z$764*$K$764</f>
        <v>0</v>
      </c>
      <c r="AR764" s="80" t="s">
        <v>305</v>
      </c>
      <c r="AT764" s="80" t="s">
        <v>232</v>
      </c>
      <c r="AU764" s="80" t="s">
        <v>74</v>
      </c>
      <c r="AY764" s="6" t="s">
        <v>231</v>
      </c>
      <c r="BE764" s="126">
        <f>IF($U$764="základní",$N$764,0)</f>
        <v>0</v>
      </c>
      <c r="BF764" s="126">
        <f>IF($U$764="snížená",$N$764,0)</f>
        <v>0</v>
      </c>
      <c r="BG764" s="126">
        <f>IF($U$764="zákl. přenesená",$N$764,0)</f>
        <v>0</v>
      </c>
      <c r="BH764" s="126">
        <f>IF($U$764="sníž. přenesená",$N$764,0)</f>
        <v>0</v>
      </c>
      <c r="BI764" s="126">
        <f>IF($U$764="nulová",$N$764,0)</f>
        <v>0</v>
      </c>
      <c r="BJ764" s="80" t="s">
        <v>237</v>
      </c>
      <c r="BK764" s="126">
        <f>ROUND($L$764*$K$764,2)</f>
        <v>0</v>
      </c>
      <c r="BL764" s="80" t="s">
        <v>305</v>
      </c>
      <c r="BM764" s="80" t="s">
        <v>1093</v>
      </c>
    </row>
    <row r="765" spans="2:51" s="6" customFormat="1" ht="15.75" customHeight="1">
      <c r="B765" s="127"/>
      <c r="C765" s="128"/>
      <c r="D765" s="128"/>
      <c r="E765" s="129"/>
      <c r="F765" s="293" t="s">
        <v>1072</v>
      </c>
      <c r="G765" s="294"/>
      <c r="H765" s="294"/>
      <c r="I765" s="294"/>
      <c r="J765" s="128"/>
      <c r="K765" s="130">
        <v>16.4</v>
      </c>
      <c r="L765" s="128"/>
      <c r="M765" s="128"/>
      <c r="N765" s="128"/>
      <c r="O765" s="128"/>
      <c r="P765" s="128"/>
      <c r="Q765" s="128"/>
      <c r="R765" s="128"/>
      <c r="S765" s="131"/>
      <c r="T765" s="132"/>
      <c r="U765" s="128"/>
      <c r="V765" s="128"/>
      <c r="W765" s="128"/>
      <c r="X765" s="128"/>
      <c r="Y765" s="128"/>
      <c r="Z765" s="128"/>
      <c r="AA765" s="133"/>
      <c r="AT765" s="134" t="s">
        <v>240</v>
      </c>
      <c r="AU765" s="134" t="s">
        <v>74</v>
      </c>
      <c r="AV765" s="134" t="s">
        <v>74</v>
      </c>
      <c r="AW765" s="134" t="s">
        <v>188</v>
      </c>
      <c r="AX765" s="134" t="s">
        <v>65</v>
      </c>
      <c r="AY765" s="134" t="s">
        <v>231</v>
      </c>
    </row>
    <row r="766" spans="2:51" s="6" customFormat="1" ht="15.75" customHeight="1">
      <c r="B766" s="135"/>
      <c r="C766" s="136"/>
      <c r="D766" s="136"/>
      <c r="E766" s="136"/>
      <c r="F766" s="299" t="s">
        <v>241</v>
      </c>
      <c r="G766" s="300"/>
      <c r="H766" s="300"/>
      <c r="I766" s="300"/>
      <c r="J766" s="136"/>
      <c r="K766" s="137">
        <v>16.4</v>
      </c>
      <c r="L766" s="136"/>
      <c r="M766" s="136"/>
      <c r="N766" s="136"/>
      <c r="O766" s="136"/>
      <c r="P766" s="136"/>
      <c r="Q766" s="136"/>
      <c r="R766" s="136"/>
      <c r="S766" s="138"/>
      <c r="T766" s="139"/>
      <c r="U766" s="136"/>
      <c r="V766" s="136"/>
      <c r="W766" s="136"/>
      <c r="X766" s="136"/>
      <c r="Y766" s="136"/>
      <c r="Z766" s="136"/>
      <c r="AA766" s="140"/>
      <c r="AT766" s="141" t="s">
        <v>240</v>
      </c>
      <c r="AU766" s="141" t="s">
        <v>74</v>
      </c>
      <c r="AV766" s="141" t="s">
        <v>237</v>
      </c>
      <c r="AW766" s="141" t="s">
        <v>188</v>
      </c>
      <c r="AX766" s="141" t="s">
        <v>17</v>
      </c>
      <c r="AY766" s="141" t="s">
        <v>231</v>
      </c>
    </row>
    <row r="767" spans="2:65" s="6" customFormat="1" ht="39" customHeight="1">
      <c r="B767" s="21"/>
      <c r="C767" s="117" t="s">
        <v>1094</v>
      </c>
      <c r="D767" s="117" t="s">
        <v>232</v>
      </c>
      <c r="E767" s="118" t="s">
        <v>1095</v>
      </c>
      <c r="F767" s="289" t="s">
        <v>1096</v>
      </c>
      <c r="G767" s="290"/>
      <c r="H767" s="290"/>
      <c r="I767" s="290"/>
      <c r="J767" s="120" t="s">
        <v>438</v>
      </c>
      <c r="K767" s="121">
        <v>40.9</v>
      </c>
      <c r="L767" s="291"/>
      <c r="M767" s="290"/>
      <c r="N767" s="292">
        <f>ROUND($L$767*$K$767,2)</f>
        <v>0</v>
      </c>
      <c r="O767" s="290"/>
      <c r="P767" s="290"/>
      <c r="Q767" s="290"/>
      <c r="R767" s="119" t="s">
        <v>236</v>
      </c>
      <c r="S767" s="41"/>
      <c r="T767" s="122"/>
      <c r="U767" s="123" t="s">
        <v>38</v>
      </c>
      <c r="V767" s="22"/>
      <c r="W767" s="22"/>
      <c r="X767" s="124">
        <v>0.00131</v>
      </c>
      <c r="Y767" s="124">
        <f>$X$767*$K$767</f>
        <v>0.053578999999999995</v>
      </c>
      <c r="Z767" s="124">
        <v>0</v>
      </c>
      <c r="AA767" s="125">
        <f>$Z$767*$K$767</f>
        <v>0</v>
      </c>
      <c r="AR767" s="80" t="s">
        <v>305</v>
      </c>
      <c r="AT767" s="80" t="s">
        <v>232</v>
      </c>
      <c r="AU767" s="80" t="s">
        <v>74</v>
      </c>
      <c r="AY767" s="6" t="s">
        <v>231</v>
      </c>
      <c r="BE767" s="126">
        <f>IF($U$767="základní",$N$767,0)</f>
        <v>0</v>
      </c>
      <c r="BF767" s="126">
        <f>IF($U$767="snížená",$N$767,0)</f>
        <v>0</v>
      </c>
      <c r="BG767" s="126">
        <f>IF($U$767="zákl. přenesená",$N$767,0)</f>
        <v>0</v>
      </c>
      <c r="BH767" s="126">
        <f>IF($U$767="sníž. přenesená",$N$767,0)</f>
        <v>0</v>
      </c>
      <c r="BI767" s="126">
        <f>IF($U$767="nulová",$N$767,0)</f>
        <v>0</v>
      </c>
      <c r="BJ767" s="80" t="s">
        <v>237</v>
      </c>
      <c r="BK767" s="126">
        <f>ROUND($L$767*$K$767,2)</f>
        <v>0</v>
      </c>
      <c r="BL767" s="80" t="s">
        <v>305</v>
      </c>
      <c r="BM767" s="80" t="s">
        <v>1097</v>
      </c>
    </row>
    <row r="768" spans="2:51" s="6" customFormat="1" ht="15.75" customHeight="1">
      <c r="B768" s="127"/>
      <c r="C768" s="128"/>
      <c r="D768" s="128"/>
      <c r="E768" s="129"/>
      <c r="F768" s="293" t="s">
        <v>1046</v>
      </c>
      <c r="G768" s="294"/>
      <c r="H768" s="294"/>
      <c r="I768" s="294"/>
      <c r="J768" s="128"/>
      <c r="K768" s="130">
        <v>40.9</v>
      </c>
      <c r="L768" s="128"/>
      <c r="M768" s="128"/>
      <c r="N768" s="128"/>
      <c r="O768" s="128"/>
      <c r="P768" s="128"/>
      <c r="Q768" s="128"/>
      <c r="R768" s="128"/>
      <c r="S768" s="131"/>
      <c r="T768" s="132"/>
      <c r="U768" s="128"/>
      <c r="V768" s="128"/>
      <c r="W768" s="128"/>
      <c r="X768" s="128"/>
      <c r="Y768" s="128"/>
      <c r="Z768" s="128"/>
      <c r="AA768" s="133"/>
      <c r="AT768" s="134" t="s">
        <v>240</v>
      </c>
      <c r="AU768" s="134" t="s">
        <v>74</v>
      </c>
      <c r="AV768" s="134" t="s">
        <v>74</v>
      </c>
      <c r="AW768" s="134" t="s">
        <v>188</v>
      </c>
      <c r="AX768" s="134" t="s">
        <v>65</v>
      </c>
      <c r="AY768" s="134" t="s">
        <v>231</v>
      </c>
    </row>
    <row r="769" spans="2:51" s="6" customFormat="1" ht="15.75" customHeight="1">
      <c r="B769" s="135"/>
      <c r="C769" s="136"/>
      <c r="D769" s="136"/>
      <c r="E769" s="136"/>
      <c r="F769" s="299" t="s">
        <v>241</v>
      </c>
      <c r="G769" s="300"/>
      <c r="H769" s="300"/>
      <c r="I769" s="300"/>
      <c r="J769" s="136"/>
      <c r="K769" s="137">
        <v>40.9</v>
      </c>
      <c r="L769" s="136"/>
      <c r="M769" s="136"/>
      <c r="N769" s="136"/>
      <c r="O769" s="136"/>
      <c r="P769" s="136"/>
      <c r="Q769" s="136"/>
      <c r="R769" s="136"/>
      <c r="S769" s="138"/>
      <c r="T769" s="139"/>
      <c r="U769" s="136"/>
      <c r="V769" s="136"/>
      <c r="W769" s="136"/>
      <c r="X769" s="136"/>
      <c r="Y769" s="136"/>
      <c r="Z769" s="136"/>
      <c r="AA769" s="140"/>
      <c r="AT769" s="141" t="s">
        <v>240</v>
      </c>
      <c r="AU769" s="141" t="s">
        <v>74</v>
      </c>
      <c r="AV769" s="141" t="s">
        <v>237</v>
      </c>
      <c r="AW769" s="141" t="s">
        <v>188</v>
      </c>
      <c r="AX769" s="141" t="s">
        <v>17</v>
      </c>
      <c r="AY769" s="141" t="s">
        <v>231</v>
      </c>
    </row>
    <row r="770" spans="2:65" s="6" customFormat="1" ht="27" customHeight="1">
      <c r="B770" s="21"/>
      <c r="C770" s="117" t="s">
        <v>1098</v>
      </c>
      <c r="D770" s="117" t="s">
        <v>232</v>
      </c>
      <c r="E770" s="118" t="s">
        <v>1099</v>
      </c>
      <c r="F770" s="289" t="s">
        <v>1100</v>
      </c>
      <c r="G770" s="290"/>
      <c r="H770" s="290"/>
      <c r="I770" s="290"/>
      <c r="J770" s="120" t="s">
        <v>769</v>
      </c>
      <c r="K770" s="160"/>
      <c r="L770" s="291"/>
      <c r="M770" s="290"/>
      <c r="N770" s="292">
        <f>ROUND($L$770*$K$770,2)</f>
        <v>0</v>
      </c>
      <c r="O770" s="290"/>
      <c r="P770" s="290"/>
      <c r="Q770" s="290"/>
      <c r="R770" s="119" t="s">
        <v>236</v>
      </c>
      <c r="S770" s="41"/>
      <c r="T770" s="122"/>
      <c r="U770" s="123" t="s">
        <v>38</v>
      </c>
      <c r="V770" s="22"/>
      <c r="W770" s="22"/>
      <c r="X770" s="124">
        <v>0</v>
      </c>
      <c r="Y770" s="124">
        <f>$X$770*$K$770</f>
        <v>0</v>
      </c>
      <c r="Z770" s="124">
        <v>0</v>
      </c>
      <c r="AA770" s="125">
        <f>$Z$770*$K$770</f>
        <v>0</v>
      </c>
      <c r="AR770" s="80" t="s">
        <v>305</v>
      </c>
      <c r="AT770" s="80" t="s">
        <v>232</v>
      </c>
      <c r="AU770" s="80" t="s">
        <v>74</v>
      </c>
      <c r="AY770" s="6" t="s">
        <v>231</v>
      </c>
      <c r="BE770" s="126">
        <f>IF($U$770="základní",$N$770,0)</f>
        <v>0</v>
      </c>
      <c r="BF770" s="126">
        <f>IF($U$770="snížená",$N$770,0)</f>
        <v>0</v>
      </c>
      <c r="BG770" s="126">
        <f>IF($U$770="zákl. přenesená",$N$770,0)</f>
        <v>0</v>
      </c>
      <c r="BH770" s="126">
        <f>IF($U$770="sníž. přenesená",$N$770,0)</f>
        <v>0</v>
      </c>
      <c r="BI770" s="126">
        <f>IF($U$770="nulová",$N$770,0)</f>
        <v>0</v>
      </c>
      <c r="BJ770" s="80" t="s">
        <v>237</v>
      </c>
      <c r="BK770" s="126">
        <f>ROUND($L$770*$K$770,2)</f>
        <v>0</v>
      </c>
      <c r="BL770" s="80" t="s">
        <v>305</v>
      </c>
      <c r="BM770" s="80" t="s">
        <v>1101</v>
      </c>
    </row>
    <row r="771" spans="2:63" s="106" customFormat="1" ht="30.75" customHeight="1">
      <c r="B771" s="107"/>
      <c r="C771" s="108"/>
      <c r="D771" s="116" t="s">
        <v>207</v>
      </c>
      <c r="E771" s="108"/>
      <c r="F771" s="108"/>
      <c r="G771" s="108"/>
      <c r="H771" s="108"/>
      <c r="I771" s="108"/>
      <c r="J771" s="108"/>
      <c r="K771" s="108"/>
      <c r="L771" s="108"/>
      <c r="M771" s="108"/>
      <c r="N771" s="285">
        <f>$BK$771</f>
        <v>0</v>
      </c>
      <c r="O771" s="284"/>
      <c r="P771" s="284"/>
      <c r="Q771" s="284"/>
      <c r="R771" s="108"/>
      <c r="S771" s="110"/>
      <c r="T771" s="111"/>
      <c r="U771" s="108"/>
      <c r="V771" s="108"/>
      <c r="W771" s="112">
        <f>SUM($W$772:$W$913)</f>
        <v>0</v>
      </c>
      <c r="X771" s="108"/>
      <c r="Y771" s="112">
        <f>SUM($Y$772:$Y$913)</f>
        <v>0.9558905</v>
      </c>
      <c r="Z771" s="108"/>
      <c r="AA771" s="113">
        <f>SUM($AA$772:$AA$913)</f>
        <v>1.104</v>
      </c>
      <c r="AR771" s="114" t="s">
        <v>74</v>
      </c>
      <c r="AT771" s="114" t="s">
        <v>64</v>
      </c>
      <c r="AU771" s="114" t="s">
        <v>17</v>
      </c>
      <c r="AY771" s="114" t="s">
        <v>231</v>
      </c>
      <c r="BK771" s="115">
        <f>SUM($BK$772:$BK$913)</f>
        <v>0</v>
      </c>
    </row>
    <row r="772" spans="2:65" s="6" customFormat="1" ht="27" customHeight="1">
      <c r="B772" s="21"/>
      <c r="C772" s="120" t="s">
        <v>1102</v>
      </c>
      <c r="D772" s="120" t="s">
        <v>232</v>
      </c>
      <c r="E772" s="118" t="s">
        <v>1103</v>
      </c>
      <c r="F772" s="289" t="s">
        <v>1104</v>
      </c>
      <c r="G772" s="290"/>
      <c r="H772" s="290"/>
      <c r="I772" s="290"/>
      <c r="J772" s="120" t="s">
        <v>235</v>
      </c>
      <c r="K772" s="121">
        <v>34.215</v>
      </c>
      <c r="L772" s="291"/>
      <c r="M772" s="290"/>
      <c r="N772" s="292">
        <f>ROUND($L$772*$K$772,2)</f>
        <v>0</v>
      </c>
      <c r="O772" s="290"/>
      <c r="P772" s="290"/>
      <c r="Q772" s="290"/>
      <c r="R772" s="119" t="s">
        <v>236</v>
      </c>
      <c r="S772" s="41"/>
      <c r="T772" s="122"/>
      <c r="U772" s="123" t="s">
        <v>38</v>
      </c>
      <c r="V772" s="22"/>
      <c r="W772" s="22"/>
      <c r="X772" s="124">
        <v>0.00025</v>
      </c>
      <c r="Y772" s="124">
        <f>$X$772*$K$772</f>
        <v>0.00855375</v>
      </c>
      <c r="Z772" s="124">
        <v>0</v>
      </c>
      <c r="AA772" s="125">
        <f>$Z$772*$K$772</f>
        <v>0</v>
      </c>
      <c r="AR772" s="80" t="s">
        <v>305</v>
      </c>
      <c r="AT772" s="80" t="s">
        <v>232</v>
      </c>
      <c r="AU772" s="80" t="s">
        <v>74</v>
      </c>
      <c r="AY772" s="80" t="s">
        <v>231</v>
      </c>
      <c r="BE772" s="126">
        <f>IF($U$772="základní",$N$772,0)</f>
        <v>0</v>
      </c>
      <c r="BF772" s="126">
        <f>IF($U$772="snížená",$N$772,0)</f>
        <v>0</v>
      </c>
      <c r="BG772" s="126">
        <f>IF($U$772="zákl. přenesená",$N$772,0)</f>
        <v>0</v>
      </c>
      <c r="BH772" s="126">
        <f>IF($U$772="sníž. přenesená",$N$772,0)</f>
        <v>0</v>
      </c>
      <c r="BI772" s="126">
        <f>IF($U$772="nulová",$N$772,0)</f>
        <v>0</v>
      </c>
      <c r="BJ772" s="80" t="s">
        <v>237</v>
      </c>
      <c r="BK772" s="126">
        <f>ROUND($L$772*$K$772,2)</f>
        <v>0</v>
      </c>
      <c r="BL772" s="80" t="s">
        <v>305</v>
      </c>
      <c r="BM772" s="80" t="s">
        <v>1105</v>
      </c>
    </row>
    <row r="773" spans="2:51" s="6" customFormat="1" ht="15.75" customHeight="1">
      <c r="B773" s="142"/>
      <c r="C773" s="143"/>
      <c r="D773" s="143"/>
      <c r="E773" s="144"/>
      <c r="F773" s="303" t="s">
        <v>338</v>
      </c>
      <c r="G773" s="304"/>
      <c r="H773" s="304"/>
      <c r="I773" s="304"/>
      <c r="J773" s="143"/>
      <c r="K773" s="143"/>
      <c r="L773" s="143"/>
      <c r="M773" s="143"/>
      <c r="N773" s="143"/>
      <c r="O773" s="143"/>
      <c r="P773" s="143"/>
      <c r="Q773" s="143"/>
      <c r="R773" s="143"/>
      <c r="S773" s="145"/>
      <c r="T773" s="146"/>
      <c r="U773" s="143"/>
      <c r="V773" s="143"/>
      <c r="W773" s="143"/>
      <c r="X773" s="143"/>
      <c r="Y773" s="143"/>
      <c r="Z773" s="143"/>
      <c r="AA773" s="147"/>
      <c r="AT773" s="148" t="s">
        <v>240</v>
      </c>
      <c r="AU773" s="148" t="s">
        <v>74</v>
      </c>
      <c r="AV773" s="148" t="s">
        <v>17</v>
      </c>
      <c r="AW773" s="148" t="s">
        <v>188</v>
      </c>
      <c r="AX773" s="148" t="s">
        <v>65</v>
      </c>
      <c r="AY773" s="148" t="s">
        <v>231</v>
      </c>
    </row>
    <row r="774" spans="2:51" s="6" customFormat="1" ht="15.75" customHeight="1">
      <c r="B774" s="127"/>
      <c r="C774" s="128"/>
      <c r="D774" s="128"/>
      <c r="E774" s="128"/>
      <c r="F774" s="293" t="s">
        <v>560</v>
      </c>
      <c r="G774" s="294"/>
      <c r="H774" s="294"/>
      <c r="I774" s="294"/>
      <c r="J774" s="128"/>
      <c r="K774" s="130">
        <v>27.135</v>
      </c>
      <c r="L774" s="128"/>
      <c r="M774" s="128"/>
      <c r="N774" s="128"/>
      <c r="O774" s="128"/>
      <c r="P774" s="128"/>
      <c r="Q774" s="128"/>
      <c r="R774" s="128"/>
      <c r="S774" s="131"/>
      <c r="T774" s="132"/>
      <c r="U774" s="128"/>
      <c r="V774" s="128"/>
      <c r="W774" s="128"/>
      <c r="X774" s="128"/>
      <c r="Y774" s="128"/>
      <c r="Z774" s="128"/>
      <c r="AA774" s="133"/>
      <c r="AT774" s="134" t="s">
        <v>240</v>
      </c>
      <c r="AU774" s="134" t="s">
        <v>74</v>
      </c>
      <c r="AV774" s="134" t="s">
        <v>74</v>
      </c>
      <c r="AW774" s="134" t="s">
        <v>188</v>
      </c>
      <c r="AX774" s="134" t="s">
        <v>65</v>
      </c>
      <c r="AY774" s="134" t="s">
        <v>231</v>
      </c>
    </row>
    <row r="775" spans="2:51" s="6" customFormat="1" ht="15.75" customHeight="1">
      <c r="B775" s="127"/>
      <c r="C775" s="128"/>
      <c r="D775" s="128"/>
      <c r="E775" s="128"/>
      <c r="F775" s="293" t="s">
        <v>563</v>
      </c>
      <c r="G775" s="294"/>
      <c r="H775" s="294"/>
      <c r="I775" s="294"/>
      <c r="J775" s="128"/>
      <c r="K775" s="130">
        <v>2.88</v>
      </c>
      <c r="L775" s="128"/>
      <c r="M775" s="128"/>
      <c r="N775" s="128"/>
      <c r="O775" s="128"/>
      <c r="P775" s="128"/>
      <c r="Q775" s="128"/>
      <c r="R775" s="128"/>
      <c r="S775" s="131"/>
      <c r="T775" s="132"/>
      <c r="U775" s="128"/>
      <c r="V775" s="128"/>
      <c r="W775" s="128"/>
      <c r="X775" s="128"/>
      <c r="Y775" s="128"/>
      <c r="Z775" s="128"/>
      <c r="AA775" s="133"/>
      <c r="AT775" s="134" t="s">
        <v>240</v>
      </c>
      <c r="AU775" s="134" t="s">
        <v>74</v>
      </c>
      <c r="AV775" s="134" t="s">
        <v>74</v>
      </c>
      <c r="AW775" s="134" t="s">
        <v>188</v>
      </c>
      <c r="AX775" s="134" t="s">
        <v>65</v>
      </c>
      <c r="AY775" s="134" t="s">
        <v>231</v>
      </c>
    </row>
    <row r="776" spans="2:51" s="6" customFormat="1" ht="15.75" customHeight="1">
      <c r="B776" s="142"/>
      <c r="C776" s="143"/>
      <c r="D776" s="143"/>
      <c r="E776" s="143"/>
      <c r="F776" s="303" t="s">
        <v>347</v>
      </c>
      <c r="G776" s="304"/>
      <c r="H776" s="304"/>
      <c r="I776" s="304"/>
      <c r="J776" s="143"/>
      <c r="K776" s="143"/>
      <c r="L776" s="143"/>
      <c r="M776" s="143"/>
      <c r="N776" s="143"/>
      <c r="O776" s="143"/>
      <c r="P776" s="143"/>
      <c r="Q776" s="143"/>
      <c r="R776" s="143"/>
      <c r="S776" s="145"/>
      <c r="T776" s="146"/>
      <c r="U776" s="143"/>
      <c r="V776" s="143"/>
      <c r="W776" s="143"/>
      <c r="X776" s="143"/>
      <c r="Y776" s="143"/>
      <c r="Z776" s="143"/>
      <c r="AA776" s="147"/>
      <c r="AT776" s="148" t="s">
        <v>240</v>
      </c>
      <c r="AU776" s="148" t="s">
        <v>74</v>
      </c>
      <c r="AV776" s="148" t="s">
        <v>17</v>
      </c>
      <c r="AW776" s="148" t="s">
        <v>188</v>
      </c>
      <c r="AX776" s="148" t="s">
        <v>65</v>
      </c>
      <c r="AY776" s="148" t="s">
        <v>231</v>
      </c>
    </row>
    <row r="777" spans="2:51" s="6" customFormat="1" ht="15.75" customHeight="1">
      <c r="B777" s="127"/>
      <c r="C777" s="128"/>
      <c r="D777" s="128"/>
      <c r="E777" s="128"/>
      <c r="F777" s="293" t="s">
        <v>573</v>
      </c>
      <c r="G777" s="294"/>
      <c r="H777" s="294"/>
      <c r="I777" s="294"/>
      <c r="J777" s="128"/>
      <c r="K777" s="130">
        <v>4.2</v>
      </c>
      <c r="L777" s="128"/>
      <c r="M777" s="128"/>
      <c r="N777" s="128"/>
      <c r="O777" s="128"/>
      <c r="P777" s="128"/>
      <c r="Q777" s="128"/>
      <c r="R777" s="128"/>
      <c r="S777" s="131"/>
      <c r="T777" s="132"/>
      <c r="U777" s="128"/>
      <c r="V777" s="128"/>
      <c r="W777" s="128"/>
      <c r="X777" s="128"/>
      <c r="Y777" s="128"/>
      <c r="Z777" s="128"/>
      <c r="AA777" s="133"/>
      <c r="AT777" s="134" t="s">
        <v>240</v>
      </c>
      <c r="AU777" s="134" t="s">
        <v>74</v>
      </c>
      <c r="AV777" s="134" t="s">
        <v>74</v>
      </c>
      <c r="AW777" s="134" t="s">
        <v>188</v>
      </c>
      <c r="AX777" s="134" t="s">
        <v>65</v>
      </c>
      <c r="AY777" s="134" t="s">
        <v>231</v>
      </c>
    </row>
    <row r="778" spans="2:51" s="6" customFormat="1" ht="15.75" customHeight="1">
      <c r="B778" s="135"/>
      <c r="C778" s="136"/>
      <c r="D778" s="136"/>
      <c r="E778" s="136"/>
      <c r="F778" s="299" t="s">
        <v>241</v>
      </c>
      <c r="G778" s="300"/>
      <c r="H778" s="300"/>
      <c r="I778" s="300"/>
      <c r="J778" s="136"/>
      <c r="K778" s="137">
        <v>34.215</v>
      </c>
      <c r="L778" s="136"/>
      <c r="M778" s="136"/>
      <c r="N778" s="136"/>
      <c r="O778" s="136"/>
      <c r="P778" s="136"/>
      <c r="Q778" s="136"/>
      <c r="R778" s="136"/>
      <c r="S778" s="138"/>
      <c r="T778" s="139"/>
      <c r="U778" s="136"/>
      <c r="V778" s="136"/>
      <c r="W778" s="136"/>
      <c r="X778" s="136"/>
      <c r="Y778" s="136"/>
      <c r="Z778" s="136"/>
      <c r="AA778" s="140"/>
      <c r="AT778" s="141" t="s">
        <v>240</v>
      </c>
      <c r="AU778" s="141" t="s">
        <v>74</v>
      </c>
      <c r="AV778" s="141" t="s">
        <v>237</v>
      </c>
      <c r="AW778" s="141" t="s">
        <v>188</v>
      </c>
      <c r="AX778" s="141" t="s">
        <v>17</v>
      </c>
      <c r="AY778" s="141" t="s">
        <v>231</v>
      </c>
    </row>
    <row r="779" spans="2:65" s="6" customFormat="1" ht="63" customHeight="1">
      <c r="B779" s="21"/>
      <c r="C779" s="149" t="s">
        <v>1106</v>
      </c>
      <c r="D779" s="149" t="s">
        <v>328</v>
      </c>
      <c r="E779" s="150" t="s">
        <v>1107</v>
      </c>
      <c r="F779" s="295" t="s">
        <v>1108</v>
      </c>
      <c r="G779" s="296"/>
      <c r="H779" s="296"/>
      <c r="I779" s="296"/>
      <c r="J779" s="151" t="s">
        <v>588</v>
      </c>
      <c r="K779" s="152">
        <v>9</v>
      </c>
      <c r="L779" s="297"/>
      <c r="M779" s="296"/>
      <c r="N779" s="298">
        <f>ROUND($L$779*$K$779,2)</f>
        <v>0</v>
      </c>
      <c r="O779" s="290"/>
      <c r="P779" s="290"/>
      <c r="Q779" s="290"/>
      <c r="R779" s="119"/>
      <c r="S779" s="41"/>
      <c r="T779" s="122"/>
      <c r="U779" s="123" t="s">
        <v>38</v>
      </c>
      <c r="V779" s="22"/>
      <c r="W779" s="22"/>
      <c r="X779" s="124">
        <v>0</v>
      </c>
      <c r="Y779" s="124">
        <f>$X$779*$K$779</f>
        <v>0</v>
      </c>
      <c r="Z779" s="124">
        <v>0</v>
      </c>
      <c r="AA779" s="125">
        <f>$Z$779*$K$779</f>
        <v>0</v>
      </c>
      <c r="AR779" s="80" t="s">
        <v>411</v>
      </c>
      <c r="AT779" s="80" t="s">
        <v>328</v>
      </c>
      <c r="AU779" s="80" t="s">
        <v>74</v>
      </c>
      <c r="AY779" s="6" t="s">
        <v>231</v>
      </c>
      <c r="BE779" s="126">
        <f>IF($U$779="základní",$N$779,0)</f>
        <v>0</v>
      </c>
      <c r="BF779" s="126">
        <f>IF($U$779="snížená",$N$779,0)</f>
        <v>0</v>
      </c>
      <c r="BG779" s="126">
        <f>IF($U$779="zákl. přenesená",$N$779,0)</f>
        <v>0</v>
      </c>
      <c r="BH779" s="126">
        <f>IF($U$779="sníž. přenesená",$N$779,0)</f>
        <v>0</v>
      </c>
      <c r="BI779" s="126">
        <f>IF($U$779="nulová",$N$779,0)</f>
        <v>0</v>
      </c>
      <c r="BJ779" s="80" t="s">
        <v>237</v>
      </c>
      <c r="BK779" s="126">
        <f>ROUND($L$779*$K$779,2)</f>
        <v>0</v>
      </c>
      <c r="BL779" s="80" t="s">
        <v>305</v>
      </c>
      <c r="BM779" s="80" t="s">
        <v>1109</v>
      </c>
    </row>
    <row r="780" spans="2:51" s="6" customFormat="1" ht="15.75" customHeight="1">
      <c r="B780" s="142"/>
      <c r="C780" s="143"/>
      <c r="D780" s="143"/>
      <c r="E780" s="144"/>
      <c r="F780" s="303" t="s">
        <v>338</v>
      </c>
      <c r="G780" s="304"/>
      <c r="H780" s="304"/>
      <c r="I780" s="304"/>
      <c r="J780" s="143"/>
      <c r="K780" s="143"/>
      <c r="L780" s="143"/>
      <c r="M780" s="143"/>
      <c r="N780" s="143"/>
      <c r="O780" s="143"/>
      <c r="P780" s="143"/>
      <c r="Q780" s="143"/>
      <c r="R780" s="143"/>
      <c r="S780" s="145"/>
      <c r="T780" s="146"/>
      <c r="U780" s="143"/>
      <c r="V780" s="143"/>
      <c r="W780" s="143"/>
      <c r="X780" s="143"/>
      <c r="Y780" s="143"/>
      <c r="Z780" s="143"/>
      <c r="AA780" s="147"/>
      <c r="AT780" s="148" t="s">
        <v>240</v>
      </c>
      <c r="AU780" s="148" t="s">
        <v>74</v>
      </c>
      <c r="AV780" s="148" t="s">
        <v>17</v>
      </c>
      <c r="AW780" s="148" t="s">
        <v>188</v>
      </c>
      <c r="AX780" s="148" t="s">
        <v>65</v>
      </c>
      <c r="AY780" s="148" t="s">
        <v>231</v>
      </c>
    </row>
    <row r="781" spans="2:51" s="6" customFormat="1" ht="15.75" customHeight="1">
      <c r="B781" s="127"/>
      <c r="C781" s="128"/>
      <c r="D781" s="128"/>
      <c r="E781" s="128"/>
      <c r="F781" s="293" t="s">
        <v>1110</v>
      </c>
      <c r="G781" s="294"/>
      <c r="H781" s="294"/>
      <c r="I781" s="294"/>
      <c r="J781" s="128"/>
      <c r="K781" s="130">
        <v>9</v>
      </c>
      <c r="L781" s="128"/>
      <c r="M781" s="128"/>
      <c r="N781" s="128"/>
      <c r="O781" s="128"/>
      <c r="P781" s="128"/>
      <c r="Q781" s="128"/>
      <c r="R781" s="128"/>
      <c r="S781" s="131"/>
      <c r="T781" s="132"/>
      <c r="U781" s="128"/>
      <c r="V781" s="128"/>
      <c r="W781" s="128"/>
      <c r="X781" s="128"/>
      <c r="Y781" s="128"/>
      <c r="Z781" s="128"/>
      <c r="AA781" s="133"/>
      <c r="AT781" s="134" t="s">
        <v>240</v>
      </c>
      <c r="AU781" s="134" t="s">
        <v>74</v>
      </c>
      <c r="AV781" s="134" t="s">
        <v>74</v>
      </c>
      <c r="AW781" s="134" t="s">
        <v>188</v>
      </c>
      <c r="AX781" s="134" t="s">
        <v>65</v>
      </c>
      <c r="AY781" s="134" t="s">
        <v>231</v>
      </c>
    </row>
    <row r="782" spans="2:51" s="6" customFormat="1" ht="15.75" customHeight="1">
      <c r="B782" s="135"/>
      <c r="C782" s="136"/>
      <c r="D782" s="136"/>
      <c r="E782" s="136"/>
      <c r="F782" s="299" t="s">
        <v>241</v>
      </c>
      <c r="G782" s="300"/>
      <c r="H782" s="300"/>
      <c r="I782" s="300"/>
      <c r="J782" s="136"/>
      <c r="K782" s="137">
        <v>9</v>
      </c>
      <c r="L782" s="136"/>
      <c r="M782" s="136"/>
      <c r="N782" s="136"/>
      <c r="O782" s="136"/>
      <c r="P782" s="136"/>
      <c r="Q782" s="136"/>
      <c r="R782" s="136"/>
      <c r="S782" s="138"/>
      <c r="T782" s="139"/>
      <c r="U782" s="136"/>
      <c r="V782" s="136"/>
      <c r="W782" s="136"/>
      <c r="X782" s="136"/>
      <c r="Y782" s="136"/>
      <c r="Z782" s="136"/>
      <c r="AA782" s="140"/>
      <c r="AT782" s="141" t="s">
        <v>240</v>
      </c>
      <c r="AU782" s="141" t="s">
        <v>74</v>
      </c>
      <c r="AV782" s="141" t="s">
        <v>237</v>
      </c>
      <c r="AW782" s="141" t="s">
        <v>188</v>
      </c>
      <c r="AX782" s="141" t="s">
        <v>17</v>
      </c>
      <c r="AY782" s="141" t="s">
        <v>231</v>
      </c>
    </row>
    <row r="783" spans="2:65" s="6" customFormat="1" ht="63" customHeight="1">
      <c r="B783" s="21"/>
      <c r="C783" s="149" t="s">
        <v>1111</v>
      </c>
      <c r="D783" s="149" t="s">
        <v>328</v>
      </c>
      <c r="E783" s="150" t="s">
        <v>1112</v>
      </c>
      <c r="F783" s="295" t="s">
        <v>1113</v>
      </c>
      <c r="G783" s="296"/>
      <c r="H783" s="296"/>
      <c r="I783" s="296"/>
      <c r="J783" s="151" t="s">
        <v>588</v>
      </c>
      <c r="K783" s="152">
        <v>1</v>
      </c>
      <c r="L783" s="297"/>
      <c r="M783" s="296"/>
      <c r="N783" s="298">
        <f>ROUND($L$783*$K$783,2)</f>
        <v>0</v>
      </c>
      <c r="O783" s="290"/>
      <c r="P783" s="290"/>
      <c r="Q783" s="290"/>
      <c r="R783" s="119"/>
      <c r="S783" s="41"/>
      <c r="T783" s="122"/>
      <c r="U783" s="123" t="s">
        <v>38</v>
      </c>
      <c r="V783" s="22"/>
      <c r="W783" s="22"/>
      <c r="X783" s="124">
        <v>0</v>
      </c>
      <c r="Y783" s="124">
        <f>$X$783*$K$783</f>
        <v>0</v>
      </c>
      <c r="Z783" s="124">
        <v>0</v>
      </c>
      <c r="AA783" s="125">
        <f>$Z$783*$K$783</f>
        <v>0</v>
      </c>
      <c r="AR783" s="80" t="s">
        <v>411</v>
      </c>
      <c r="AT783" s="80" t="s">
        <v>328</v>
      </c>
      <c r="AU783" s="80" t="s">
        <v>74</v>
      </c>
      <c r="AY783" s="6" t="s">
        <v>231</v>
      </c>
      <c r="BE783" s="126">
        <f>IF($U$783="základní",$N$783,0)</f>
        <v>0</v>
      </c>
      <c r="BF783" s="126">
        <f>IF($U$783="snížená",$N$783,0)</f>
        <v>0</v>
      </c>
      <c r="BG783" s="126">
        <f>IF($U$783="zákl. přenesená",$N$783,0)</f>
        <v>0</v>
      </c>
      <c r="BH783" s="126">
        <f>IF($U$783="sníž. přenesená",$N$783,0)</f>
        <v>0</v>
      </c>
      <c r="BI783" s="126">
        <f>IF($U$783="nulová",$N$783,0)</f>
        <v>0</v>
      </c>
      <c r="BJ783" s="80" t="s">
        <v>237</v>
      </c>
      <c r="BK783" s="126">
        <f>ROUND($L$783*$K$783,2)</f>
        <v>0</v>
      </c>
      <c r="BL783" s="80" t="s">
        <v>305</v>
      </c>
      <c r="BM783" s="80" t="s">
        <v>1114</v>
      </c>
    </row>
    <row r="784" spans="2:51" s="6" customFormat="1" ht="15.75" customHeight="1">
      <c r="B784" s="142"/>
      <c r="C784" s="143"/>
      <c r="D784" s="143"/>
      <c r="E784" s="144"/>
      <c r="F784" s="303" t="s">
        <v>338</v>
      </c>
      <c r="G784" s="304"/>
      <c r="H784" s="304"/>
      <c r="I784" s="304"/>
      <c r="J784" s="143"/>
      <c r="K784" s="143"/>
      <c r="L784" s="143"/>
      <c r="M784" s="143"/>
      <c r="N784" s="143"/>
      <c r="O784" s="143"/>
      <c r="P784" s="143"/>
      <c r="Q784" s="143"/>
      <c r="R784" s="143"/>
      <c r="S784" s="145"/>
      <c r="T784" s="146"/>
      <c r="U784" s="143"/>
      <c r="V784" s="143"/>
      <c r="W784" s="143"/>
      <c r="X784" s="143"/>
      <c r="Y784" s="143"/>
      <c r="Z784" s="143"/>
      <c r="AA784" s="147"/>
      <c r="AT784" s="148" t="s">
        <v>240</v>
      </c>
      <c r="AU784" s="148" t="s">
        <v>74</v>
      </c>
      <c r="AV784" s="148" t="s">
        <v>17</v>
      </c>
      <c r="AW784" s="148" t="s">
        <v>188</v>
      </c>
      <c r="AX784" s="148" t="s">
        <v>65</v>
      </c>
      <c r="AY784" s="148" t="s">
        <v>231</v>
      </c>
    </row>
    <row r="785" spans="2:51" s="6" customFormat="1" ht="15.75" customHeight="1">
      <c r="B785" s="127"/>
      <c r="C785" s="128"/>
      <c r="D785" s="128"/>
      <c r="E785" s="128"/>
      <c r="F785" s="293" t="s">
        <v>1115</v>
      </c>
      <c r="G785" s="294"/>
      <c r="H785" s="294"/>
      <c r="I785" s="294"/>
      <c r="J785" s="128"/>
      <c r="K785" s="130">
        <v>1</v>
      </c>
      <c r="L785" s="128"/>
      <c r="M785" s="128"/>
      <c r="N785" s="128"/>
      <c r="O785" s="128"/>
      <c r="P785" s="128"/>
      <c r="Q785" s="128"/>
      <c r="R785" s="128"/>
      <c r="S785" s="131"/>
      <c r="T785" s="132"/>
      <c r="U785" s="128"/>
      <c r="V785" s="128"/>
      <c r="W785" s="128"/>
      <c r="X785" s="128"/>
      <c r="Y785" s="128"/>
      <c r="Z785" s="128"/>
      <c r="AA785" s="133"/>
      <c r="AT785" s="134" t="s">
        <v>240</v>
      </c>
      <c r="AU785" s="134" t="s">
        <v>74</v>
      </c>
      <c r="AV785" s="134" t="s">
        <v>74</v>
      </c>
      <c r="AW785" s="134" t="s">
        <v>188</v>
      </c>
      <c r="AX785" s="134" t="s">
        <v>65</v>
      </c>
      <c r="AY785" s="134" t="s">
        <v>231</v>
      </c>
    </row>
    <row r="786" spans="2:51" s="6" customFormat="1" ht="15.75" customHeight="1">
      <c r="B786" s="135"/>
      <c r="C786" s="136"/>
      <c r="D786" s="136"/>
      <c r="E786" s="136"/>
      <c r="F786" s="299" t="s">
        <v>241</v>
      </c>
      <c r="G786" s="300"/>
      <c r="H786" s="300"/>
      <c r="I786" s="300"/>
      <c r="J786" s="136"/>
      <c r="K786" s="137">
        <v>1</v>
      </c>
      <c r="L786" s="136"/>
      <c r="M786" s="136"/>
      <c r="N786" s="136"/>
      <c r="O786" s="136"/>
      <c r="P786" s="136"/>
      <c r="Q786" s="136"/>
      <c r="R786" s="136"/>
      <c r="S786" s="138"/>
      <c r="T786" s="139"/>
      <c r="U786" s="136"/>
      <c r="V786" s="136"/>
      <c r="W786" s="136"/>
      <c r="X786" s="136"/>
      <c r="Y786" s="136"/>
      <c r="Z786" s="136"/>
      <c r="AA786" s="140"/>
      <c r="AT786" s="141" t="s">
        <v>240</v>
      </c>
      <c r="AU786" s="141" t="s">
        <v>74</v>
      </c>
      <c r="AV786" s="141" t="s">
        <v>237</v>
      </c>
      <c r="AW786" s="141" t="s">
        <v>188</v>
      </c>
      <c r="AX786" s="141" t="s">
        <v>17</v>
      </c>
      <c r="AY786" s="141" t="s">
        <v>231</v>
      </c>
    </row>
    <row r="787" spans="2:65" s="6" customFormat="1" ht="51" customHeight="1">
      <c r="B787" s="21"/>
      <c r="C787" s="149" t="s">
        <v>1116</v>
      </c>
      <c r="D787" s="149" t="s">
        <v>328</v>
      </c>
      <c r="E787" s="150" t="s">
        <v>1117</v>
      </c>
      <c r="F787" s="295" t="s">
        <v>1118</v>
      </c>
      <c r="G787" s="296"/>
      <c r="H787" s="296"/>
      <c r="I787" s="296"/>
      <c r="J787" s="151" t="s">
        <v>588</v>
      </c>
      <c r="K787" s="152">
        <v>2</v>
      </c>
      <c r="L787" s="297"/>
      <c r="M787" s="296"/>
      <c r="N787" s="298">
        <f>ROUND($L$787*$K$787,2)</f>
        <v>0</v>
      </c>
      <c r="O787" s="290"/>
      <c r="P787" s="290"/>
      <c r="Q787" s="290"/>
      <c r="R787" s="119"/>
      <c r="S787" s="41"/>
      <c r="T787" s="122"/>
      <c r="U787" s="123" t="s">
        <v>38</v>
      </c>
      <c r="V787" s="22"/>
      <c r="W787" s="22"/>
      <c r="X787" s="124">
        <v>0</v>
      </c>
      <c r="Y787" s="124">
        <f>$X$787*$K$787</f>
        <v>0</v>
      </c>
      <c r="Z787" s="124">
        <v>0</v>
      </c>
      <c r="AA787" s="125">
        <f>$Z$787*$K$787</f>
        <v>0</v>
      </c>
      <c r="AR787" s="80" t="s">
        <v>411</v>
      </c>
      <c r="AT787" s="80" t="s">
        <v>328</v>
      </c>
      <c r="AU787" s="80" t="s">
        <v>74</v>
      </c>
      <c r="AY787" s="6" t="s">
        <v>231</v>
      </c>
      <c r="BE787" s="126">
        <f>IF($U$787="základní",$N$787,0)</f>
        <v>0</v>
      </c>
      <c r="BF787" s="126">
        <f>IF($U$787="snížená",$N$787,0)</f>
        <v>0</v>
      </c>
      <c r="BG787" s="126">
        <f>IF($U$787="zákl. přenesená",$N$787,0)</f>
        <v>0</v>
      </c>
      <c r="BH787" s="126">
        <f>IF($U$787="sníž. přenesená",$N$787,0)</f>
        <v>0</v>
      </c>
      <c r="BI787" s="126">
        <f>IF($U$787="nulová",$N$787,0)</f>
        <v>0</v>
      </c>
      <c r="BJ787" s="80" t="s">
        <v>237</v>
      </c>
      <c r="BK787" s="126">
        <f>ROUND($L$787*$K$787,2)</f>
        <v>0</v>
      </c>
      <c r="BL787" s="80" t="s">
        <v>305</v>
      </c>
      <c r="BM787" s="80" t="s">
        <v>1119</v>
      </c>
    </row>
    <row r="788" spans="2:51" s="6" customFormat="1" ht="15.75" customHeight="1">
      <c r="B788" s="142"/>
      <c r="C788" s="143"/>
      <c r="D788" s="143"/>
      <c r="E788" s="144"/>
      <c r="F788" s="303" t="s">
        <v>347</v>
      </c>
      <c r="G788" s="304"/>
      <c r="H788" s="304"/>
      <c r="I788" s="304"/>
      <c r="J788" s="143"/>
      <c r="K788" s="143"/>
      <c r="L788" s="143"/>
      <c r="M788" s="143"/>
      <c r="N788" s="143"/>
      <c r="O788" s="143"/>
      <c r="P788" s="143"/>
      <c r="Q788" s="143"/>
      <c r="R788" s="143"/>
      <c r="S788" s="145"/>
      <c r="T788" s="146"/>
      <c r="U788" s="143"/>
      <c r="V788" s="143"/>
      <c r="W788" s="143"/>
      <c r="X788" s="143"/>
      <c r="Y788" s="143"/>
      <c r="Z788" s="143"/>
      <c r="AA788" s="147"/>
      <c r="AT788" s="148" t="s">
        <v>240</v>
      </c>
      <c r="AU788" s="148" t="s">
        <v>74</v>
      </c>
      <c r="AV788" s="148" t="s">
        <v>17</v>
      </c>
      <c r="AW788" s="148" t="s">
        <v>188</v>
      </c>
      <c r="AX788" s="148" t="s">
        <v>65</v>
      </c>
      <c r="AY788" s="148" t="s">
        <v>231</v>
      </c>
    </row>
    <row r="789" spans="2:51" s="6" customFormat="1" ht="15.75" customHeight="1">
      <c r="B789" s="127"/>
      <c r="C789" s="128"/>
      <c r="D789" s="128"/>
      <c r="E789" s="128"/>
      <c r="F789" s="293" t="s">
        <v>1120</v>
      </c>
      <c r="G789" s="294"/>
      <c r="H789" s="294"/>
      <c r="I789" s="294"/>
      <c r="J789" s="128"/>
      <c r="K789" s="130">
        <v>2</v>
      </c>
      <c r="L789" s="128"/>
      <c r="M789" s="128"/>
      <c r="N789" s="128"/>
      <c r="O789" s="128"/>
      <c r="P789" s="128"/>
      <c r="Q789" s="128"/>
      <c r="R789" s="128"/>
      <c r="S789" s="131"/>
      <c r="T789" s="132"/>
      <c r="U789" s="128"/>
      <c r="V789" s="128"/>
      <c r="W789" s="128"/>
      <c r="X789" s="128"/>
      <c r="Y789" s="128"/>
      <c r="Z789" s="128"/>
      <c r="AA789" s="133"/>
      <c r="AT789" s="134" t="s">
        <v>240</v>
      </c>
      <c r="AU789" s="134" t="s">
        <v>74</v>
      </c>
      <c r="AV789" s="134" t="s">
        <v>74</v>
      </c>
      <c r="AW789" s="134" t="s">
        <v>188</v>
      </c>
      <c r="AX789" s="134" t="s">
        <v>65</v>
      </c>
      <c r="AY789" s="134" t="s">
        <v>231</v>
      </c>
    </row>
    <row r="790" spans="2:51" s="6" customFormat="1" ht="15.75" customHeight="1">
      <c r="B790" s="135"/>
      <c r="C790" s="136"/>
      <c r="D790" s="136"/>
      <c r="E790" s="136"/>
      <c r="F790" s="299" t="s">
        <v>241</v>
      </c>
      <c r="G790" s="300"/>
      <c r="H790" s="300"/>
      <c r="I790" s="300"/>
      <c r="J790" s="136"/>
      <c r="K790" s="137">
        <v>2</v>
      </c>
      <c r="L790" s="136"/>
      <c r="M790" s="136"/>
      <c r="N790" s="136"/>
      <c r="O790" s="136"/>
      <c r="P790" s="136"/>
      <c r="Q790" s="136"/>
      <c r="R790" s="136"/>
      <c r="S790" s="138"/>
      <c r="T790" s="139"/>
      <c r="U790" s="136"/>
      <c r="V790" s="136"/>
      <c r="W790" s="136"/>
      <c r="X790" s="136"/>
      <c r="Y790" s="136"/>
      <c r="Z790" s="136"/>
      <c r="AA790" s="140"/>
      <c r="AT790" s="141" t="s">
        <v>240</v>
      </c>
      <c r="AU790" s="141" t="s">
        <v>74</v>
      </c>
      <c r="AV790" s="141" t="s">
        <v>237</v>
      </c>
      <c r="AW790" s="141" t="s">
        <v>188</v>
      </c>
      <c r="AX790" s="141" t="s">
        <v>17</v>
      </c>
      <c r="AY790" s="141" t="s">
        <v>231</v>
      </c>
    </row>
    <row r="791" spans="2:65" s="6" customFormat="1" ht="27" customHeight="1">
      <c r="B791" s="21"/>
      <c r="C791" s="117" t="s">
        <v>1121</v>
      </c>
      <c r="D791" s="117" t="s">
        <v>232</v>
      </c>
      <c r="E791" s="118" t="s">
        <v>1122</v>
      </c>
      <c r="F791" s="289" t="s">
        <v>1123</v>
      </c>
      <c r="G791" s="290"/>
      <c r="H791" s="290"/>
      <c r="I791" s="290"/>
      <c r="J791" s="120" t="s">
        <v>235</v>
      </c>
      <c r="K791" s="121">
        <v>112.547</v>
      </c>
      <c r="L791" s="291"/>
      <c r="M791" s="290"/>
      <c r="N791" s="292">
        <f>ROUND($L$791*$K$791,2)</f>
        <v>0</v>
      </c>
      <c r="O791" s="290"/>
      <c r="P791" s="290"/>
      <c r="Q791" s="290"/>
      <c r="R791" s="119" t="s">
        <v>236</v>
      </c>
      <c r="S791" s="41"/>
      <c r="T791" s="122"/>
      <c r="U791" s="123" t="s">
        <v>38</v>
      </c>
      <c r="V791" s="22"/>
      <c r="W791" s="22"/>
      <c r="X791" s="124">
        <v>0.00025</v>
      </c>
      <c r="Y791" s="124">
        <f>$X$791*$K$791</f>
        <v>0.02813675</v>
      </c>
      <c r="Z791" s="124">
        <v>0</v>
      </c>
      <c r="AA791" s="125">
        <f>$Z$791*$K$791</f>
        <v>0</v>
      </c>
      <c r="AR791" s="80" t="s">
        <v>305</v>
      </c>
      <c r="AT791" s="80" t="s">
        <v>232</v>
      </c>
      <c r="AU791" s="80" t="s">
        <v>74</v>
      </c>
      <c r="AY791" s="6" t="s">
        <v>231</v>
      </c>
      <c r="BE791" s="126">
        <f>IF($U$791="základní",$N$791,0)</f>
        <v>0</v>
      </c>
      <c r="BF791" s="126">
        <f>IF($U$791="snížená",$N$791,0)</f>
        <v>0</v>
      </c>
      <c r="BG791" s="126">
        <f>IF($U$791="zákl. přenesená",$N$791,0)</f>
        <v>0</v>
      </c>
      <c r="BH791" s="126">
        <f>IF($U$791="sníž. přenesená",$N$791,0)</f>
        <v>0</v>
      </c>
      <c r="BI791" s="126">
        <f>IF($U$791="nulová",$N$791,0)</f>
        <v>0</v>
      </c>
      <c r="BJ791" s="80" t="s">
        <v>237</v>
      </c>
      <c r="BK791" s="126">
        <f>ROUND($L$791*$K$791,2)</f>
        <v>0</v>
      </c>
      <c r="BL791" s="80" t="s">
        <v>305</v>
      </c>
      <c r="BM791" s="80" t="s">
        <v>1124</v>
      </c>
    </row>
    <row r="792" spans="2:51" s="6" customFormat="1" ht="15.75" customHeight="1">
      <c r="B792" s="142"/>
      <c r="C792" s="143"/>
      <c r="D792" s="143"/>
      <c r="E792" s="144"/>
      <c r="F792" s="303" t="s">
        <v>338</v>
      </c>
      <c r="G792" s="304"/>
      <c r="H792" s="304"/>
      <c r="I792" s="304"/>
      <c r="J792" s="143"/>
      <c r="K792" s="143"/>
      <c r="L792" s="143"/>
      <c r="M792" s="143"/>
      <c r="N792" s="143"/>
      <c r="O792" s="143"/>
      <c r="P792" s="143"/>
      <c r="Q792" s="143"/>
      <c r="R792" s="143"/>
      <c r="S792" s="145"/>
      <c r="T792" s="146"/>
      <c r="U792" s="143"/>
      <c r="V792" s="143"/>
      <c r="W792" s="143"/>
      <c r="X792" s="143"/>
      <c r="Y792" s="143"/>
      <c r="Z792" s="143"/>
      <c r="AA792" s="147"/>
      <c r="AT792" s="148" t="s">
        <v>240</v>
      </c>
      <c r="AU792" s="148" t="s">
        <v>74</v>
      </c>
      <c r="AV792" s="148" t="s">
        <v>17</v>
      </c>
      <c r="AW792" s="148" t="s">
        <v>188</v>
      </c>
      <c r="AX792" s="148" t="s">
        <v>65</v>
      </c>
      <c r="AY792" s="148" t="s">
        <v>231</v>
      </c>
    </row>
    <row r="793" spans="2:51" s="6" customFormat="1" ht="15.75" customHeight="1">
      <c r="B793" s="127"/>
      <c r="C793" s="128"/>
      <c r="D793" s="128"/>
      <c r="E793" s="128"/>
      <c r="F793" s="293" t="s">
        <v>1125</v>
      </c>
      <c r="G793" s="294"/>
      <c r="H793" s="294"/>
      <c r="I793" s="294"/>
      <c r="J793" s="128"/>
      <c r="K793" s="130">
        <v>7.675</v>
      </c>
      <c r="L793" s="128"/>
      <c r="M793" s="128"/>
      <c r="N793" s="128"/>
      <c r="O793" s="128"/>
      <c r="P793" s="128"/>
      <c r="Q793" s="128"/>
      <c r="R793" s="128"/>
      <c r="S793" s="131"/>
      <c r="T793" s="132"/>
      <c r="U793" s="128"/>
      <c r="V793" s="128"/>
      <c r="W793" s="128"/>
      <c r="X793" s="128"/>
      <c r="Y793" s="128"/>
      <c r="Z793" s="128"/>
      <c r="AA793" s="133"/>
      <c r="AT793" s="134" t="s">
        <v>240</v>
      </c>
      <c r="AU793" s="134" t="s">
        <v>74</v>
      </c>
      <c r="AV793" s="134" t="s">
        <v>74</v>
      </c>
      <c r="AW793" s="134" t="s">
        <v>188</v>
      </c>
      <c r="AX793" s="134" t="s">
        <v>65</v>
      </c>
      <c r="AY793" s="134" t="s">
        <v>231</v>
      </c>
    </row>
    <row r="794" spans="2:51" s="6" customFormat="1" ht="15.75" customHeight="1">
      <c r="B794" s="142"/>
      <c r="C794" s="143"/>
      <c r="D794" s="143"/>
      <c r="E794" s="143"/>
      <c r="F794" s="303" t="s">
        <v>347</v>
      </c>
      <c r="G794" s="304"/>
      <c r="H794" s="304"/>
      <c r="I794" s="304"/>
      <c r="J794" s="143"/>
      <c r="K794" s="143"/>
      <c r="L794" s="143"/>
      <c r="M794" s="143"/>
      <c r="N794" s="143"/>
      <c r="O794" s="143"/>
      <c r="P794" s="143"/>
      <c r="Q794" s="143"/>
      <c r="R794" s="143"/>
      <c r="S794" s="145"/>
      <c r="T794" s="146"/>
      <c r="U794" s="143"/>
      <c r="V794" s="143"/>
      <c r="W794" s="143"/>
      <c r="X794" s="143"/>
      <c r="Y794" s="143"/>
      <c r="Z794" s="143"/>
      <c r="AA794" s="147"/>
      <c r="AT794" s="148" t="s">
        <v>240</v>
      </c>
      <c r="AU794" s="148" t="s">
        <v>74</v>
      </c>
      <c r="AV794" s="148" t="s">
        <v>17</v>
      </c>
      <c r="AW794" s="148" t="s">
        <v>188</v>
      </c>
      <c r="AX794" s="148" t="s">
        <v>65</v>
      </c>
      <c r="AY794" s="148" t="s">
        <v>231</v>
      </c>
    </row>
    <row r="795" spans="2:51" s="6" customFormat="1" ht="15.75" customHeight="1">
      <c r="B795" s="127"/>
      <c r="C795" s="128"/>
      <c r="D795" s="128"/>
      <c r="E795" s="128"/>
      <c r="F795" s="293" t="s">
        <v>570</v>
      </c>
      <c r="G795" s="294"/>
      <c r="H795" s="294"/>
      <c r="I795" s="294"/>
      <c r="J795" s="128"/>
      <c r="K795" s="130">
        <v>89.46</v>
      </c>
      <c r="L795" s="128"/>
      <c r="M795" s="128"/>
      <c r="N795" s="128"/>
      <c r="O795" s="128"/>
      <c r="P795" s="128"/>
      <c r="Q795" s="128"/>
      <c r="R795" s="128"/>
      <c r="S795" s="131"/>
      <c r="T795" s="132"/>
      <c r="U795" s="128"/>
      <c r="V795" s="128"/>
      <c r="W795" s="128"/>
      <c r="X795" s="128"/>
      <c r="Y795" s="128"/>
      <c r="Z795" s="128"/>
      <c r="AA795" s="133"/>
      <c r="AT795" s="134" t="s">
        <v>240</v>
      </c>
      <c r="AU795" s="134" t="s">
        <v>74</v>
      </c>
      <c r="AV795" s="134" t="s">
        <v>74</v>
      </c>
      <c r="AW795" s="134" t="s">
        <v>188</v>
      </c>
      <c r="AX795" s="134" t="s">
        <v>65</v>
      </c>
      <c r="AY795" s="134" t="s">
        <v>231</v>
      </c>
    </row>
    <row r="796" spans="2:51" s="6" customFormat="1" ht="15.75" customHeight="1">
      <c r="B796" s="127"/>
      <c r="C796" s="128"/>
      <c r="D796" s="128"/>
      <c r="E796" s="128"/>
      <c r="F796" s="293" t="s">
        <v>571</v>
      </c>
      <c r="G796" s="294"/>
      <c r="H796" s="294"/>
      <c r="I796" s="294"/>
      <c r="J796" s="128"/>
      <c r="K796" s="130">
        <v>8.622</v>
      </c>
      <c r="L796" s="128"/>
      <c r="M796" s="128"/>
      <c r="N796" s="128"/>
      <c r="O796" s="128"/>
      <c r="P796" s="128"/>
      <c r="Q796" s="128"/>
      <c r="R796" s="128"/>
      <c r="S796" s="131"/>
      <c r="T796" s="132"/>
      <c r="U796" s="128"/>
      <c r="V796" s="128"/>
      <c r="W796" s="128"/>
      <c r="X796" s="128"/>
      <c r="Y796" s="128"/>
      <c r="Z796" s="128"/>
      <c r="AA796" s="133"/>
      <c r="AT796" s="134" t="s">
        <v>240</v>
      </c>
      <c r="AU796" s="134" t="s">
        <v>74</v>
      </c>
      <c r="AV796" s="134" t="s">
        <v>74</v>
      </c>
      <c r="AW796" s="134" t="s">
        <v>188</v>
      </c>
      <c r="AX796" s="134" t="s">
        <v>65</v>
      </c>
      <c r="AY796" s="134" t="s">
        <v>231</v>
      </c>
    </row>
    <row r="797" spans="2:51" s="6" customFormat="1" ht="15.75" customHeight="1">
      <c r="B797" s="127"/>
      <c r="C797" s="128"/>
      <c r="D797" s="128"/>
      <c r="E797" s="128"/>
      <c r="F797" s="293" t="s">
        <v>574</v>
      </c>
      <c r="G797" s="294"/>
      <c r="H797" s="294"/>
      <c r="I797" s="294"/>
      <c r="J797" s="128"/>
      <c r="K797" s="130">
        <v>6.79</v>
      </c>
      <c r="L797" s="128"/>
      <c r="M797" s="128"/>
      <c r="N797" s="128"/>
      <c r="O797" s="128"/>
      <c r="P797" s="128"/>
      <c r="Q797" s="128"/>
      <c r="R797" s="128"/>
      <c r="S797" s="131"/>
      <c r="T797" s="132"/>
      <c r="U797" s="128"/>
      <c r="V797" s="128"/>
      <c r="W797" s="128"/>
      <c r="X797" s="128"/>
      <c r="Y797" s="128"/>
      <c r="Z797" s="128"/>
      <c r="AA797" s="133"/>
      <c r="AT797" s="134" t="s">
        <v>240</v>
      </c>
      <c r="AU797" s="134" t="s">
        <v>74</v>
      </c>
      <c r="AV797" s="134" t="s">
        <v>74</v>
      </c>
      <c r="AW797" s="134" t="s">
        <v>188</v>
      </c>
      <c r="AX797" s="134" t="s">
        <v>65</v>
      </c>
      <c r="AY797" s="134" t="s">
        <v>231</v>
      </c>
    </row>
    <row r="798" spans="2:51" s="6" customFormat="1" ht="15.75" customHeight="1">
      <c r="B798" s="135"/>
      <c r="C798" s="136"/>
      <c r="D798" s="136"/>
      <c r="E798" s="136"/>
      <c r="F798" s="299" t="s">
        <v>241</v>
      </c>
      <c r="G798" s="300"/>
      <c r="H798" s="300"/>
      <c r="I798" s="300"/>
      <c r="J798" s="136"/>
      <c r="K798" s="137">
        <v>112.547</v>
      </c>
      <c r="L798" s="136"/>
      <c r="M798" s="136"/>
      <c r="N798" s="136"/>
      <c r="O798" s="136"/>
      <c r="P798" s="136"/>
      <c r="Q798" s="136"/>
      <c r="R798" s="136"/>
      <c r="S798" s="138"/>
      <c r="T798" s="139"/>
      <c r="U798" s="136"/>
      <c r="V798" s="136"/>
      <c r="W798" s="136"/>
      <c r="X798" s="136"/>
      <c r="Y798" s="136"/>
      <c r="Z798" s="136"/>
      <c r="AA798" s="140"/>
      <c r="AT798" s="141" t="s">
        <v>240</v>
      </c>
      <c r="AU798" s="141" t="s">
        <v>74</v>
      </c>
      <c r="AV798" s="141" t="s">
        <v>237</v>
      </c>
      <c r="AW798" s="141" t="s">
        <v>188</v>
      </c>
      <c r="AX798" s="141" t="s">
        <v>17</v>
      </c>
      <c r="AY798" s="141" t="s">
        <v>231</v>
      </c>
    </row>
    <row r="799" spans="2:65" s="6" customFormat="1" ht="75" customHeight="1">
      <c r="B799" s="21"/>
      <c r="C799" s="149" t="s">
        <v>1126</v>
      </c>
      <c r="D799" s="149" t="s">
        <v>328</v>
      </c>
      <c r="E799" s="150" t="s">
        <v>1127</v>
      </c>
      <c r="F799" s="295" t="s">
        <v>1128</v>
      </c>
      <c r="G799" s="296"/>
      <c r="H799" s="296"/>
      <c r="I799" s="296"/>
      <c r="J799" s="151" t="s">
        <v>588</v>
      </c>
      <c r="K799" s="152">
        <v>1</v>
      </c>
      <c r="L799" s="297"/>
      <c r="M799" s="296"/>
      <c r="N799" s="298">
        <f>ROUND($L$799*$K$799,2)</f>
        <v>0</v>
      </c>
      <c r="O799" s="290"/>
      <c r="P799" s="290"/>
      <c r="Q799" s="290"/>
      <c r="R799" s="119"/>
      <c r="S799" s="41"/>
      <c r="T799" s="122"/>
      <c r="U799" s="123" t="s">
        <v>38</v>
      </c>
      <c r="V799" s="22"/>
      <c r="W799" s="22"/>
      <c r="X799" s="124">
        <v>0</v>
      </c>
      <c r="Y799" s="124">
        <f>$X$799*$K$799</f>
        <v>0</v>
      </c>
      <c r="Z799" s="124">
        <v>0</v>
      </c>
      <c r="AA799" s="125">
        <f>$Z$799*$K$799</f>
        <v>0</v>
      </c>
      <c r="AR799" s="80" t="s">
        <v>411</v>
      </c>
      <c r="AT799" s="80" t="s">
        <v>328</v>
      </c>
      <c r="AU799" s="80" t="s">
        <v>74</v>
      </c>
      <c r="AY799" s="6" t="s">
        <v>231</v>
      </c>
      <c r="BE799" s="126">
        <f>IF($U$799="základní",$N$799,0)</f>
        <v>0</v>
      </c>
      <c r="BF799" s="126">
        <f>IF($U$799="snížená",$N$799,0)</f>
        <v>0</v>
      </c>
      <c r="BG799" s="126">
        <f>IF($U$799="zákl. přenesená",$N$799,0)</f>
        <v>0</v>
      </c>
      <c r="BH799" s="126">
        <f>IF($U$799="sníž. přenesená",$N$799,0)</f>
        <v>0</v>
      </c>
      <c r="BI799" s="126">
        <f>IF($U$799="nulová",$N$799,0)</f>
        <v>0</v>
      </c>
      <c r="BJ799" s="80" t="s">
        <v>237</v>
      </c>
      <c r="BK799" s="126">
        <f>ROUND($L$799*$K$799,2)</f>
        <v>0</v>
      </c>
      <c r="BL799" s="80" t="s">
        <v>305</v>
      </c>
      <c r="BM799" s="80" t="s">
        <v>1129</v>
      </c>
    </row>
    <row r="800" spans="2:51" s="6" customFormat="1" ht="15.75" customHeight="1">
      <c r="B800" s="142"/>
      <c r="C800" s="143"/>
      <c r="D800" s="143"/>
      <c r="E800" s="144"/>
      <c r="F800" s="303" t="s">
        <v>338</v>
      </c>
      <c r="G800" s="304"/>
      <c r="H800" s="304"/>
      <c r="I800" s="304"/>
      <c r="J800" s="143"/>
      <c r="K800" s="143"/>
      <c r="L800" s="143"/>
      <c r="M800" s="143"/>
      <c r="N800" s="143"/>
      <c r="O800" s="143"/>
      <c r="P800" s="143"/>
      <c r="Q800" s="143"/>
      <c r="R800" s="143"/>
      <c r="S800" s="145"/>
      <c r="T800" s="146"/>
      <c r="U800" s="143"/>
      <c r="V800" s="143"/>
      <c r="W800" s="143"/>
      <c r="X800" s="143"/>
      <c r="Y800" s="143"/>
      <c r="Z800" s="143"/>
      <c r="AA800" s="147"/>
      <c r="AT800" s="148" t="s">
        <v>240</v>
      </c>
      <c r="AU800" s="148" t="s">
        <v>74</v>
      </c>
      <c r="AV800" s="148" t="s">
        <v>17</v>
      </c>
      <c r="AW800" s="148" t="s">
        <v>188</v>
      </c>
      <c r="AX800" s="148" t="s">
        <v>65</v>
      </c>
      <c r="AY800" s="148" t="s">
        <v>231</v>
      </c>
    </row>
    <row r="801" spans="2:51" s="6" customFormat="1" ht="15.75" customHeight="1">
      <c r="B801" s="127"/>
      <c r="C801" s="128"/>
      <c r="D801" s="128"/>
      <c r="E801" s="128"/>
      <c r="F801" s="293" t="s">
        <v>1130</v>
      </c>
      <c r="G801" s="294"/>
      <c r="H801" s="294"/>
      <c r="I801" s="294"/>
      <c r="J801" s="128"/>
      <c r="K801" s="130">
        <v>1</v>
      </c>
      <c r="L801" s="128"/>
      <c r="M801" s="128"/>
      <c r="N801" s="128"/>
      <c r="O801" s="128"/>
      <c r="P801" s="128"/>
      <c r="Q801" s="128"/>
      <c r="R801" s="128"/>
      <c r="S801" s="131"/>
      <c r="T801" s="132"/>
      <c r="U801" s="128"/>
      <c r="V801" s="128"/>
      <c r="W801" s="128"/>
      <c r="X801" s="128"/>
      <c r="Y801" s="128"/>
      <c r="Z801" s="128"/>
      <c r="AA801" s="133"/>
      <c r="AT801" s="134" t="s">
        <v>240</v>
      </c>
      <c r="AU801" s="134" t="s">
        <v>74</v>
      </c>
      <c r="AV801" s="134" t="s">
        <v>74</v>
      </c>
      <c r="AW801" s="134" t="s">
        <v>188</v>
      </c>
      <c r="AX801" s="134" t="s">
        <v>65</v>
      </c>
      <c r="AY801" s="134" t="s">
        <v>231</v>
      </c>
    </row>
    <row r="802" spans="2:51" s="6" customFormat="1" ht="15.75" customHeight="1">
      <c r="B802" s="135"/>
      <c r="C802" s="136"/>
      <c r="D802" s="136"/>
      <c r="E802" s="136"/>
      <c r="F802" s="299" t="s">
        <v>241</v>
      </c>
      <c r="G802" s="300"/>
      <c r="H802" s="300"/>
      <c r="I802" s="300"/>
      <c r="J802" s="136"/>
      <c r="K802" s="137">
        <v>1</v>
      </c>
      <c r="L802" s="136"/>
      <c r="M802" s="136"/>
      <c r="N802" s="136"/>
      <c r="O802" s="136"/>
      <c r="P802" s="136"/>
      <c r="Q802" s="136"/>
      <c r="R802" s="136"/>
      <c r="S802" s="138"/>
      <c r="T802" s="139"/>
      <c r="U802" s="136"/>
      <c r="V802" s="136"/>
      <c r="W802" s="136"/>
      <c r="X802" s="136"/>
      <c r="Y802" s="136"/>
      <c r="Z802" s="136"/>
      <c r="AA802" s="140"/>
      <c r="AT802" s="141" t="s">
        <v>240</v>
      </c>
      <c r="AU802" s="141" t="s">
        <v>74</v>
      </c>
      <c r="AV802" s="141" t="s">
        <v>237</v>
      </c>
      <c r="AW802" s="141" t="s">
        <v>188</v>
      </c>
      <c r="AX802" s="141" t="s">
        <v>17</v>
      </c>
      <c r="AY802" s="141" t="s">
        <v>231</v>
      </c>
    </row>
    <row r="803" spans="2:65" s="6" customFormat="1" ht="75" customHeight="1">
      <c r="B803" s="21"/>
      <c r="C803" s="149" t="s">
        <v>1131</v>
      </c>
      <c r="D803" s="149" t="s">
        <v>328</v>
      </c>
      <c r="E803" s="150" t="s">
        <v>1132</v>
      </c>
      <c r="F803" s="295" t="s">
        <v>1133</v>
      </c>
      <c r="G803" s="296"/>
      <c r="H803" s="296"/>
      <c r="I803" s="296"/>
      <c r="J803" s="151" t="s">
        <v>588</v>
      </c>
      <c r="K803" s="152">
        <v>14</v>
      </c>
      <c r="L803" s="297"/>
      <c r="M803" s="296"/>
      <c r="N803" s="298">
        <f>ROUND($L$803*$K$803,2)</f>
        <v>0</v>
      </c>
      <c r="O803" s="290"/>
      <c r="P803" s="290"/>
      <c r="Q803" s="290"/>
      <c r="R803" s="119"/>
      <c r="S803" s="41"/>
      <c r="T803" s="122"/>
      <c r="U803" s="123" t="s">
        <v>38</v>
      </c>
      <c r="V803" s="22"/>
      <c r="W803" s="22"/>
      <c r="X803" s="124">
        <v>0</v>
      </c>
      <c r="Y803" s="124">
        <f>$X$803*$K$803</f>
        <v>0</v>
      </c>
      <c r="Z803" s="124">
        <v>0</v>
      </c>
      <c r="AA803" s="125">
        <f>$Z$803*$K$803</f>
        <v>0</v>
      </c>
      <c r="AR803" s="80" t="s">
        <v>411</v>
      </c>
      <c r="AT803" s="80" t="s">
        <v>328</v>
      </c>
      <c r="AU803" s="80" t="s">
        <v>74</v>
      </c>
      <c r="AY803" s="6" t="s">
        <v>231</v>
      </c>
      <c r="BE803" s="126">
        <f>IF($U$803="základní",$N$803,0)</f>
        <v>0</v>
      </c>
      <c r="BF803" s="126">
        <f>IF($U$803="snížená",$N$803,0)</f>
        <v>0</v>
      </c>
      <c r="BG803" s="126">
        <f>IF($U$803="zákl. přenesená",$N$803,0)</f>
        <v>0</v>
      </c>
      <c r="BH803" s="126">
        <f>IF($U$803="sníž. přenesená",$N$803,0)</f>
        <v>0</v>
      </c>
      <c r="BI803" s="126">
        <f>IF($U$803="nulová",$N$803,0)</f>
        <v>0</v>
      </c>
      <c r="BJ803" s="80" t="s">
        <v>237</v>
      </c>
      <c r="BK803" s="126">
        <f>ROUND($L$803*$K$803,2)</f>
        <v>0</v>
      </c>
      <c r="BL803" s="80" t="s">
        <v>305</v>
      </c>
      <c r="BM803" s="80" t="s">
        <v>1134</v>
      </c>
    </row>
    <row r="804" spans="2:51" s="6" customFormat="1" ht="15.75" customHeight="1">
      <c r="B804" s="142"/>
      <c r="C804" s="143"/>
      <c r="D804" s="143"/>
      <c r="E804" s="144"/>
      <c r="F804" s="303" t="s">
        <v>347</v>
      </c>
      <c r="G804" s="304"/>
      <c r="H804" s="304"/>
      <c r="I804" s="304"/>
      <c r="J804" s="143"/>
      <c r="K804" s="143"/>
      <c r="L804" s="143"/>
      <c r="M804" s="143"/>
      <c r="N804" s="143"/>
      <c r="O804" s="143"/>
      <c r="P804" s="143"/>
      <c r="Q804" s="143"/>
      <c r="R804" s="143"/>
      <c r="S804" s="145"/>
      <c r="T804" s="146"/>
      <c r="U804" s="143"/>
      <c r="V804" s="143"/>
      <c r="W804" s="143"/>
      <c r="X804" s="143"/>
      <c r="Y804" s="143"/>
      <c r="Z804" s="143"/>
      <c r="AA804" s="147"/>
      <c r="AT804" s="148" t="s">
        <v>240</v>
      </c>
      <c r="AU804" s="148" t="s">
        <v>74</v>
      </c>
      <c r="AV804" s="148" t="s">
        <v>17</v>
      </c>
      <c r="AW804" s="148" t="s">
        <v>188</v>
      </c>
      <c r="AX804" s="148" t="s">
        <v>65</v>
      </c>
      <c r="AY804" s="148" t="s">
        <v>231</v>
      </c>
    </row>
    <row r="805" spans="2:51" s="6" customFormat="1" ht="15.75" customHeight="1">
      <c r="B805" s="127"/>
      <c r="C805" s="128"/>
      <c r="D805" s="128"/>
      <c r="E805" s="128"/>
      <c r="F805" s="293" t="s">
        <v>1135</v>
      </c>
      <c r="G805" s="294"/>
      <c r="H805" s="294"/>
      <c r="I805" s="294"/>
      <c r="J805" s="128"/>
      <c r="K805" s="130">
        <v>14</v>
      </c>
      <c r="L805" s="128"/>
      <c r="M805" s="128"/>
      <c r="N805" s="128"/>
      <c r="O805" s="128"/>
      <c r="P805" s="128"/>
      <c r="Q805" s="128"/>
      <c r="R805" s="128"/>
      <c r="S805" s="131"/>
      <c r="T805" s="132"/>
      <c r="U805" s="128"/>
      <c r="V805" s="128"/>
      <c r="W805" s="128"/>
      <c r="X805" s="128"/>
      <c r="Y805" s="128"/>
      <c r="Z805" s="128"/>
      <c r="AA805" s="133"/>
      <c r="AT805" s="134" t="s">
        <v>240</v>
      </c>
      <c r="AU805" s="134" t="s">
        <v>74</v>
      </c>
      <c r="AV805" s="134" t="s">
        <v>74</v>
      </c>
      <c r="AW805" s="134" t="s">
        <v>188</v>
      </c>
      <c r="AX805" s="134" t="s">
        <v>65</v>
      </c>
      <c r="AY805" s="134" t="s">
        <v>231</v>
      </c>
    </row>
    <row r="806" spans="2:51" s="6" customFormat="1" ht="15.75" customHeight="1">
      <c r="B806" s="135"/>
      <c r="C806" s="136"/>
      <c r="D806" s="136"/>
      <c r="E806" s="136"/>
      <c r="F806" s="299" t="s">
        <v>241</v>
      </c>
      <c r="G806" s="300"/>
      <c r="H806" s="300"/>
      <c r="I806" s="300"/>
      <c r="J806" s="136"/>
      <c r="K806" s="137">
        <v>14</v>
      </c>
      <c r="L806" s="136"/>
      <c r="M806" s="136"/>
      <c r="N806" s="136"/>
      <c r="O806" s="136"/>
      <c r="P806" s="136"/>
      <c r="Q806" s="136"/>
      <c r="R806" s="136"/>
      <c r="S806" s="138"/>
      <c r="T806" s="139"/>
      <c r="U806" s="136"/>
      <c r="V806" s="136"/>
      <c r="W806" s="136"/>
      <c r="X806" s="136"/>
      <c r="Y806" s="136"/>
      <c r="Z806" s="136"/>
      <c r="AA806" s="140"/>
      <c r="AT806" s="141" t="s">
        <v>240</v>
      </c>
      <c r="AU806" s="141" t="s">
        <v>74</v>
      </c>
      <c r="AV806" s="141" t="s">
        <v>237</v>
      </c>
      <c r="AW806" s="141" t="s">
        <v>188</v>
      </c>
      <c r="AX806" s="141" t="s">
        <v>17</v>
      </c>
      <c r="AY806" s="141" t="s">
        <v>231</v>
      </c>
    </row>
    <row r="807" spans="2:65" s="6" customFormat="1" ht="75" customHeight="1">
      <c r="B807" s="21"/>
      <c r="C807" s="149" t="s">
        <v>1136</v>
      </c>
      <c r="D807" s="149" t="s">
        <v>328</v>
      </c>
      <c r="E807" s="150" t="s">
        <v>1137</v>
      </c>
      <c r="F807" s="295" t="s">
        <v>1138</v>
      </c>
      <c r="G807" s="296"/>
      <c r="H807" s="296"/>
      <c r="I807" s="296"/>
      <c r="J807" s="151" t="s">
        <v>588</v>
      </c>
      <c r="K807" s="152">
        <v>2</v>
      </c>
      <c r="L807" s="297"/>
      <c r="M807" s="296"/>
      <c r="N807" s="298">
        <f>ROUND($L$807*$K$807,2)</f>
        <v>0</v>
      </c>
      <c r="O807" s="290"/>
      <c r="P807" s="290"/>
      <c r="Q807" s="290"/>
      <c r="R807" s="119"/>
      <c r="S807" s="41"/>
      <c r="T807" s="122"/>
      <c r="U807" s="123" t="s">
        <v>38</v>
      </c>
      <c r="V807" s="22"/>
      <c r="W807" s="22"/>
      <c r="X807" s="124">
        <v>0</v>
      </c>
      <c r="Y807" s="124">
        <f>$X$807*$K$807</f>
        <v>0</v>
      </c>
      <c r="Z807" s="124">
        <v>0</v>
      </c>
      <c r="AA807" s="125">
        <f>$Z$807*$K$807</f>
        <v>0</v>
      </c>
      <c r="AR807" s="80" t="s">
        <v>411</v>
      </c>
      <c r="AT807" s="80" t="s">
        <v>328</v>
      </c>
      <c r="AU807" s="80" t="s">
        <v>74</v>
      </c>
      <c r="AY807" s="6" t="s">
        <v>231</v>
      </c>
      <c r="BE807" s="126">
        <f>IF($U$807="základní",$N$807,0)</f>
        <v>0</v>
      </c>
      <c r="BF807" s="126">
        <f>IF($U$807="snížená",$N$807,0)</f>
        <v>0</v>
      </c>
      <c r="BG807" s="126">
        <f>IF($U$807="zákl. přenesená",$N$807,0)</f>
        <v>0</v>
      </c>
      <c r="BH807" s="126">
        <f>IF($U$807="sníž. přenesená",$N$807,0)</f>
        <v>0</v>
      </c>
      <c r="BI807" s="126">
        <f>IF($U$807="nulová",$N$807,0)</f>
        <v>0</v>
      </c>
      <c r="BJ807" s="80" t="s">
        <v>237</v>
      </c>
      <c r="BK807" s="126">
        <f>ROUND($L$807*$K$807,2)</f>
        <v>0</v>
      </c>
      <c r="BL807" s="80" t="s">
        <v>305</v>
      </c>
      <c r="BM807" s="80" t="s">
        <v>1139</v>
      </c>
    </row>
    <row r="808" spans="2:51" s="6" customFormat="1" ht="15.75" customHeight="1">
      <c r="B808" s="142"/>
      <c r="C808" s="143"/>
      <c r="D808" s="143"/>
      <c r="E808" s="144"/>
      <c r="F808" s="303" t="s">
        <v>347</v>
      </c>
      <c r="G808" s="304"/>
      <c r="H808" s="304"/>
      <c r="I808" s="304"/>
      <c r="J808" s="143"/>
      <c r="K808" s="143"/>
      <c r="L808" s="143"/>
      <c r="M808" s="143"/>
      <c r="N808" s="143"/>
      <c r="O808" s="143"/>
      <c r="P808" s="143"/>
      <c r="Q808" s="143"/>
      <c r="R808" s="143"/>
      <c r="S808" s="145"/>
      <c r="T808" s="146"/>
      <c r="U808" s="143"/>
      <c r="V808" s="143"/>
      <c r="W808" s="143"/>
      <c r="X808" s="143"/>
      <c r="Y808" s="143"/>
      <c r="Z808" s="143"/>
      <c r="AA808" s="147"/>
      <c r="AT808" s="148" t="s">
        <v>240</v>
      </c>
      <c r="AU808" s="148" t="s">
        <v>74</v>
      </c>
      <c r="AV808" s="148" t="s">
        <v>17</v>
      </c>
      <c r="AW808" s="148" t="s">
        <v>188</v>
      </c>
      <c r="AX808" s="148" t="s">
        <v>65</v>
      </c>
      <c r="AY808" s="148" t="s">
        <v>231</v>
      </c>
    </row>
    <row r="809" spans="2:51" s="6" customFormat="1" ht="15.75" customHeight="1">
      <c r="B809" s="127"/>
      <c r="C809" s="128"/>
      <c r="D809" s="128"/>
      <c r="E809" s="128"/>
      <c r="F809" s="293" t="s">
        <v>1140</v>
      </c>
      <c r="G809" s="294"/>
      <c r="H809" s="294"/>
      <c r="I809" s="294"/>
      <c r="J809" s="128"/>
      <c r="K809" s="130">
        <v>2</v>
      </c>
      <c r="L809" s="128"/>
      <c r="M809" s="128"/>
      <c r="N809" s="128"/>
      <c r="O809" s="128"/>
      <c r="P809" s="128"/>
      <c r="Q809" s="128"/>
      <c r="R809" s="128"/>
      <c r="S809" s="131"/>
      <c r="T809" s="132"/>
      <c r="U809" s="128"/>
      <c r="V809" s="128"/>
      <c r="W809" s="128"/>
      <c r="X809" s="128"/>
      <c r="Y809" s="128"/>
      <c r="Z809" s="128"/>
      <c r="AA809" s="133"/>
      <c r="AT809" s="134" t="s">
        <v>240</v>
      </c>
      <c r="AU809" s="134" t="s">
        <v>74</v>
      </c>
      <c r="AV809" s="134" t="s">
        <v>74</v>
      </c>
      <c r="AW809" s="134" t="s">
        <v>188</v>
      </c>
      <c r="AX809" s="134" t="s">
        <v>65</v>
      </c>
      <c r="AY809" s="134" t="s">
        <v>231</v>
      </c>
    </row>
    <row r="810" spans="2:51" s="6" customFormat="1" ht="15.75" customHeight="1">
      <c r="B810" s="135"/>
      <c r="C810" s="136"/>
      <c r="D810" s="136"/>
      <c r="E810" s="136"/>
      <c r="F810" s="299" t="s">
        <v>241</v>
      </c>
      <c r="G810" s="300"/>
      <c r="H810" s="300"/>
      <c r="I810" s="300"/>
      <c r="J810" s="136"/>
      <c r="K810" s="137">
        <v>2</v>
      </c>
      <c r="L810" s="136"/>
      <c r="M810" s="136"/>
      <c r="N810" s="136"/>
      <c r="O810" s="136"/>
      <c r="P810" s="136"/>
      <c r="Q810" s="136"/>
      <c r="R810" s="136"/>
      <c r="S810" s="138"/>
      <c r="T810" s="139"/>
      <c r="U810" s="136"/>
      <c r="V810" s="136"/>
      <c r="W810" s="136"/>
      <c r="X810" s="136"/>
      <c r="Y810" s="136"/>
      <c r="Z810" s="136"/>
      <c r="AA810" s="140"/>
      <c r="AT810" s="141" t="s">
        <v>240</v>
      </c>
      <c r="AU810" s="141" t="s">
        <v>74</v>
      </c>
      <c r="AV810" s="141" t="s">
        <v>237</v>
      </c>
      <c r="AW810" s="141" t="s">
        <v>188</v>
      </c>
      <c r="AX810" s="141" t="s">
        <v>17</v>
      </c>
      <c r="AY810" s="141" t="s">
        <v>231</v>
      </c>
    </row>
    <row r="811" spans="2:65" s="6" customFormat="1" ht="63" customHeight="1">
      <c r="B811" s="21"/>
      <c r="C811" s="149" t="s">
        <v>1141</v>
      </c>
      <c r="D811" s="149" t="s">
        <v>328</v>
      </c>
      <c r="E811" s="150" t="s">
        <v>1142</v>
      </c>
      <c r="F811" s="295" t="s">
        <v>1143</v>
      </c>
      <c r="G811" s="296"/>
      <c r="H811" s="296"/>
      <c r="I811" s="296"/>
      <c r="J811" s="151" t="s">
        <v>588</v>
      </c>
      <c r="K811" s="152">
        <v>1</v>
      </c>
      <c r="L811" s="297"/>
      <c r="M811" s="296"/>
      <c r="N811" s="298">
        <f>ROUND($L$811*$K$811,2)</f>
        <v>0</v>
      </c>
      <c r="O811" s="290"/>
      <c r="P811" s="290"/>
      <c r="Q811" s="290"/>
      <c r="R811" s="119"/>
      <c r="S811" s="41"/>
      <c r="T811" s="122"/>
      <c r="U811" s="123" t="s">
        <v>38</v>
      </c>
      <c r="V811" s="22"/>
      <c r="W811" s="22"/>
      <c r="X811" s="124">
        <v>0</v>
      </c>
      <c r="Y811" s="124">
        <f>$X$811*$K$811</f>
        <v>0</v>
      </c>
      <c r="Z811" s="124">
        <v>0</v>
      </c>
      <c r="AA811" s="125">
        <f>$Z$811*$K$811</f>
        <v>0</v>
      </c>
      <c r="AR811" s="80" t="s">
        <v>411</v>
      </c>
      <c r="AT811" s="80" t="s">
        <v>328</v>
      </c>
      <c r="AU811" s="80" t="s">
        <v>74</v>
      </c>
      <c r="AY811" s="6" t="s">
        <v>231</v>
      </c>
      <c r="BE811" s="126">
        <f>IF($U$811="základní",$N$811,0)</f>
        <v>0</v>
      </c>
      <c r="BF811" s="126">
        <f>IF($U$811="snížená",$N$811,0)</f>
        <v>0</v>
      </c>
      <c r="BG811" s="126">
        <f>IF($U$811="zákl. přenesená",$N$811,0)</f>
        <v>0</v>
      </c>
      <c r="BH811" s="126">
        <f>IF($U$811="sníž. přenesená",$N$811,0)</f>
        <v>0</v>
      </c>
      <c r="BI811" s="126">
        <f>IF($U$811="nulová",$N$811,0)</f>
        <v>0</v>
      </c>
      <c r="BJ811" s="80" t="s">
        <v>237</v>
      </c>
      <c r="BK811" s="126">
        <f>ROUND($L$811*$K$811,2)</f>
        <v>0</v>
      </c>
      <c r="BL811" s="80" t="s">
        <v>305</v>
      </c>
      <c r="BM811" s="80" t="s">
        <v>1144</v>
      </c>
    </row>
    <row r="812" spans="2:51" s="6" customFormat="1" ht="15.75" customHeight="1">
      <c r="B812" s="142"/>
      <c r="C812" s="143"/>
      <c r="D812" s="143"/>
      <c r="E812" s="144"/>
      <c r="F812" s="303" t="s">
        <v>347</v>
      </c>
      <c r="G812" s="304"/>
      <c r="H812" s="304"/>
      <c r="I812" s="304"/>
      <c r="J812" s="143"/>
      <c r="K812" s="143"/>
      <c r="L812" s="143"/>
      <c r="M812" s="143"/>
      <c r="N812" s="143"/>
      <c r="O812" s="143"/>
      <c r="P812" s="143"/>
      <c r="Q812" s="143"/>
      <c r="R812" s="143"/>
      <c r="S812" s="145"/>
      <c r="T812" s="146"/>
      <c r="U812" s="143"/>
      <c r="V812" s="143"/>
      <c r="W812" s="143"/>
      <c r="X812" s="143"/>
      <c r="Y812" s="143"/>
      <c r="Z812" s="143"/>
      <c r="AA812" s="147"/>
      <c r="AT812" s="148" t="s">
        <v>240</v>
      </c>
      <c r="AU812" s="148" t="s">
        <v>74</v>
      </c>
      <c r="AV812" s="148" t="s">
        <v>17</v>
      </c>
      <c r="AW812" s="148" t="s">
        <v>188</v>
      </c>
      <c r="AX812" s="148" t="s">
        <v>65</v>
      </c>
      <c r="AY812" s="148" t="s">
        <v>231</v>
      </c>
    </row>
    <row r="813" spans="2:51" s="6" customFormat="1" ht="15.75" customHeight="1">
      <c r="B813" s="127"/>
      <c r="C813" s="128"/>
      <c r="D813" s="128"/>
      <c r="E813" s="128"/>
      <c r="F813" s="293" t="s">
        <v>1145</v>
      </c>
      <c r="G813" s="294"/>
      <c r="H813" s="294"/>
      <c r="I813" s="294"/>
      <c r="J813" s="128"/>
      <c r="K813" s="130">
        <v>1</v>
      </c>
      <c r="L813" s="128"/>
      <c r="M813" s="128"/>
      <c r="N813" s="128"/>
      <c r="O813" s="128"/>
      <c r="P813" s="128"/>
      <c r="Q813" s="128"/>
      <c r="R813" s="128"/>
      <c r="S813" s="131"/>
      <c r="T813" s="132"/>
      <c r="U813" s="128"/>
      <c r="V813" s="128"/>
      <c r="W813" s="128"/>
      <c r="X813" s="128"/>
      <c r="Y813" s="128"/>
      <c r="Z813" s="128"/>
      <c r="AA813" s="133"/>
      <c r="AT813" s="134" t="s">
        <v>240</v>
      </c>
      <c r="AU813" s="134" t="s">
        <v>74</v>
      </c>
      <c r="AV813" s="134" t="s">
        <v>74</v>
      </c>
      <c r="AW813" s="134" t="s">
        <v>188</v>
      </c>
      <c r="AX813" s="134" t="s">
        <v>65</v>
      </c>
      <c r="AY813" s="134" t="s">
        <v>231</v>
      </c>
    </row>
    <row r="814" spans="2:51" s="6" customFormat="1" ht="15.75" customHeight="1">
      <c r="B814" s="135"/>
      <c r="C814" s="136"/>
      <c r="D814" s="136"/>
      <c r="E814" s="136"/>
      <c r="F814" s="299" t="s">
        <v>241</v>
      </c>
      <c r="G814" s="300"/>
      <c r="H814" s="300"/>
      <c r="I814" s="300"/>
      <c r="J814" s="136"/>
      <c r="K814" s="137">
        <v>1</v>
      </c>
      <c r="L814" s="136"/>
      <c r="M814" s="136"/>
      <c r="N814" s="136"/>
      <c r="O814" s="136"/>
      <c r="P814" s="136"/>
      <c r="Q814" s="136"/>
      <c r="R814" s="136"/>
      <c r="S814" s="138"/>
      <c r="T814" s="139"/>
      <c r="U814" s="136"/>
      <c r="V814" s="136"/>
      <c r="W814" s="136"/>
      <c r="X814" s="136"/>
      <c r="Y814" s="136"/>
      <c r="Z814" s="136"/>
      <c r="AA814" s="140"/>
      <c r="AT814" s="141" t="s">
        <v>240</v>
      </c>
      <c r="AU814" s="141" t="s">
        <v>74</v>
      </c>
      <c r="AV814" s="141" t="s">
        <v>237</v>
      </c>
      <c r="AW814" s="141" t="s">
        <v>188</v>
      </c>
      <c r="AX814" s="141" t="s">
        <v>17</v>
      </c>
      <c r="AY814" s="141" t="s">
        <v>231</v>
      </c>
    </row>
    <row r="815" spans="2:65" s="6" customFormat="1" ht="27" customHeight="1">
      <c r="B815" s="21"/>
      <c r="C815" s="117" t="s">
        <v>1146</v>
      </c>
      <c r="D815" s="117" t="s">
        <v>232</v>
      </c>
      <c r="E815" s="118" t="s">
        <v>1147</v>
      </c>
      <c r="F815" s="289" t="s">
        <v>1148</v>
      </c>
      <c r="G815" s="290"/>
      <c r="H815" s="290"/>
      <c r="I815" s="290"/>
      <c r="J815" s="120" t="s">
        <v>588</v>
      </c>
      <c r="K815" s="121">
        <v>4</v>
      </c>
      <c r="L815" s="291"/>
      <c r="M815" s="290"/>
      <c r="N815" s="292">
        <f>ROUND($L$815*$K$815,2)</f>
        <v>0</v>
      </c>
      <c r="O815" s="290"/>
      <c r="P815" s="290"/>
      <c r="Q815" s="290"/>
      <c r="R815" s="119" t="s">
        <v>236</v>
      </c>
      <c r="S815" s="41"/>
      <c r="T815" s="122"/>
      <c r="U815" s="123" t="s">
        <v>38</v>
      </c>
      <c r="V815" s="22"/>
      <c r="W815" s="22"/>
      <c r="X815" s="124">
        <v>0.00025</v>
      </c>
      <c r="Y815" s="124">
        <f>$X$815*$K$815</f>
        <v>0.001</v>
      </c>
      <c r="Z815" s="124">
        <v>0</v>
      </c>
      <c r="AA815" s="125">
        <f>$Z$815*$K$815</f>
        <v>0</v>
      </c>
      <c r="AR815" s="80" t="s">
        <v>305</v>
      </c>
      <c r="AT815" s="80" t="s">
        <v>232</v>
      </c>
      <c r="AU815" s="80" t="s">
        <v>74</v>
      </c>
      <c r="AY815" s="6" t="s">
        <v>231</v>
      </c>
      <c r="BE815" s="126">
        <f>IF($U$815="základní",$N$815,0)</f>
        <v>0</v>
      </c>
      <c r="BF815" s="126">
        <f>IF($U$815="snížená",$N$815,0)</f>
        <v>0</v>
      </c>
      <c r="BG815" s="126">
        <f>IF($U$815="zákl. přenesená",$N$815,0)</f>
        <v>0</v>
      </c>
      <c r="BH815" s="126">
        <f>IF($U$815="sníž. přenesená",$N$815,0)</f>
        <v>0</v>
      </c>
      <c r="BI815" s="126">
        <f>IF($U$815="nulová",$N$815,0)</f>
        <v>0</v>
      </c>
      <c r="BJ815" s="80" t="s">
        <v>237</v>
      </c>
      <c r="BK815" s="126">
        <f>ROUND($L$815*$K$815,2)</f>
        <v>0</v>
      </c>
      <c r="BL815" s="80" t="s">
        <v>305</v>
      </c>
      <c r="BM815" s="80" t="s">
        <v>1149</v>
      </c>
    </row>
    <row r="816" spans="2:51" s="6" customFormat="1" ht="15.75" customHeight="1">
      <c r="B816" s="142"/>
      <c r="C816" s="143"/>
      <c r="D816" s="143"/>
      <c r="E816" s="144"/>
      <c r="F816" s="303" t="s">
        <v>338</v>
      </c>
      <c r="G816" s="304"/>
      <c r="H816" s="304"/>
      <c r="I816" s="304"/>
      <c r="J816" s="143"/>
      <c r="K816" s="143"/>
      <c r="L816" s="143"/>
      <c r="M816" s="143"/>
      <c r="N816" s="143"/>
      <c r="O816" s="143"/>
      <c r="P816" s="143"/>
      <c r="Q816" s="143"/>
      <c r="R816" s="143"/>
      <c r="S816" s="145"/>
      <c r="T816" s="146"/>
      <c r="U816" s="143"/>
      <c r="V816" s="143"/>
      <c r="W816" s="143"/>
      <c r="X816" s="143"/>
      <c r="Y816" s="143"/>
      <c r="Z816" s="143"/>
      <c r="AA816" s="147"/>
      <c r="AT816" s="148" t="s">
        <v>240</v>
      </c>
      <c r="AU816" s="148" t="s">
        <v>74</v>
      </c>
      <c r="AV816" s="148" t="s">
        <v>17</v>
      </c>
      <c r="AW816" s="148" t="s">
        <v>188</v>
      </c>
      <c r="AX816" s="148" t="s">
        <v>65</v>
      </c>
      <c r="AY816" s="148" t="s">
        <v>231</v>
      </c>
    </row>
    <row r="817" spans="2:51" s="6" customFormat="1" ht="15.75" customHeight="1">
      <c r="B817" s="127"/>
      <c r="C817" s="128"/>
      <c r="D817" s="128"/>
      <c r="E817" s="128"/>
      <c r="F817" s="293" t="s">
        <v>1150</v>
      </c>
      <c r="G817" s="294"/>
      <c r="H817" s="294"/>
      <c r="I817" s="294"/>
      <c r="J817" s="128"/>
      <c r="K817" s="130">
        <v>2</v>
      </c>
      <c r="L817" s="128"/>
      <c r="M817" s="128"/>
      <c r="N817" s="128"/>
      <c r="O817" s="128"/>
      <c r="P817" s="128"/>
      <c r="Q817" s="128"/>
      <c r="R817" s="128"/>
      <c r="S817" s="131"/>
      <c r="T817" s="132"/>
      <c r="U817" s="128"/>
      <c r="V817" s="128"/>
      <c r="W817" s="128"/>
      <c r="X817" s="128"/>
      <c r="Y817" s="128"/>
      <c r="Z817" s="128"/>
      <c r="AA817" s="133"/>
      <c r="AT817" s="134" t="s">
        <v>240</v>
      </c>
      <c r="AU817" s="134" t="s">
        <v>74</v>
      </c>
      <c r="AV817" s="134" t="s">
        <v>74</v>
      </c>
      <c r="AW817" s="134" t="s">
        <v>188</v>
      </c>
      <c r="AX817" s="134" t="s">
        <v>65</v>
      </c>
      <c r="AY817" s="134" t="s">
        <v>231</v>
      </c>
    </row>
    <row r="818" spans="2:51" s="6" customFormat="1" ht="15.75" customHeight="1">
      <c r="B818" s="127"/>
      <c r="C818" s="128"/>
      <c r="D818" s="128"/>
      <c r="E818" s="128"/>
      <c r="F818" s="293" t="s">
        <v>1151</v>
      </c>
      <c r="G818" s="294"/>
      <c r="H818" s="294"/>
      <c r="I818" s="294"/>
      <c r="J818" s="128"/>
      <c r="K818" s="130">
        <v>2</v>
      </c>
      <c r="L818" s="128"/>
      <c r="M818" s="128"/>
      <c r="N818" s="128"/>
      <c r="O818" s="128"/>
      <c r="P818" s="128"/>
      <c r="Q818" s="128"/>
      <c r="R818" s="128"/>
      <c r="S818" s="131"/>
      <c r="T818" s="132"/>
      <c r="U818" s="128"/>
      <c r="V818" s="128"/>
      <c r="W818" s="128"/>
      <c r="X818" s="128"/>
      <c r="Y818" s="128"/>
      <c r="Z818" s="128"/>
      <c r="AA818" s="133"/>
      <c r="AT818" s="134" t="s">
        <v>240</v>
      </c>
      <c r="AU818" s="134" t="s">
        <v>74</v>
      </c>
      <c r="AV818" s="134" t="s">
        <v>74</v>
      </c>
      <c r="AW818" s="134" t="s">
        <v>188</v>
      </c>
      <c r="AX818" s="134" t="s">
        <v>65</v>
      </c>
      <c r="AY818" s="134" t="s">
        <v>231</v>
      </c>
    </row>
    <row r="819" spans="2:51" s="6" customFormat="1" ht="15.75" customHeight="1">
      <c r="B819" s="135"/>
      <c r="C819" s="136"/>
      <c r="D819" s="136"/>
      <c r="E819" s="136"/>
      <c r="F819" s="299" t="s">
        <v>241</v>
      </c>
      <c r="G819" s="300"/>
      <c r="H819" s="300"/>
      <c r="I819" s="300"/>
      <c r="J819" s="136"/>
      <c r="K819" s="137">
        <v>4</v>
      </c>
      <c r="L819" s="136"/>
      <c r="M819" s="136"/>
      <c r="N819" s="136"/>
      <c r="O819" s="136"/>
      <c r="P819" s="136"/>
      <c r="Q819" s="136"/>
      <c r="R819" s="136"/>
      <c r="S819" s="138"/>
      <c r="T819" s="139"/>
      <c r="U819" s="136"/>
      <c r="V819" s="136"/>
      <c r="W819" s="136"/>
      <c r="X819" s="136"/>
      <c r="Y819" s="136"/>
      <c r="Z819" s="136"/>
      <c r="AA819" s="140"/>
      <c r="AT819" s="141" t="s">
        <v>240</v>
      </c>
      <c r="AU819" s="141" t="s">
        <v>74</v>
      </c>
      <c r="AV819" s="141" t="s">
        <v>237</v>
      </c>
      <c r="AW819" s="141" t="s">
        <v>188</v>
      </c>
      <c r="AX819" s="141" t="s">
        <v>17</v>
      </c>
      <c r="AY819" s="141" t="s">
        <v>231</v>
      </c>
    </row>
    <row r="820" spans="2:65" s="6" customFormat="1" ht="63" customHeight="1">
      <c r="B820" s="21"/>
      <c r="C820" s="149" t="s">
        <v>1152</v>
      </c>
      <c r="D820" s="149" t="s">
        <v>328</v>
      </c>
      <c r="E820" s="150" t="s">
        <v>1153</v>
      </c>
      <c r="F820" s="295" t="s">
        <v>1154</v>
      </c>
      <c r="G820" s="296"/>
      <c r="H820" s="296"/>
      <c r="I820" s="296"/>
      <c r="J820" s="151" t="s">
        <v>588</v>
      </c>
      <c r="K820" s="152">
        <v>2</v>
      </c>
      <c r="L820" s="297"/>
      <c r="M820" s="296"/>
      <c r="N820" s="298">
        <f>ROUND($L$820*$K$820,2)</f>
        <v>0</v>
      </c>
      <c r="O820" s="290"/>
      <c r="P820" s="290"/>
      <c r="Q820" s="290"/>
      <c r="R820" s="119"/>
      <c r="S820" s="41"/>
      <c r="T820" s="122"/>
      <c r="U820" s="123" t="s">
        <v>38</v>
      </c>
      <c r="V820" s="22"/>
      <c r="W820" s="22"/>
      <c r="X820" s="124">
        <v>0</v>
      </c>
      <c r="Y820" s="124">
        <f>$X$820*$K$820</f>
        <v>0</v>
      </c>
      <c r="Z820" s="124">
        <v>0</v>
      </c>
      <c r="AA820" s="125">
        <f>$Z$820*$K$820</f>
        <v>0</v>
      </c>
      <c r="AR820" s="80" t="s">
        <v>411</v>
      </c>
      <c r="AT820" s="80" t="s">
        <v>328</v>
      </c>
      <c r="AU820" s="80" t="s">
        <v>74</v>
      </c>
      <c r="AY820" s="6" t="s">
        <v>231</v>
      </c>
      <c r="BE820" s="126">
        <f>IF($U$820="základní",$N$820,0)</f>
        <v>0</v>
      </c>
      <c r="BF820" s="126">
        <f>IF($U$820="snížená",$N$820,0)</f>
        <v>0</v>
      </c>
      <c r="BG820" s="126">
        <f>IF($U$820="zákl. přenesená",$N$820,0)</f>
        <v>0</v>
      </c>
      <c r="BH820" s="126">
        <f>IF($U$820="sníž. přenesená",$N$820,0)</f>
        <v>0</v>
      </c>
      <c r="BI820" s="126">
        <f>IF($U$820="nulová",$N$820,0)</f>
        <v>0</v>
      </c>
      <c r="BJ820" s="80" t="s">
        <v>237</v>
      </c>
      <c r="BK820" s="126">
        <f>ROUND($L$820*$K$820,2)</f>
        <v>0</v>
      </c>
      <c r="BL820" s="80" t="s">
        <v>305</v>
      </c>
      <c r="BM820" s="80" t="s">
        <v>1155</v>
      </c>
    </row>
    <row r="821" spans="2:51" s="6" customFormat="1" ht="15.75" customHeight="1">
      <c r="B821" s="142"/>
      <c r="C821" s="143"/>
      <c r="D821" s="143"/>
      <c r="E821" s="144"/>
      <c r="F821" s="303" t="s">
        <v>338</v>
      </c>
      <c r="G821" s="304"/>
      <c r="H821" s="304"/>
      <c r="I821" s="304"/>
      <c r="J821" s="143"/>
      <c r="K821" s="143"/>
      <c r="L821" s="143"/>
      <c r="M821" s="143"/>
      <c r="N821" s="143"/>
      <c r="O821" s="143"/>
      <c r="P821" s="143"/>
      <c r="Q821" s="143"/>
      <c r="R821" s="143"/>
      <c r="S821" s="145"/>
      <c r="T821" s="146"/>
      <c r="U821" s="143"/>
      <c r="V821" s="143"/>
      <c r="W821" s="143"/>
      <c r="X821" s="143"/>
      <c r="Y821" s="143"/>
      <c r="Z821" s="143"/>
      <c r="AA821" s="147"/>
      <c r="AT821" s="148" t="s">
        <v>240</v>
      </c>
      <c r="AU821" s="148" t="s">
        <v>74</v>
      </c>
      <c r="AV821" s="148" t="s">
        <v>17</v>
      </c>
      <c r="AW821" s="148" t="s">
        <v>188</v>
      </c>
      <c r="AX821" s="148" t="s">
        <v>65</v>
      </c>
      <c r="AY821" s="148" t="s">
        <v>231</v>
      </c>
    </row>
    <row r="822" spans="2:51" s="6" customFormat="1" ht="15.75" customHeight="1">
      <c r="B822" s="127"/>
      <c r="C822" s="128"/>
      <c r="D822" s="128"/>
      <c r="E822" s="128"/>
      <c r="F822" s="293" t="s">
        <v>1156</v>
      </c>
      <c r="G822" s="294"/>
      <c r="H822" s="294"/>
      <c r="I822" s="294"/>
      <c r="J822" s="128"/>
      <c r="K822" s="130">
        <v>2</v>
      </c>
      <c r="L822" s="128"/>
      <c r="M822" s="128"/>
      <c r="N822" s="128"/>
      <c r="O822" s="128"/>
      <c r="P822" s="128"/>
      <c r="Q822" s="128"/>
      <c r="R822" s="128"/>
      <c r="S822" s="131"/>
      <c r="T822" s="132"/>
      <c r="U822" s="128"/>
      <c r="V822" s="128"/>
      <c r="W822" s="128"/>
      <c r="X822" s="128"/>
      <c r="Y822" s="128"/>
      <c r="Z822" s="128"/>
      <c r="AA822" s="133"/>
      <c r="AT822" s="134" t="s">
        <v>240</v>
      </c>
      <c r="AU822" s="134" t="s">
        <v>74</v>
      </c>
      <c r="AV822" s="134" t="s">
        <v>74</v>
      </c>
      <c r="AW822" s="134" t="s">
        <v>188</v>
      </c>
      <c r="AX822" s="134" t="s">
        <v>65</v>
      </c>
      <c r="AY822" s="134" t="s">
        <v>231</v>
      </c>
    </row>
    <row r="823" spans="2:51" s="6" customFormat="1" ht="15.75" customHeight="1">
      <c r="B823" s="135"/>
      <c r="C823" s="136"/>
      <c r="D823" s="136"/>
      <c r="E823" s="136"/>
      <c r="F823" s="299" t="s">
        <v>241</v>
      </c>
      <c r="G823" s="300"/>
      <c r="H823" s="300"/>
      <c r="I823" s="300"/>
      <c r="J823" s="136"/>
      <c r="K823" s="137">
        <v>2</v>
      </c>
      <c r="L823" s="136"/>
      <c r="M823" s="136"/>
      <c r="N823" s="136"/>
      <c r="O823" s="136"/>
      <c r="P823" s="136"/>
      <c r="Q823" s="136"/>
      <c r="R823" s="136"/>
      <c r="S823" s="138"/>
      <c r="T823" s="139"/>
      <c r="U823" s="136"/>
      <c r="V823" s="136"/>
      <c r="W823" s="136"/>
      <c r="X823" s="136"/>
      <c r="Y823" s="136"/>
      <c r="Z823" s="136"/>
      <c r="AA823" s="140"/>
      <c r="AT823" s="141" t="s">
        <v>240</v>
      </c>
      <c r="AU823" s="141" t="s">
        <v>74</v>
      </c>
      <c r="AV823" s="141" t="s">
        <v>237</v>
      </c>
      <c r="AW823" s="141" t="s">
        <v>188</v>
      </c>
      <c r="AX823" s="141" t="s">
        <v>17</v>
      </c>
      <c r="AY823" s="141" t="s">
        <v>231</v>
      </c>
    </row>
    <row r="824" spans="2:65" s="6" customFormat="1" ht="63" customHeight="1">
      <c r="B824" s="21"/>
      <c r="C824" s="149" t="s">
        <v>1157</v>
      </c>
      <c r="D824" s="149" t="s">
        <v>328</v>
      </c>
      <c r="E824" s="150" t="s">
        <v>1158</v>
      </c>
      <c r="F824" s="295" t="s">
        <v>1159</v>
      </c>
      <c r="G824" s="296"/>
      <c r="H824" s="296"/>
      <c r="I824" s="296"/>
      <c r="J824" s="151" t="s">
        <v>588</v>
      </c>
      <c r="K824" s="152">
        <v>2</v>
      </c>
      <c r="L824" s="297"/>
      <c r="M824" s="296"/>
      <c r="N824" s="298">
        <f>ROUND($L$824*$K$824,2)</f>
        <v>0</v>
      </c>
      <c r="O824" s="290"/>
      <c r="P824" s="290"/>
      <c r="Q824" s="290"/>
      <c r="R824" s="119"/>
      <c r="S824" s="41"/>
      <c r="T824" s="122"/>
      <c r="U824" s="123" t="s">
        <v>38</v>
      </c>
      <c r="V824" s="22"/>
      <c r="W824" s="22"/>
      <c r="X824" s="124">
        <v>0</v>
      </c>
      <c r="Y824" s="124">
        <f>$X$824*$K$824</f>
        <v>0</v>
      </c>
      <c r="Z824" s="124">
        <v>0</v>
      </c>
      <c r="AA824" s="125">
        <f>$Z$824*$K$824</f>
        <v>0</v>
      </c>
      <c r="AR824" s="80" t="s">
        <v>411</v>
      </c>
      <c r="AT824" s="80" t="s">
        <v>328</v>
      </c>
      <c r="AU824" s="80" t="s">
        <v>74</v>
      </c>
      <c r="AY824" s="6" t="s">
        <v>231</v>
      </c>
      <c r="BE824" s="126">
        <f>IF($U$824="základní",$N$824,0)</f>
        <v>0</v>
      </c>
      <c r="BF824" s="126">
        <f>IF($U$824="snížená",$N$824,0)</f>
        <v>0</v>
      </c>
      <c r="BG824" s="126">
        <f>IF($U$824="zákl. přenesená",$N$824,0)</f>
        <v>0</v>
      </c>
      <c r="BH824" s="126">
        <f>IF($U$824="sníž. přenesená",$N$824,0)</f>
        <v>0</v>
      </c>
      <c r="BI824" s="126">
        <f>IF($U$824="nulová",$N$824,0)</f>
        <v>0</v>
      </c>
      <c r="BJ824" s="80" t="s">
        <v>237</v>
      </c>
      <c r="BK824" s="126">
        <f>ROUND($L$824*$K$824,2)</f>
        <v>0</v>
      </c>
      <c r="BL824" s="80" t="s">
        <v>305</v>
      </c>
      <c r="BM824" s="80" t="s">
        <v>1160</v>
      </c>
    </row>
    <row r="825" spans="2:51" s="6" customFormat="1" ht="15.75" customHeight="1">
      <c r="B825" s="142"/>
      <c r="C825" s="143"/>
      <c r="D825" s="143"/>
      <c r="E825" s="144"/>
      <c r="F825" s="303" t="s">
        <v>338</v>
      </c>
      <c r="G825" s="304"/>
      <c r="H825" s="304"/>
      <c r="I825" s="304"/>
      <c r="J825" s="143"/>
      <c r="K825" s="143"/>
      <c r="L825" s="143"/>
      <c r="M825" s="143"/>
      <c r="N825" s="143"/>
      <c r="O825" s="143"/>
      <c r="P825" s="143"/>
      <c r="Q825" s="143"/>
      <c r="R825" s="143"/>
      <c r="S825" s="145"/>
      <c r="T825" s="146"/>
      <c r="U825" s="143"/>
      <c r="V825" s="143"/>
      <c r="W825" s="143"/>
      <c r="X825" s="143"/>
      <c r="Y825" s="143"/>
      <c r="Z825" s="143"/>
      <c r="AA825" s="147"/>
      <c r="AT825" s="148" t="s">
        <v>240</v>
      </c>
      <c r="AU825" s="148" t="s">
        <v>74</v>
      </c>
      <c r="AV825" s="148" t="s">
        <v>17</v>
      </c>
      <c r="AW825" s="148" t="s">
        <v>188</v>
      </c>
      <c r="AX825" s="148" t="s">
        <v>65</v>
      </c>
      <c r="AY825" s="148" t="s">
        <v>231</v>
      </c>
    </row>
    <row r="826" spans="2:51" s="6" customFormat="1" ht="15.75" customHeight="1">
      <c r="B826" s="127"/>
      <c r="C826" s="128"/>
      <c r="D826" s="128"/>
      <c r="E826" s="128"/>
      <c r="F826" s="293" t="s">
        <v>1161</v>
      </c>
      <c r="G826" s="294"/>
      <c r="H826" s="294"/>
      <c r="I826" s="294"/>
      <c r="J826" s="128"/>
      <c r="K826" s="130">
        <v>2</v>
      </c>
      <c r="L826" s="128"/>
      <c r="M826" s="128"/>
      <c r="N826" s="128"/>
      <c r="O826" s="128"/>
      <c r="P826" s="128"/>
      <c r="Q826" s="128"/>
      <c r="R826" s="128"/>
      <c r="S826" s="131"/>
      <c r="T826" s="132"/>
      <c r="U826" s="128"/>
      <c r="V826" s="128"/>
      <c r="W826" s="128"/>
      <c r="X826" s="128"/>
      <c r="Y826" s="128"/>
      <c r="Z826" s="128"/>
      <c r="AA826" s="133"/>
      <c r="AT826" s="134" t="s">
        <v>240</v>
      </c>
      <c r="AU826" s="134" t="s">
        <v>74</v>
      </c>
      <c r="AV826" s="134" t="s">
        <v>74</v>
      </c>
      <c r="AW826" s="134" t="s">
        <v>188</v>
      </c>
      <c r="AX826" s="134" t="s">
        <v>65</v>
      </c>
      <c r="AY826" s="134" t="s">
        <v>231</v>
      </c>
    </row>
    <row r="827" spans="2:51" s="6" customFormat="1" ht="15.75" customHeight="1">
      <c r="B827" s="135"/>
      <c r="C827" s="136"/>
      <c r="D827" s="136"/>
      <c r="E827" s="136"/>
      <c r="F827" s="299" t="s">
        <v>241</v>
      </c>
      <c r="G827" s="300"/>
      <c r="H827" s="300"/>
      <c r="I827" s="300"/>
      <c r="J827" s="136"/>
      <c r="K827" s="137">
        <v>2</v>
      </c>
      <c r="L827" s="136"/>
      <c r="M827" s="136"/>
      <c r="N827" s="136"/>
      <c r="O827" s="136"/>
      <c r="P827" s="136"/>
      <c r="Q827" s="136"/>
      <c r="R827" s="136"/>
      <c r="S827" s="138"/>
      <c r="T827" s="139"/>
      <c r="U827" s="136"/>
      <c r="V827" s="136"/>
      <c r="W827" s="136"/>
      <c r="X827" s="136"/>
      <c r="Y827" s="136"/>
      <c r="Z827" s="136"/>
      <c r="AA827" s="140"/>
      <c r="AT827" s="141" t="s">
        <v>240</v>
      </c>
      <c r="AU827" s="141" t="s">
        <v>74</v>
      </c>
      <c r="AV827" s="141" t="s">
        <v>237</v>
      </c>
      <c r="AW827" s="141" t="s">
        <v>188</v>
      </c>
      <c r="AX827" s="141" t="s">
        <v>17</v>
      </c>
      <c r="AY827" s="141" t="s">
        <v>231</v>
      </c>
    </row>
    <row r="828" spans="2:65" s="6" customFormat="1" ht="39" customHeight="1">
      <c r="B828" s="21"/>
      <c r="C828" s="117" t="s">
        <v>1162</v>
      </c>
      <c r="D828" s="117" t="s">
        <v>232</v>
      </c>
      <c r="E828" s="118" t="s">
        <v>1163</v>
      </c>
      <c r="F828" s="289" t="s">
        <v>1164</v>
      </c>
      <c r="G828" s="290"/>
      <c r="H828" s="290"/>
      <c r="I828" s="290"/>
      <c r="J828" s="120" t="s">
        <v>588</v>
      </c>
      <c r="K828" s="121">
        <v>2</v>
      </c>
      <c r="L828" s="291"/>
      <c r="M828" s="290"/>
      <c r="N828" s="292">
        <f>ROUND($L$828*$K$828,2)</f>
        <v>0</v>
      </c>
      <c r="O828" s="290"/>
      <c r="P828" s="290"/>
      <c r="Q828" s="290"/>
      <c r="R828" s="119" t="s">
        <v>236</v>
      </c>
      <c r="S828" s="41"/>
      <c r="T828" s="122"/>
      <c r="U828" s="123" t="s">
        <v>38</v>
      </c>
      <c r="V828" s="22"/>
      <c r="W828" s="22"/>
      <c r="X828" s="124">
        <v>0.00024</v>
      </c>
      <c r="Y828" s="124">
        <f>$X$828*$K$828</f>
        <v>0.00048</v>
      </c>
      <c r="Z828" s="124">
        <v>0</v>
      </c>
      <c r="AA828" s="125">
        <f>$Z$828*$K$828</f>
        <v>0</v>
      </c>
      <c r="AR828" s="80" t="s">
        <v>305</v>
      </c>
      <c r="AT828" s="80" t="s">
        <v>232</v>
      </c>
      <c r="AU828" s="80" t="s">
        <v>74</v>
      </c>
      <c r="AY828" s="6" t="s">
        <v>231</v>
      </c>
      <c r="BE828" s="126">
        <f>IF($U$828="základní",$N$828,0)</f>
        <v>0</v>
      </c>
      <c r="BF828" s="126">
        <f>IF($U$828="snížená",$N$828,0)</f>
        <v>0</v>
      </c>
      <c r="BG828" s="126">
        <f>IF($U$828="zákl. přenesená",$N$828,0)</f>
        <v>0</v>
      </c>
      <c r="BH828" s="126">
        <f>IF($U$828="sníž. přenesená",$N$828,0)</f>
        <v>0</v>
      </c>
      <c r="BI828" s="126">
        <f>IF($U$828="nulová",$N$828,0)</f>
        <v>0</v>
      </c>
      <c r="BJ828" s="80" t="s">
        <v>237</v>
      </c>
      <c r="BK828" s="126">
        <f>ROUND($L$828*$K$828,2)</f>
        <v>0</v>
      </c>
      <c r="BL828" s="80" t="s">
        <v>305</v>
      </c>
      <c r="BM828" s="80" t="s">
        <v>1165</v>
      </c>
    </row>
    <row r="829" spans="2:51" s="6" customFormat="1" ht="15.75" customHeight="1">
      <c r="B829" s="142"/>
      <c r="C829" s="143"/>
      <c r="D829" s="143"/>
      <c r="E829" s="144"/>
      <c r="F829" s="303" t="s">
        <v>347</v>
      </c>
      <c r="G829" s="304"/>
      <c r="H829" s="304"/>
      <c r="I829" s="304"/>
      <c r="J829" s="143"/>
      <c r="K829" s="143"/>
      <c r="L829" s="143"/>
      <c r="M829" s="143"/>
      <c r="N829" s="143"/>
      <c r="O829" s="143"/>
      <c r="P829" s="143"/>
      <c r="Q829" s="143"/>
      <c r="R829" s="143"/>
      <c r="S829" s="145"/>
      <c r="T829" s="146"/>
      <c r="U829" s="143"/>
      <c r="V829" s="143"/>
      <c r="W829" s="143"/>
      <c r="X829" s="143"/>
      <c r="Y829" s="143"/>
      <c r="Z829" s="143"/>
      <c r="AA829" s="147"/>
      <c r="AT829" s="148" t="s">
        <v>240</v>
      </c>
      <c r="AU829" s="148" t="s">
        <v>74</v>
      </c>
      <c r="AV829" s="148" t="s">
        <v>17</v>
      </c>
      <c r="AW829" s="148" t="s">
        <v>188</v>
      </c>
      <c r="AX829" s="148" t="s">
        <v>65</v>
      </c>
      <c r="AY829" s="148" t="s">
        <v>231</v>
      </c>
    </row>
    <row r="830" spans="2:51" s="6" customFormat="1" ht="15.75" customHeight="1">
      <c r="B830" s="127"/>
      <c r="C830" s="128"/>
      <c r="D830" s="128"/>
      <c r="E830" s="128"/>
      <c r="F830" s="293" t="s">
        <v>1166</v>
      </c>
      <c r="G830" s="294"/>
      <c r="H830" s="294"/>
      <c r="I830" s="294"/>
      <c r="J830" s="128"/>
      <c r="K830" s="130">
        <v>2</v>
      </c>
      <c r="L830" s="128"/>
      <c r="M830" s="128"/>
      <c r="N830" s="128"/>
      <c r="O830" s="128"/>
      <c r="P830" s="128"/>
      <c r="Q830" s="128"/>
      <c r="R830" s="128"/>
      <c r="S830" s="131"/>
      <c r="T830" s="132"/>
      <c r="U830" s="128"/>
      <c r="V830" s="128"/>
      <c r="W830" s="128"/>
      <c r="X830" s="128"/>
      <c r="Y830" s="128"/>
      <c r="Z830" s="128"/>
      <c r="AA830" s="133"/>
      <c r="AT830" s="134" t="s">
        <v>240</v>
      </c>
      <c r="AU830" s="134" t="s">
        <v>74</v>
      </c>
      <c r="AV830" s="134" t="s">
        <v>74</v>
      </c>
      <c r="AW830" s="134" t="s">
        <v>188</v>
      </c>
      <c r="AX830" s="134" t="s">
        <v>65</v>
      </c>
      <c r="AY830" s="134" t="s">
        <v>231</v>
      </c>
    </row>
    <row r="831" spans="2:51" s="6" customFormat="1" ht="15.75" customHeight="1">
      <c r="B831" s="135"/>
      <c r="C831" s="136"/>
      <c r="D831" s="136"/>
      <c r="E831" s="136"/>
      <c r="F831" s="299" t="s">
        <v>241</v>
      </c>
      <c r="G831" s="300"/>
      <c r="H831" s="300"/>
      <c r="I831" s="300"/>
      <c r="J831" s="136"/>
      <c r="K831" s="137">
        <v>2</v>
      </c>
      <c r="L831" s="136"/>
      <c r="M831" s="136"/>
      <c r="N831" s="136"/>
      <c r="O831" s="136"/>
      <c r="P831" s="136"/>
      <c r="Q831" s="136"/>
      <c r="R831" s="136"/>
      <c r="S831" s="138"/>
      <c r="T831" s="139"/>
      <c r="U831" s="136"/>
      <c r="V831" s="136"/>
      <c r="W831" s="136"/>
      <c r="X831" s="136"/>
      <c r="Y831" s="136"/>
      <c r="Z831" s="136"/>
      <c r="AA831" s="140"/>
      <c r="AT831" s="141" t="s">
        <v>240</v>
      </c>
      <c r="AU831" s="141" t="s">
        <v>74</v>
      </c>
      <c r="AV831" s="141" t="s">
        <v>237</v>
      </c>
      <c r="AW831" s="141" t="s">
        <v>188</v>
      </c>
      <c r="AX831" s="141" t="s">
        <v>17</v>
      </c>
      <c r="AY831" s="141" t="s">
        <v>231</v>
      </c>
    </row>
    <row r="832" spans="2:65" s="6" customFormat="1" ht="51" customHeight="1">
      <c r="B832" s="21"/>
      <c r="C832" s="149" t="s">
        <v>1167</v>
      </c>
      <c r="D832" s="149" t="s">
        <v>328</v>
      </c>
      <c r="E832" s="150" t="s">
        <v>1168</v>
      </c>
      <c r="F832" s="295" t="s">
        <v>1169</v>
      </c>
      <c r="G832" s="296"/>
      <c r="H832" s="296"/>
      <c r="I832" s="296"/>
      <c r="J832" s="151" t="s">
        <v>588</v>
      </c>
      <c r="K832" s="152">
        <v>2</v>
      </c>
      <c r="L832" s="297"/>
      <c r="M832" s="296"/>
      <c r="N832" s="298">
        <f>ROUND($L$832*$K$832,2)</f>
        <v>0</v>
      </c>
      <c r="O832" s="290"/>
      <c r="P832" s="290"/>
      <c r="Q832" s="290"/>
      <c r="R832" s="119"/>
      <c r="S832" s="41"/>
      <c r="T832" s="122"/>
      <c r="U832" s="123" t="s">
        <v>38</v>
      </c>
      <c r="V832" s="22"/>
      <c r="W832" s="22"/>
      <c r="X832" s="124">
        <v>0</v>
      </c>
      <c r="Y832" s="124">
        <f>$X$832*$K$832</f>
        <v>0</v>
      </c>
      <c r="Z832" s="124">
        <v>0</v>
      </c>
      <c r="AA832" s="125">
        <f>$Z$832*$K$832</f>
        <v>0</v>
      </c>
      <c r="AR832" s="80" t="s">
        <v>411</v>
      </c>
      <c r="AT832" s="80" t="s">
        <v>328</v>
      </c>
      <c r="AU832" s="80" t="s">
        <v>74</v>
      </c>
      <c r="AY832" s="6" t="s">
        <v>231</v>
      </c>
      <c r="BE832" s="126">
        <f>IF($U$832="základní",$N$832,0)</f>
        <v>0</v>
      </c>
      <c r="BF832" s="126">
        <f>IF($U$832="snížená",$N$832,0)</f>
        <v>0</v>
      </c>
      <c r="BG832" s="126">
        <f>IF($U$832="zákl. přenesená",$N$832,0)</f>
        <v>0</v>
      </c>
      <c r="BH832" s="126">
        <f>IF($U$832="sníž. přenesená",$N$832,0)</f>
        <v>0</v>
      </c>
      <c r="BI832" s="126">
        <f>IF($U$832="nulová",$N$832,0)</f>
        <v>0</v>
      </c>
      <c r="BJ832" s="80" t="s">
        <v>237</v>
      </c>
      <c r="BK832" s="126">
        <f>ROUND($L$832*$K$832,2)</f>
        <v>0</v>
      </c>
      <c r="BL832" s="80" t="s">
        <v>305</v>
      </c>
      <c r="BM832" s="80" t="s">
        <v>1170</v>
      </c>
    </row>
    <row r="833" spans="2:51" s="6" customFormat="1" ht="15.75" customHeight="1">
      <c r="B833" s="142"/>
      <c r="C833" s="143"/>
      <c r="D833" s="143"/>
      <c r="E833" s="144"/>
      <c r="F833" s="303" t="s">
        <v>338</v>
      </c>
      <c r="G833" s="304"/>
      <c r="H833" s="304"/>
      <c r="I833" s="304"/>
      <c r="J833" s="143"/>
      <c r="K833" s="143"/>
      <c r="L833" s="143"/>
      <c r="M833" s="143"/>
      <c r="N833" s="143"/>
      <c r="O833" s="143"/>
      <c r="P833" s="143"/>
      <c r="Q833" s="143"/>
      <c r="R833" s="143"/>
      <c r="S833" s="145"/>
      <c r="T833" s="146"/>
      <c r="U833" s="143"/>
      <c r="V833" s="143"/>
      <c r="W833" s="143"/>
      <c r="X833" s="143"/>
      <c r="Y833" s="143"/>
      <c r="Z833" s="143"/>
      <c r="AA833" s="147"/>
      <c r="AT833" s="148" t="s">
        <v>240</v>
      </c>
      <c r="AU833" s="148" t="s">
        <v>74</v>
      </c>
      <c r="AV833" s="148" t="s">
        <v>17</v>
      </c>
      <c r="AW833" s="148" t="s">
        <v>188</v>
      </c>
      <c r="AX833" s="148" t="s">
        <v>65</v>
      </c>
      <c r="AY833" s="148" t="s">
        <v>231</v>
      </c>
    </row>
    <row r="834" spans="2:51" s="6" customFormat="1" ht="15.75" customHeight="1">
      <c r="B834" s="127"/>
      <c r="C834" s="128"/>
      <c r="D834" s="128"/>
      <c r="E834" s="128"/>
      <c r="F834" s="293" t="s">
        <v>1171</v>
      </c>
      <c r="G834" s="294"/>
      <c r="H834" s="294"/>
      <c r="I834" s="294"/>
      <c r="J834" s="128"/>
      <c r="K834" s="130">
        <v>2</v>
      </c>
      <c r="L834" s="128"/>
      <c r="M834" s="128"/>
      <c r="N834" s="128"/>
      <c r="O834" s="128"/>
      <c r="P834" s="128"/>
      <c r="Q834" s="128"/>
      <c r="R834" s="128"/>
      <c r="S834" s="131"/>
      <c r="T834" s="132"/>
      <c r="U834" s="128"/>
      <c r="V834" s="128"/>
      <c r="W834" s="128"/>
      <c r="X834" s="128"/>
      <c r="Y834" s="128"/>
      <c r="Z834" s="128"/>
      <c r="AA834" s="133"/>
      <c r="AT834" s="134" t="s">
        <v>240</v>
      </c>
      <c r="AU834" s="134" t="s">
        <v>74</v>
      </c>
      <c r="AV834" s="134" t="s">
        <v>74</v>
      </c>
      <c r="AW834" s="134" t="s">
        <v>188</v>
      </c>
      <c r="AX834" s="134" t="s">
        <v>65</v>
      </c>
      <c r="AY834" s="134" t="s">
        <v>231</v>
      </c>
    </row>
    <row r="835" spans="2:51" s="6" customFormat="1" ht="15.75" customHeight="1">
      <c r="B835" s="135"/>
      <c r="C835" s="136"/>
      <c r="D835" s="136"/>
      <c r="E835" s="136"/>
      <c r="F835" s="299" t="s">
        <v>241</v>
      </c>
      <c r="G835" s="300"/>
      <c r="H835" s="300"/>
      <c r="I835" s="300"/>
      <c r="J835" s="136"/>
      <c r="K835" s="137">
        <v>2</v>
      </c>
      <c r="L835" s="136"/>
      <c r="M835" s="136"/>
      <c r="N835" s="136"/>
      <c r="O835" s="136"/>
      <c r="P835" s="136"/>
      <c r="Q835" s="136"/>
      <c r="R835" s="136"/>
      <c r="S835" s="138"/>
      <c r="T835" s="139"/>
      <c r="U835" s="136"/>
      <c r="V835" s="136"/>
      <c r="W835" s="136"/>
      <c r="X835" s="136"/>
      <c r="Y835" s="136"/>
      <c r="Z835" s="136"/>
      <c r="AA835" s="140"/>
      <c r="AT835" s="141" t="s">
        <v>240</v>
      </c>
      <c r="AU835" s="141" t="s">
        <v>74</v>
      </c>
      <c r="AV835" s="141" t="s">
        <v>237</v>
      </c>
      <c r="AW835" s="141" t="s">
        <v>188</v>
      </c>
      <c r="AX835" s="141" t="s">
        <v>17</v>
      </c>
      <c r="AY835" s="141" t="s">
        <v>231</v>
      </c>
    </row>
    <row r="836" spans="2:65" s="6" customFormat="1" ht="39" customHeight="1">
      <c r="B836" s="21"/>
      <c r="C836" s="117" t="s">
        <v>1172</v>
      </c>
      <c r="D836" s="117" t="s">
        <v>232</v>
      </c>
      <c r="E836" s="118" t="s">
        <v>1173</v>
      </c>
      <c r="F836" s="289" t="s">
        <v>1174</v>
      </c>
      <c r="G836" s="290"/>
      <c r="H836" s="290"/>
      <c r="I836" s="290"/>
      <c r="J836" s="120" t="s">
        <v>588</v>
      </c>
      <c r="K836" s="121">
        <v>3</v>
      </c>
      <c r="L836" s="291"/>
      <c r="M836" s="290"/>
      <c r="N836" s="292">
        <f>ROUND($L$836*$K$836,2)</f>
        <v>0</v>
      </c>
      <c r="O836" s="290"/>
      <c r="P836" s="290"/>
      <c r="Q836" s="290"/>
      <c r="R836" s="119" t="s">
        <v>236</v>
      </c>
      <c r="S836" s="41"/>
      <c r="T836" s="122"/>
      <c r="U836" s="123" t="s">
        <v>38</v>
      </c>
      <c r="V836" s="22"/>
      <c r="W836" s="22"/>
      <c r="X836" s="124">
        <v>0.00024</v>
      </c>
      <c r="Y836" s="124">
        <f>$X$836*$K$836</f>
        <v>0.00072</v>
      </c>
      <c r="Z836" s="124">
        <v>0</v>
      </c>
      <c r="AA836" s="125">
        <f>$Z$836*$K$836</f>
        <v>0</v>
      </c>
      <c r="AR836" s="80" t="s">
        <v>305</v>
      </c>
      <c r="AT836" s="80" t="s">
        <v>232</v>
      </c>
      <c r="AU836" s="80" t="s">
        <v>74</v>
      </c>
      <c r="AY836" s="6" t="s">
        <v>231</v>
      </c>
      <c r="BE836" s="126">
        <f>IF($U$836="základní",$N$836,0)</f>
        <v>0</v>
      </c>
      <c r="BF836" s="126">
        <f>IF($U$836="snížená",$N$836,0)</f>
        <v>0</v>
      </c>
      <c r="BG836" s="126">
        <f>IF($U$836="zákl. přenesená",$N$836,0)</f>
        <v>0</v>
      </c>
      <c r="BH836" s="126">
        <f>IF($U$836="sníž. přenesená",$N$836,0)</f>
        <v>0</v>
      </c>
      <c r="BI836" s="126">
        <f>IF($U$836="nulová",$N$836,0)</f>
        <v>0</v>
      </c>
      <c r="BJ836" s="80" t="s">
        <v>237</v>
      </c>
      <c r="BK836" s="126">
        <f>ROUND($L$836*$K$836,2)</f>
        <v>0</v>
      </c>
      <c r="BL836" s="80" t="s">
        <v>305</v>
      </c>
      <c r="BM836" s="80" t="s">
        <v>1175</v>
      </c>
    </row>
    <row r="837" spans="2:51" s="6" customFormat="1" ht="15.75" customHeight="1">
      <c r="B837" s="142"/>
      <c r="C837" s="143"/>
      <c r="D837" s="143"/>
      <c r="E837" s="144"/>
      <c r="F837" s="303" t="s">
        <v>338</v>
      </c>
      <c r="G837" s="304"/>
      <c r="H837" s="304"/>
      <c r="I837" s="304"/>
      <c r="J837" s="143"/>
      <c r="K837" s="143"/>
      <c r="L837" s="143"/>
      <c r="M837" s="143"/>
      <c r="N837" s="143"/>
      <c r="O837" s="143"/>
      <c r="P837" s="143"/>
      <c r="Q837" s="143"/>
      <c r="R837" s="143"/>
      <c r="S837" s="145"/>
      <c r="T837" s="146"/>
      <c r="U837" s="143"/>
      <c r="V837" s="143"/>
      <c r="W837" s="143"/>
      <c r="X837" s="143"/>
      <c r="Y837" s="143"/>
      <c r="Z837" s="143"/>
      <c r="AA837" s="147"/>
      <c r="AT837" s="148" t="s">
        <v>240</v>
      </c>
      <c r="AU837" s="148" t="s">
        <v>74</v>
      </c>
      <c r="AV837" s="148" t="s">
        <v>17</v>
      </c>
      <c r="AW837" s="148" t="s">
        <v>188</v>
      </c>
      <c r="AX837" s="148" t="s">
        <v>65</v>
      </c>
      <c r="AY837" s="148" t="s">
        <v>231</v>
      </c>
    </row>
    <row r="838" spans="2:51" s="6" customFormat="1" ht="15.75" customHeight="1">
      <c r="B838" s="127"/>
      <c r="C838" s="128"/>
      <c r="D838" s="128"/>
      <c r="E838" s="128"/>
      <c r="F838" s="293" t="s">
        <v>1176</v>
      </c>
      <c r="G838" s="294"/>
      <c r="H838" s="294"/>
      <c r="I838" s="294"/>
      <c r="J838" s="128"/>
      <c r="K838" s="130">
        <v>1</v>
      </c>
      <c r="L838" s="128"/>
      <c r="M838" s="128"/>
      <c r="N838" s="128"/>
      <c r="O838" s="128"/>
      <c r="P838" s="128"/>
      <c r="Q838" s="128"/>
      <c r="R838" s="128"/>
      <c r="S838" s="131"/>
      <c r="T838" s="132"/>
      <c r="U838" s="128"/>
      <c r="V838" s="128"/>
      <c r="W838" s="128"/>
      <c r="X838" s="128"/>
      <c r="Y838" s="128"/>
      <c r="Z838" s="128"/>
      <c r="AA838" s="133"/>
      <c r="AT838" s="134" t="s">
        <v>240</v>
      </c>
      <c r="AU838" s="134" t="s">
        <v>74</v>
      </c>
      <c r="AV838" s="134" t="s">
        <v>74</v>
      </c>
      <c r="AW838" s="134" t="s">
        <v>188</v>
      </c>
      <c r="AX838" s="134" t="s">
        <v>65</v>
      </c>
      <c r="AY838" s="134" t="s">
        <v>231</v>
      </c>
    </row>
    <row r="839" spans="2:51" s="6" customFormat="1" ht="15.75" customHeight="1">
      <c r="B839" s="127"/>
      <c r="C839" s="128"/>
      <c r="D839" s="128"/>
      <c r="E839" s="128"/>
      <c r="F839" s="293" t="s">
        <v>1177</v>
      </c>
      <c r="G839" s="294"/>
      <c r="H839" s="294"/>
      <c r="I839" s="294"/>
      <c r="J839" s="128"/>
      <c r="K839" s="130">
        <v>1</v>
      </c>
      <c r="L839" s="128"/>
      <c r="M839" s="128"/>
      <c r="N839" s="128"/>
      <c r="O839" s="128"/>
      <c r="P839" s="128"/>
      <c r="Q839" s="128"/>
      <c r="R839" s="128"/>
      <c r="S839" s="131"/>
      <c r="T839" s="132"/>
      <c r="U839" s="128"/>
      <c r="V839" s="128"/>
      <c r="W839" s="128"/>
      <c r="X839" s="128"/>
      <c r="Y839" s="128"/>
      <c r="Z839" s="128"/>
      <c r="AA839" s="133"/>
      <c r="AT839" s="134" t="s">
        <v>240</v>
      </c>
      <c r="AU839" s="134" t="s">
        <v>74</v>
      </c>
      <c r="AV839" s="134" t="s">
        <v>74</v>
      </c>
      <c r="AW839" s="134" t="s">
        <v>188</v>
      </c>
      <c r="AX839" s="134" t="s">
        <v>65</v>
      </c>
      <c r="AY839" s="134" t="s">
        <v>231</v>
      </c>
    </row>
    <row r="840" spans="2:51" s="6" customFormat="1" ht="15.75" customHeight="1">
      <c r="B840" s="127"/>
      <c r="C840" s="128"/>
      <c r="D840" s="128"/>
      <c r="E840" s="128"/>
      <c r="F840" s="293" t="s">
        <v>1178</v>
      </c>
      <c r="G840" s="294"/>
      <c r="H840" s="294"/>
      <c r="I840" s="294"/>
      <c r="J840" s="128"/>
      <c r="K840" s="130">
        <v>1</v>
      </c>
      <c r="L840" s="128"/>
      <c r="M840" s="128"/>
      <c r="N840" s="128"/>
      <c r="O840" s="128"/>
      <c r="P840" s="128"/>
      <c r="Q840" s="128"/>
      <c r="R840" s="128"/>
      <c r="S840" s="131"/>
      <c r="T840" s="132"/>
      <c r="U840" s="128"/>
      <c r="V840" s="128"/>
      <c r="W840" s="128"/>
      <c r="X840" s="128"/>
      <c r="Y840" s="128"/>
      <c r="Z840" s="128"/>
      <c r="AA840" s="133"/>
      <c r="AT840" s="134" t="s">
        <v>240</v>
      </c>
      <c r="AU840" s="134" t="s">
        <v>74</v>
      </c>
      <c r="AV840" s="134" t="s">
        <v>74</v>
      </c>
      <c r="AW840" s="134" t="s">
        <v>188</v>
      </c>
      <c r="AX840" s="134" t="s">
        <v>65</v>
      </c>
      <c r="AY840" s="134" t="s">
        <v>231</v>
      </c>
    </row>
    <row r="841" spans="2:51" s="6" customFormat="1" ht="15.75" customHeight="1">
      <c r="B841" s="135"/>
      <c r="C841" s="136"/>
      <c r="D841" s="136"/>
      <c r="E841" s="136"/>
      <c r="F841" s="299" t="s">
        <v>241</v>
      </c>
      <c r="G841" s="300"/>
      <c r="H841" s="300"/>
      <c r="I841" s="300"/>
      <c r="J841" s="136"/>
      <c r="K841" s="137">
        <v>3</v>
      </c>
      <c r="L841" s="136"/>
      <c r="M841" s="136"/>
      <c r="N841" s="136"/>
      <c r="O841" s="136"/>
      <c r="P841" s="136"/>
      <c r="Q841" s="136"/>
      <c r="R841" s="136"/>
      <c r="S841" s="138"/>
      <c r="T841" s="139"/>
      <c r="U841" s="136"/>
      <c r="V841" s="136"/>
      <c r="W841" s="136"/>
      <c r="X841" s="136"/>
      <c r="Y841" s="136"/>
      <c r="Z841" s="136"/>
      <c r="AA841" s="140"/>
      <c r="AT841" s="141" t="s">
        <v>240</v>
      </c>
      <c r="AU841" s="141" t="s">
        <v>74</v>
      </c>
      <c r="AV841" s="141" t="s">
        <v>237</v>
      </c>
      <c r="AW841" s="141" t="s">
        <v>188</v>
      </c>
      <c r="AX841" s="141" t="s">
        <v>17</v>
      </c>
      <c r="AY841" s="141" t="s">
        <v>231</v>
      </c>
    </row>
    <row r="842" spans="2:65" s="6" customFormat="1" ht="75" customHeight="1">
      <c r="B842" s="21"/>
      <c r="C842" s="149" t="s">
        <v>1179</v>
      </c>
      <c r="D842" s="149" t="s">
        <v>328</v>
      </c>
      <c r="E842" s="150" t="s">
        <v>1180</v>
      </c>
      <c r="F842" s="295" t="s">
        <v>1181</v>
      </c>
      <c r="G842" s="296"/>
      <c r="H842" s="296"/>
      <c r="I842" s="296"/>
      <c r="J842" s="151" t="s">
        <v>588</v>
      </c>
      <c r="K842" s="152">
        <v>1</v>
      </c>
      <c r="L842" s="297"/>
      <c r="M842" s="296"/>
      <c r="N842" s="298">
        <f>ROUND($L$842*$K$842,2)</f>
        <v>0</v>
      </c>
      <c r="O842" s="290"/>
      <c r="P842" s="290"/>
      <c r="Q842" s="290"/>
      <c r="R842" s="119"/>
      <c r="S842" s="41"/>
      <c r="T842" s="122"/>
      <c r="U842" s="123" t="s">
        <v>38</v>
      </c>
      <c r="V842" s="22"/>
      <c r="W842" s="22"/>
      <c r="X842" s="124">
        <v>0</v>
      </c>
      <c r="Y842" s="124">
        <f>$X$842*$K$842</f>
        <v>0</v>
      </c>
      <c r="Z842" s="124">
        <v>0</v>
      </c>
      <c r="AA842" s="125">
        <f>$Z$842*$K$842</f>
        <v>0</v>
      </c>
      <c r="AR842" s="80" t="s">
        <v>411</v>
      </c>
      <c r="AT842" s="80" t="s">
        <v>328</v>
      </c>
      <c r="AU842" s="80" t="s">
        <v>74</v>
      </c>
      <c r="AY842" s="6" t="s">
        <v>231</v>
      </c>
      <c r="BE842" s="126">
        <f>IF($U$842="základní",$N$842,0)</f>
        <v>0</v>
      </c>
      <c r="BF842" s="126">
        <f>IF($U$842="snížená",$N$842,0)</f>
        <v>0</v>
      </c>
      <c r="BG842" s="126">
        <f>IF($U$842="zákl. přenesená",$N$842,0)</f>
        <v>0</v>
      </c>
      <c r="BH842" s="126">
        <f>IF($U$842="sníž. přenesená",$N$842,0)</f>
        <v>0</v>
      </c>
      <c r="BI842" s="126">
        <f>IF($U$842="nulová",$N$842,0)</f>
        <v>0</v>
      </c>
      <c r="BJ842" s="80" t="s">
        <v>237</v>
      </c>
      <c r="BK842" s="126">
        <f>ROUND($L$842*$K$842,2)</f>
        <v>0</v>
      </c>
      <c r="BL842" s="80" t="s">
        <v>305</v>
      </c>
      <c r="BM842" s="80" t="s">
        <v>1182</v>
      </c>
    </row>
    <row r="843" spans="2:51" s="6" customFormat="1" ht="15.75" customHeight="1">
      <c r="B843" s="142"/>
      <c r="C843" s="143"/>
      <c r="D843" s="143"/>
      <c r="E843" s="144"/>
      <c r="F843" s="303" t="s">
        <v>338</v>
      </c>
      <c r="G843" s="304"/>
      <c r="H843" s="304"/>
      <c r="I843" s="304"/>
      <c r="J843" s="143"/>
      <c r="K843" s="143"/>
      <c r="L843" s="143"/>
      <c r="M843" s="143"/>
      <c r="N843" s="143"/>
      <c r="O843" s="143"/>
      <c r="P843" s="143"/>
      <c r="Q843" s="143"/>
      <c r="R843" s="143"/>
      <c r="S843" s="145"/>
      <c r="T843" s="146"/>
      <c r="U843" s="143"/>
      <c r="V843" s="143"/>
      <c r="W843" s="143"/>
      <c r="X843" s="143"/>
      <c r="Y843" s="143"/>
      <c r="Z843" s="143"/>
      <c r="AA843" s="147"/>
      <c r="AT843" s="148" t="s">
        <v>240</v>
      </c>
      <c r="AU843" s="148" t="s">
        <v>74</v>
      </c>
      <c r="AV843" s="148" t="s">
        <v>17</v>
      </c>
      <c r="AW843" s="148" t="s">
        <v>188</v>
      </c>
      <c r="AX843" s="148" t="s">
        <v>65</v>
      </c>
      <c r="AY843" s="148" t="s">
        <v>231</v>
      </c>
    </row>
    <row r="844" spans="2:51" s="6" customFormat="1" ht="15.75" customHeight="1">
      <c r="B844" s="127"/>
      <c r="C844" s="128"/>
      <c r="D844" s="128"/>
      <c r="E844" s="128"/>
      <c r="F844" s="293" t="s">
        <v>1183</v>
      </c>
      <c r="G844" s="294"/>
      <c r="H844" s="294"/>
      <c r="I844" s="294"/>
      <c r="J844" s="128"/>
      <c r="K844" s="130">
        <v>1</v>
      </c>
      <c r="L844" s="128"/>
      <c r="M844" s="128"/>
      <c r="N844" s="128"/>
      <c r="O844" s="128"/>
      <c r="P844" s="128"/>
      <c r="Q844" s="128"/>
      <c r="R844" s="128"/>
      <c r="S844" s="131"/>
      <c r="T844" s="132"/>
      <c r="U844" s="128"/>
      <c r="V844" s="128"/>
      <c r="W844" s="128"/>
      <c r="X844" s="128"/>
      <c r="Y844" s="128"/>
      <c r="Z844" s="128"/>
      <c r="AA844" s="133"/>
      <c r="AT844" s="134" t="s">
        <v>240</v>
      </c>
      <c r="AU844" s="134" t="s">
        <v>74</v>
      </c>
      <c r="AV844" s="134" t="s">
        <v>74</v>
      </c>
      <c r="AW844" s="134" t="s">
        <v>188</v>
      </c>
      <c r="AX844" s="134" t="s">
        <v>65</v>
      </c>
      <c r="AY844" s="134" t="s">
        <v>231</v>
      </c>
    </row>
    <row r="845" spans="2:51" s="6" customFormat="1" ht="15.75" customHeight="1">
      <c r="B845" s="135"/>
      <c r="C845" s="136"/>
      <c r="D845" s="136"/>
      <c r="E845" s="136"/>
      <c r="F845" s="299" t="s">
        <v>241</v>
      </c>
      <c r="G845" s="300"/>
      <c r="H845" s="300"/>
      <c r="I845" s="300"/>
      <c r="J845" s="136"/>
      <c r="K845" s="137">
        <v>1</v>
      </c>
      <c r="L845" s="136"/>
      <c r="M845" s="136"/>
      <c r="N845" s="136"/>
      <c r="O845" s="136"/>
      <c r="P845" s="136"/>
      <c r="Q845" s="136"/>
      <c r="R845" s="136"/>
      <c r="S845" s="138"/>
      <c r="T845" s="139"/>
      <c r="U845" s="136"/>
      <c r="V845" s="136"/>
      <c r="W845" s="136"/>
      <c r="X845" s="136"/>
      <c r="Y845" s="136"/>
      <c r="Z845" s="136"/>
      <c r="AA845" s="140"/>
      <c r="AT845" s="141" t="s">
        <v>240</v>
      </c>
      <c r="AU845" s="141" t="s">
        <v>74</v>
      </c>
      <c r="AV845" s="141" t="s">
        <v>237</v>
      </c>
      <c r="AW845" s="141" t="s">
        <v>188</v>
      </c>
      <c r="AX845" s="141" t="s">
        <v>17</v>
      </c>
      <c r="AY845" s="141" t="s">
        <v>231</v>
      </c>
    </row>
    <row r="846" spans="2:65" s="6" customFormat="1" ht="75" customHeight="1">
      <c r="B846" s="21"/>
      <c r="C846" s="149" t="s">
        <v>1184</v>
      </c>
      <c r="D846" s="149" t="s">
        <v>328</v>
      </c>
      <c r="E846" s="150" t="s">
        <v>1185</v>
      </c>
      <c r="F846" s="295" t="s">
        <v>1186</v>
      </c>
      <c r="G846" s="296"/>
      <c r="H846" s="296"/>
      <c r="I846" s="296"/>
      <c r="J846" s="151" t="s">
        <v>588</v>
      </c>
      <c r="K846" s="152">
        <v>1</v>
      </c>
      <c r="L846" s="297"/>
      <c r="M846" s="296"/>
      <c r="N846" s="298">
        <f>ROUND($L$846*$K$846,2)</f>
        <v>0</v>
      </c>
      <c r="O846" s="290"/>
      <c r="P846" s="290"/>
      <c r="Q846" s="290"/>
      <c r="R846" s="119"/>
      <c r="S846" s="41"/>
      <c r="T846" s="122"/>
      <c r="U846" s="123" t="s">
        <v>38</v>
      </c>
      <c r="V846" s="22"/>
      <c r="W846" s="22"/>
      <c r="X846" s="124">
        <v>0</v>
      </c>
      <c r="Y846" s="124">
        <f>$X$846*$K$846</f>
        <v>0</v>
      </c>
      <c r="Z846" s="124">
        <v>0</v>
      </c>
      <c r="AA846" s="125">
        <f>$Z$846*$K$846</f>
        <v>0</v>
      </c>
      <c r="AR846" s="80" t="s">
        <v>411</v>
      </c>
      <c r="AT846" s="80" t="s">
        <v>328</v>
      </c>
      <c r="AU846" s="80" t="s">
        <v>74</v>
      </c>
      <c r="AY846" s="6" t="s">
        <v>231</v>
      </c>
      <c r="BE846" s="126">
        <f>IF($U$846="základní",$N$846,0)</f>
        <v>0</v>
      </c>
      <c r="BF846" s="126">
        <f>IF($U$846="snížená",$N$846,0)</f>
        <v>0</v>
      </c>
      <c r="BG846" s="126">
        <f>IF($U$846="zákl. přenesená",$N$846,0)</f>
        <v>0</v>
      </c>
      <c r="BH846" s="126">
        <f>IF($U$846="sníž. přenesená",$N$846,0)</f>
        <v>0</v>
      </c>
      <c r="BI846" s="126">
        <f>IF($U$846="nulová",$N$846,0)</f>
        <v>0</v>
      </c>
      <c r="BJ846" s="80" t="s">
        <v>237</v>
      </c>
      <c r="BK846" s="126">
        <f>ROUND($L$846*$K$846,2)</f>
        <v>0</v>
      </c>
      <c r="BL846" s="80" t="s">
        <v>305</v>
      </c>
      <c r="BM846" s="80" t="s">
        <v>1187</v>
      </c>
    </row>
    <row r="847" spans="2:51" s="6" customFormat="1" ht="15.75" customHeight="1">
      <c r="B847" s="142"/>
      <c r="C847" s="143"/>
      <c r="D847" s="143"/>
      <c r="E847" s="144"/>
      <c r="F847" s="303" t="s">
        <v>338</v>
      </c>
      <c r="G847" s="304"/>
      <c r="H847" s="304"/>
      <c r="I847" s="304"/>
      <c r="J847" s="143"/>
      <c r="K847" s="143"/>
      <c r="L847" s="143"/>
      <c r="M847" s="143"/>
      <c r="N847" s="143"/>
      <c r="O847" s="143"/>
      <c r="P847" s="143"/>
      <c r="Q847" s="143"/>
      <c r="R847" s="143"/>
      <c r="S847" s="145"/>
      <c r="T847" s="146"/>
      <c r="U847" s="143"/>
      <c r="V847" s="143"/>
      <c r="W847" s="143"/>
      <c r="X847" s="143"/>
      <c r="Y847" s="143"/>
      <c r="Z847" s="143"/>
      <c r="AA847" s="147"/>
      <c r="AT847" s="148" t="s">
        <v>240</v>
      </c>
      <c r="AU847" s="148" t="s">
        <v>74</v>
      </c>
      <c r="AV847" s="148" t="s">
        <v>17</v>
      </c>
      <c r="AW847" s="148" t="s">
        <v>188</v>
      </c>
      <c r="AX847" s="148" t="s">
        <v>65</v>
      </c>
      <c r="AY847" s="148" t="s">
        <v>231</v>
      </c>
    </row>
    <row r="848" spans="2:51" s="6" customFormat="1" ht="15.75" customHeight="1">
      <c r="B848" s="127"/>
      <c r="C848" s="128"/>
      <c r="D848" s="128"/>
      <c r="E848" s="128"/>
      <c r="F848" s="293" t="s">
        <v>1188</v>
      </c>
      <c r="G848" s="294"/>
      <c r="H848" s="294"/>
      <c r="I848" s="294"/>
      <c r="J848" s="128"/>
      <c r="K848" s="130">
        <v>1</v>
      </c>
      <c r="L848" s="128"/>
      <c r="M848" s="128"/>
      <c r="N848" s="128"/>
      <c r="O848" s="128"/>
      <c r="P848" s="128"/>
      <c r="Q848" s="128"/>
      <c r="R848" s="128"/>
      <c r="S848" s="131"/>
      <c r="T848" s="132"/>
      <c r="U848" s="128"/>
      <c r="V848" s="128"/>
      <c r="W848" s="128"/>
      <c r="X848" s="128"/>
      <c r="Y848" s="128"/>
      <c r="Z848" s="128"/>
      <c r="AA848" s="133"/>
      <c r="AT848" s="134" t="s">
        <v>240</v>
      </c>
      <c r="AU848" s="134" t="s">
        <v>74</v>
      </c>
      <c r="AV848" s="134" t="s">
        <v>74</v>
      </c>
      <c r="AW848" s="134" t="s">
        <v>188</v>
      </c>
      <c r="AX848" s="134" t="s">
        <v>65</v>
      </c>
      <c r="AY848" s="134" t="s">
        <v>231</v>
      </c>
    </row>
    <row r="849" spans="2:51" s="6" customFormat="1" ht="15.75" customHeight="1">
      <c r="B849" s="135"/>
      <c r="C849" s="136"/>
      <c r="D849" s="136"/>
      <c r="E849" s="136"/>
      <c r="F849" s="299" t="s">
        <v>241</v>
      </c>
      <c r="G849" s="300"/>
      <c r="H849" s="300"/>
      <c r="I849" s="300"/>
      <c r="J849" s="136"/>
      <c r="K849" s="137">
        <v>1</v>
      </c>
      <c r="L849" s="136"/>
      <c r="M849" s="136"/>
      <c r="N849" s="136"/>
      <c r="O849" s="136"/>
      <c r="P849" s="136"/>
      <c r="Q849" s="136"/>
      <c r="R849" s="136"/>
      <c r="S849" s="138"/>
      <c r="T849" s="139"/>
      <c r="U849" s="136"/>
      <c r="V849" s="136"/>
      <c r="W849" s="136"/>
      <c r="X849" s="136"/>
      <c r="Y849" s="136"/>
      <c r="Z849" s="136"/>
      <c r="AA849" s="140"/>
      <c r="AT849" s="141" t="s">
        <v>240</v>
      </c>
      <c r="AU849" s="141" t="s">
        <v>74</v>
      </c>
      <c r="AV849" s="141" t="s">
        <v>237</v>
      </c>
      <c r="AW849" s="141" t="s">
        <v>188</v>
      </c>
      <c r="AX849" s="141" t="s">
        <v>17</v>
      </c>
      <c r="AY849" s="141" t="s">
        <v>231</v>
      </c>
    </row>
    <row r="850" spans="2:65" s="6" customFormat="1" ht="63" customHeight="1">
      <c r="B850" s="21"/>
      <c r="C850" s="149" t="s">
        <v>1189</v>
      </c>
      <c r="D850" s="149" t="s">
        <v>328</v>
      </c>
      <c r="E850" s="150" t="s">
        <v>1190</v>
      </c>
      <c r="F850" s="295" t="s">
        <v>1191</v>
      </c>
      <c r="G850" s="296"/>
      <c r="H850" s="296"/>
      <c r="I850" s="296"/>
      <c r="J850" s="151" t="s">
        <v>588</v>
      </c>
      <c r="K850" s="152">
        <v>1</v>
      </c>
      <c r="L850" s="297"/>
      <c r="M850" s="296"/>
      <c r="N850" s="298">
        <f>ROUND($L$850*$K$850,2)</f>
        <v>0</v>
      </c>
      <c r="O850" s="290"/>
      <c r="P850" s="290"/>
      <c r="Q850" s="290"/>
      <c r="R850" s="119"/>
      <c r="S850" s="41"/>
      <c r="T850" s="122"/>
      <c r="U850" s="123" t="s">
        <v>38</v>
      </c>
      <c r="V850" s="22"/>
      <c r="W850" s="22"/>
      <c r="X850" s="124">
        <v>0</v>
      </c>
      <c r="Y850" s="124">
        <f>$X$850*$K$850</f>
        <v>0</v>
      </c>
      <c r="Z850" s="124">
        <v>0</v>
      </c>
      <c r="AA850" s="125">
        <f>$Z$850*$K$850</f>
        <v>0</v>
      </c>
      <c r="AR850" s="80" t="s">
        <v>411</v>
      </c>
      <c r="AT850" s="80" t="s">
        <v>328</v>
      </c>
      <c r="AU850" s="80" t="s">
        <v>74</v>
      </c>
      <c r="AY850" s="6" t="s">
        <v>231</v>
      </c>
      <c r="BE850" s="126">
        <f>IF($U$850="základní",$N$850,0)</f>
        <v>0</v>
      </c>
      <c r="BF850" s="126">
        <f>IF($U$850="snížená",$N$850,0)</f>
        <v>0</v>
      </c>
      <c r="BG850" s="126">
        <f>IF($U$850="zákl. přenesená",$N$850,0)</f>
        <v>0</v>
      </c>
      <c r="BH850" s="126">
        <f>IF($U$850="sníž. přenesená",$N$850,0)</f>
        <v>0</v>
      </c>
      <c r="BI850" s="126">
        <f>IF($U$850="nulová",$N$850,0)</f>
        <v>0</v>
      </c>
      <c r="BJ850" s="80" t="s">
        <v>237</v>
      </c>
      <c r="BK850" s="126">
        <f>ROUND($L$850*$K$850,2)</f>
        <v>0</v>
      </c>
      <c r="BL850" s="80" t="s">
        <v>305</v>
      </c>
      <c r="BM850" s="80" t="s">
        <v>1192</v>
      </c>
    </row>
    <row r="851" spans="2:51" s="6" customFormat="1" ht="15.75" customHeight="1">
      <c r="B851" s="142"/>
      <c r="C851" s="143"/>
      <c r="D851" s="143"/>
      <c r="E851" s="144"/>
      <c r="F851" s="303" t="s">
        <v>338</v>
      </c>
      <c r="G851" s="304"/>
      <c r="H851" s="304"/>
      <c r="I851" s="304"/>
      <c r="J851" s="143"/>
      <c r="K851" s="143"/>
      <c r="L851" s="143"/>
      <c r="M851" s="143"/>
      <c r="N851" s="143"/>
      <c r="O851" s="143"/>
      <c r="P851" s="143"/>
      <c r="Q851" s="143"/>
      <c r="R851" s="143"/>
      <c r="S851" s="145"/>
      <c r="T851" s="146"/>
      <c r="U851" s="143"/>
      <c r="V851" s="143"/>
      <c r="W851" s="143"/>
      <c r="X851" s="143"/>
      <c r="Y851" s="143"/>
      <c r="Z851" s="143"/>
      <c r="AA851" s="147"/>
      <c r="AT851" s="148" t="s">
        <v>240</v>
      </c>
      <c r="AU851" s="148" t="s">
        <v>74</v>
      </c>
      <c r="AV851" s="148" t="s">
        <v>17</v>
      </c>
      <c r="AW851" s="148" t="s">
        <v>188</v>
      </c>
      <c r="AX851" s="148" t="s">
        <v>65</v>
      </c>
      <c r="AY851" s="148" t="s">
        <v>231</v>
      </c>
    </row>
    <row r="852" spans="2:51" s="6" customFormat="1" ht="15.75" customHeight="1">
      <c r="B852" s="127"/>
      <c r="C852" s="128"/>
      <c r="D852" s="128"/>
      <c r="E852" s="128"/>
      <c r="F852" s="293" t="s">
        <v>1193</v>
      </c>
      <c r="G852" s="294"/>
      <c r="H852" s="294"/>
      <c r="I852" s="294"/>
      <c r="J852" s="128"/>
      <c r="K852" s="130">
        <v>1</v>
      </c>
      <c r="L852" s="128"/>
      <c r="M852" s="128"/>
      <c r="N852" s="128"/>
      <c r="O852" s="128"/>
      <c r="P852" s="128"/>
      <c r="Q852" s="128"/>
      <c r="R852" s="128"/>
      <c r="S852" s="131"/>
      <c r="T852" s="132"/>
      <c r="U852" s="128"/>
      <c r="V852" s="128"/>
      <c r="W852" s="128"/>
      <c r="X852" s="128"/>
      <c r="Y852" s="128"/>
      <c r="Z852" s="128"/>
      <c r="AA852" s="133"/>
      <c r="AT852" s="134" t="s">
        <v>240</v>
      </c>
      <c r="AU852" s="134" t="s">
        <v>74</v>
      </c>
      <c r="AV852" s="134" t="s">
        <v>74</v>
      </c>
      <c r="AW852" s="134" t="s">
        <v>188</v>
      </c>
      <c r="AX852" s="134" t="s">
        <v>65</v>
      </c>
      <c r="AY852" s="134" t="s">
        <v>231</v>
      </c>
    </row>
    <row r="853" spans="2:51" s="6" customFormat="1" ht="15.75" customHeight="1">
      <c r="B853" s="135"/>
      <c r="C853" s="136"/>
      <c r="D853" s="136"/>
      <c r="E853" s="136"/>
      <c r="F853" s="299" t="s">
        <v>241</v>
      </c>
      <c r="G853" s="300"/>
      <c r="H853" s="300"/>
      <c r="I853" s="300"/>
      <c r="J853" s="136"/>
      <c r="K853" s="137">
        <v>1</v>
      </c>
      <c r="L853" s="136"/>
      <c r="M853" s="136"/>
      <c r="N853" s="136"/>
      <c r="O853" s="136"/>
      <c r="P853" s="136"/>
      <c r="Q853" s="136"/>
      <c r="R853" s="136"/>
      <c r="S853" s="138"/>
      <c r="T853" s="139"/>
      <c r="U853" s="136"/>
      <c r="V853" s="136"/>
      <c r="W853" s="136"/>
      <c r="X853" s="136"/>
      <c r="Y853" s="136"/>
      <c r="Z853" s="136"/>
      <c r="AA853" s="140"/>
      <c r="AT853" s="141" t="s">
        <v>240</v>
      </c>
      <c r="AU853" s="141" t="s">
        <v>74</v>
      </c>
      <c r="AV853" s="141" t="s">
        <v>237</v>
      </c>
      <c r="AW853" s="141" t="s">
        <v>188</v>
      </c>
      <c r="AX853" s="141" t="s">
        <v>17</v>
      </c>
      <c r="AY853" s="141" t="s">
        <v>231</v>
      </c>
    </row>
    <row r="854" spans="2:65" s="6" customFormat="1" ht="27" customHeight="1">
      <c r="B854" s="21"/>
      <c r="C854" s="117" t="s">
        <v>1194</v>
      </c>
      <c r="D854" s="117" t="s">
        <v>232</v>
      </c>
      <c r="E854" s="118" t="s">
        <v>1195</v>
      </c>
      <c r="F854" s="289" t="s">
        <v>1196</v>
      </c>
      <c r="G854" s="290"/>
      <c r="H854" s="290"/>
      <c r="I854" s="290"/>
      <c r="J854" s="120" t="s">
        <v>588</v>
      </c>
      <c r="K854" s="121">
        <v>44</v>
      </c>
      <c r="L854" s="291"/>
      <c r="M854" s="290"/>
      <c r="N854" s="292">
        <f>ROUND($L$854*$K$854,2)</f>
        <v>0</v>
      </c>
      <c r="O854" s="290"/>
      <c r="P854" s="290"/>
      <c r="Q854" s="290"/>
      <c r="R854" s="119" t="s">
        <v>236</v>
      </c>
      <c r="S854" s="41"/>
      <c r="T854" s="122"/>
      <c r="U854" s="123" t="s">
        <v>38</v>
      </c>
      <c r="V854" s="22"/>
      <c r="W854" s="22"/>
      <c r="X854" s="124">
        <v>0</v>
      </c>
      <c r="Y854" s="124">
        <f>$X$854*$K$854</f>
        <v>0</v>
      </c>
      <c r="Z854" s="124">
        <v>0</v>
      </c>
      <c r="AA854" s="125">
        <f>$Z$854*$K$854</f>
        <v>0</v>
      </c>
      <c r="AR854" s="80" t="s">
        <v>305</v>
      </c>
      <c r="AT854" s="80" t="s">
        <v>232</v>
      </c>
      <c r="AU854" s="80" t="s">
        <v>74</v>
      </c>
      <c r="AY854" s="6" t="s">
        <v>231</v>
      </c>
      <c r="BE854" s="126">
        <f>IF($U$854="základní",$N$854,0)</f>
        <v>0</v>
      </c>
      <c r="BF854" s="126">
        <f>IF($U$854="snížená",$N$854,0)</f>
        <v>0</v>
      </c>
      <c r="BG854" s="126">
        <f>IF($U$854="zákl. přenesená",$N$854,0)</f>
        <v>0</v>
      </c>
      <c r="BH854" s="126">
        <f>IF($U$854="sníž. přenesená",$N$854,0)</f>
        <v>0</v>
      </c>
      <c r="BI854" s="126">
        <f>IF($U$854="nulová",$N$854,0)</f>
        <v>0</v>
      </c>
      <c r="BJ854" s="80" t="s">
        <v>237</v>
      </c>
      <c r="BK854" s="126">
        <f>ROUND($L$854*$K$854,2)</f>
        <v>0</v>
      </c>
      <c r="BL854" s="80" t="s">
        <v>305</v>
      </c>
      <c r="BM854" s="80" t="s">
        <v>1197</v>
      </c>
    </row>
    <row r="855" spans="2:51" s="6" customFormat="1" ht="15.75" customHeight="1">
      <c r="B855" s="142"/>
      <c r="C855" s="143"/>
      <c r="D855" s="143"/>
      <c r="E855" s="144"/>
      <c r="F855" s="303" t="s">
        <v>338</v>
      </c>
      <c r="G855" s="304"/>
      <c r="H855" s="304"/>
      <c r="I855" s="304"/>
      <c r="J855" s="143"/>
      <c r="K855" s="143"/>
      <c r="L855" s="143"/>
      <c r="M855" s="143"/>
      <c r="N855" s="143"/>
      <c r="O855" s="143"/>
      <c r="P855" s="143"/>
      <c r="Q855" s="143"/>
      <c r="R855" s="143"/>
      <c r="S855" s="145"/>
      <c r="T855" s="146"/>
      <c r="U855" s="143"/>
      <c r="V855" s="143"/>
      <c r="W855" s="143"/>
      <c r="X855" s="143"/>
      <c r="Y855" s="143"/>
      <c r="Z855" s="143"/>
      <c r="AA855" s="147"/>
      <c r="AT855" s="148" t="s">
        <v>240</v>
      </c>
      <c r="AU855" s="148" t="s">
        <v>74</v>
      </c>
      <c r="AV855" s="148" t="s">
        <v>17</v>
      </c>
      <c r="AW855" s="148" t="s">
        <v>188</v>
      </c>
      <c r="AX855" s="148" t="s">
        <v>65</v>
      </c>
      <c r="AY855" s="148" t="s">
        <v>231</v>
      </c>
    </row>
    <row r="856" spans="2:51" s="6" customFormat="1" ht="15.75" customHeight="1">
      <c r="B856" s="127"/>
      <c r="C856" s="128"/>
      <c r="D856" s="128"/>
      <c r="E856" s="128"/>
      <c r="F856" s="293" t="s">
        <v>1198</v>
      </c>
      <c r="G856" s="294"/>
      <c r="H856" s="294"/>
      <c r="I856" s="294"/>
      <c r="J856" s="128"/>
      <c r="K856" s="130">
        <v>9</v>
      </c>
      <c r="L856" s="128"/>
      <c r="M856" s="128"/>
      <c r="N856" s="128"/>
      <c r="O856" s="128"/>
      <c r="P856" s="128"/>
      <c r="Q856" s="128"/>
      <c r="R856" s="128"/>
      <c r="S856" s="131"/>
      <c r="T856" s="132"/>
      <c r="U856" s="128"/>
      <c r="V856" s="128"/>
      <c r="W856" s="128"/>
      <c r="X856" s="128"/>
      <c r="Y856" s="128"/>
      <c r="Z856" s="128"/>
      <c r="AA856" s="133"/>
      <c r="AT856" s="134" t="s">
        <v>240</v>
      </c>
      <c r="AU856" s="134" t="s">
        <v>74</v>
      </c>
      <c r="AV856" s="134" t="s">
        <v>74</v>
      </c>
      <c r="AW856" s="134" t="s">
        <v>188</v>
      </c>
      <c r="AX856" s="134" t="s">
        <v>65</v>
      </c>
      <c r="AY856" s="134" t="s">
        <v>231</v>
      </c>
    </row>
    <row r="857" spans="2:51" s="6" customFormat="1" ht="15.75" customHeight="1">
      <c r="B857" s="127"/>
      <c r="C857" s="128"/>
      <c r="D857" s="128"/>
      <c r="E857" s="128"/>
      <c r="F857" s="293" t="s">
        <v>1199</v>
      </c>
      <c r="G857" s="294"/>
      <c r="H857" s="294"/>
      <c r="I857" s="294"/>
      <c r="J857" s="128"/>
      <c r="K857" s="130">
        <v>17</v>
      </c>
      <c r="L857" s="128"/>
      <c r="M857" s="128"/>
      <c r="N857" s="128"/>
      <c r="O857" s="128"/>
      <c r="P857" s="128"/>
      <c r="Q857" s="128"/>
      <c r="R857" s="128"/>
      <c r="S857" s="131"/>
      <c r="T857" s="132"/>
      <c r="U857" s="128"/>
      <c r="V857" s="128"/>
      <c r="W857" s="128"/>
      <c r="X857" s="128"/>
      <c r="Y857" s="128"/>
      <c r="Z857" s="128"/>
      <c r="AA857" s="133"/>
      <c r="AT857" s="134" t="s">
        <v>240</v>
      </c>
      <c r="AU857" s="134" t="s">
        <v>74</v>
      </c>
      <c r="AV857" s="134" t="s">
        <v>74</v>
      </c>
      <c r="AW857" s="134" t="s">
        <v>188</v>
      </c>
      <c r="AX857" s="134" t="s">
        <v>65</v>
      </c>
      <c r="AY857" s="134" t="s">
        <v>231</v>
      </c>
    </row>
    <row r="858" spans="2:51" s="6" customFormat="1" ht="15.75" customHeight="1">
      <c r="B858" s="127"/>
      <c r="C858" s="128"/>
      <c r="D858" s="128"/>
      <c r="E858" s="128"/>
      <c r="F858" s="293" t="s">
        <v>1200</v>
      </c>
      <c r="G858" s="294"/>
      <c r="H858" s="294"/>
      <c r="I858" s="294"/>
      <c r="J858" s="128"/>
      <c r="K858" s="130">
        <v>4</v>
      </c>
      <c r="L858" s="128"/>
      <c r="M858" s="128"/>
      <c r="N858" s="128"/>
      <c r="O858" s="128"/>
      <c r="P858" s="128"/>
      <c r="Q858" s="128"/>
      <c r="R858" s="128"/>
      <c r="S858" s="131"/>
      <c r="T858" s="132"/>
      <c r="U858" s="128"/>
      <c r="V858" s="128"/>
      <c r="W858" s="128"/>
      <c r="X858" s="128"/>
      <c r="Y858" s="128"/>
      <c r="Z858" s="128"/>
      <c r="AA858" s="133"/>
      <c r="AT858" s="134" t="s">
        <v>240</v>
      </c>
      <c r="AU858" s="134" t="s">
        <v>74</v>
      </c>
      <c r="AV858" s="134" t="s">
        <v>74</v>
      </c>
      <c r="AW858" s="134" t="s">
        <v>188</v>
      </c>
      <c r="AX858" s="134" t="s">
        <v>65</v>
      </c>
      <c r="AY858" s="134" t="s">
        <v>231</v>
      </c>
    </row>
    <row r="859" spans="2:51" s="6" customFormat="1" ht="15.75" customHeight="1">
      <c r="B859" s="142"/>
      <c r="C859" s="143"/>
      <c r="D859" s="143"/>
      <c r="E859" s="143"/>
      <c r="F859" s="303" t="s">
        <v>347</v>
      </c>
      <c r="G859" s="304"/>
      <c r="H859" s="304"/>
      <c r="I859" s="304"/>
      <c r="J859" s="143"/>
      <c r="K859" s="143"/>
      <c r="L859" s="143"/>
      <c r="M859" s="143"/>
      <c r="N859" s="143"/>
      <c r="O859" s="143"/>
      <c r="P859" s="143"/>
      <c r="Q859" s="143"/>
      <c r="R859" s="143"/>
      <c r="S859" s="145"/>
      <c r="T859" s="146"/>
      <c r="U859" s="143"/>
      <c r="V859" s="143"/>
      <c r="W859" s="143"/>
      <c r="X859" s="143"/>
      <c r="Y859" s="143"/>
      <c r="Z859" s="143"/>
      <c r="AA859" s="147"/>
      <c r="AT859" s="148" t="s">
        <v>240</v>
      </c>
      <c r="AU859" s="148" t="s">
        <v>74</v>
      </c>
      <c r="AV859" s="148" t="s">
        <v>17</v>
      </c>
      <c r="AW859" s="148" t="s">
        <v>188</v>
      </c>
      <c r="AX859" s="148" t="s">
        <v>65</v>
      </c>
      <c r="AY859" s="148" t="s">
        <v>231</v>
      </c>
    </row>
    <row r="860" spans="2:51" s="6" customFormat="1" ht="15.75" customHeight="1">
      <c r="B860" s="127"/>
      <c r="C860" s="128"/>
      <c r="D860" s="128"/>
      <c r="E860" s="128"/>
      <c r="F860" s="293" t="s">
        <v>1201</v>
      </c>
      <c r="G860" s="294"/>
      <c r="H860" s="294"/>
      <c r="I860" s="294"/>
      <c r="J860" s="128"/>
      <c r="K860" s="130">
        <v>4</v>
      </c>
      <c r="L860" s="128"/>
      <c r="M860" s="128"/>
      <c r="N860" s="128"/>
      <c r="O860" s="128"/>
      <c r="P860" s="128"/>
      <c r="Q860" s="128"/>
      <c r="R860" s="128"/>
      <c r="S860" s="131"/>
      <c r="T860" s="132"/>
      <c r="U860" s="128"/>
      <c r="V860" s="128"/>
      <c r="W860" s="128"/>
      <c r="X860" s="128"/>
      <c r="Y860" s="128"/>
      <c r="Z860" s="128"/>
      <c r="AA860" s="133"/>
      <c r="AT860" s="134" t="s">
        <v>240</v>
      </c>
      <c r="AU860" s="134" t="s">
        <v>74</v>
      </c>
      <c r="AV860" s="134" t="s">
        <v>74</v>
      </c>
      <c r="AW860" s="134" t="s">
        <v>188</v>
      </c>
      <c r="AX860" s="134" t="s">
        <v>65</v>
      </c>
      <c r="AY860" s="134" t="s">
        <v>231</v>
      </c>
    </row>
    <row r="861" spans="2:51" s="6" customFormat="1" ht="15.75" customHeight="1">
      <c r="B861" s="127"/>
      <c r="C861" s="128"/>
      <c r="D861" s="128"/>
      <c r="E861" s="128"/>
      <c r="F861" s="293" t="s">
        <v>1202</v>
      </c>
      <c r="G861" s="294"/>
      <c r="H861" s="294"/>
      <c r="I861" s="294"/>
      <c r="J861" s="128"/>
      <c r="K861" s="130">
        <v>8</v>
      </c>
      <c r="L861" s="128"/>
      <c r="M861" s="128"/>
      <c r="N861" s="128"/>
      <c r="O861" s="128"/>
      <c r="P861" s="128"/>
      <c r="Q861" s="128"/>
      <c r="R861" s="128"/>
      <c r="S861" s="131"/>
      <c r="T861" s="132"/>
      <c r="U861" s="128"/>
      <c r="V861" s="128"/>
      <c r="W861" s="128"/>
      <c r="X861" s="128"/>
      <c r="Y861" s="128"/>
      <c r="Z861" s="128"/>
      <c r="AA861" s="133"/>
      <c r="AT861" s="134" t="s">
        <v>240</v>
      </c>
      <c r="AU861" s="134" t="s">
        <v>74</v>
      </c>
      <c r="AV861" s="134" t="s">
        <v>74</v>
      </c>
      <c r="AW861" s="134" t="s">
        <v>188</v>
      </c>
      <c r="AX861" s="134" t="s">
        <v>65</v>
      </c>
      <c r="AY861" s="134" t="s">
        <v>231</v>
      </c>
    </row>
    <row r="862" spans="2:51" s="6" customFormat="1" ht="15.75" customHeight="1">
      <c r="B862" s="127"/>
      <c r="C862" s="128"/>
      <c r="D862" s="128"/>
      <c r="E862" s="128"/>
      <c r="F862" s="293" t="s">
        <v>1203</v>
      </c>
      <c r="G862" s="294"/>
      <c r="H862" s="294"/>
      <c r="I862" s="294"/>
      <c r="J862" s="128"/>
      <c r="K862" s="130">
        <v>2</v>
      </c>
      <c r="L862" s="128"/>
      <c r="M862" s="128"/>
      <c r="N862" s="128"/>
      <c r="O862" s="128"/>
      <c r="P862" s="128"/>
      <c r="Q862" s="128"/>
      <c r="R862" s="128"/>
      <c r="S862" s="131"/>
      <c r="T862" s="132"/>
      <c r="U862" s="128"/>
      <c r="V862" s="128"/>
      <c r="W862" s="128"/>
      <c r="X862" s="128"/>
      <c r="Y862" s="128"/>
      <c r="Z862" s="128"/>
      <c r="AA862" s="133"/>
      <c r="AT862" s="134" t="s">
        <v>240</v>
      </c>
      <c r="AU862" s="134" t="s">
        <v>74</v>
      </c>
      <c r="AV862" s="134" t="s">
        <v>74</v>
      </c>
      <c r="AW862" s="134" t="s">
        <v>188</v>
      </c>
      <c r="AX862" s="134" t="s">
        <v>65</v>
      </c>
      <c r="AY862" s="134" t="s">
        <v>231</v>
      </c>
    </row>
    <row r="863" spans="2:51" s="6" customFormat="1" ht="15.75" customHeight="1">
      <c r="B863" s="135"/>
      <c r="C863" s="136"/>
      <c r="D863" s="136"/>
      <c r="E863" s="136"/>
      <c r="F863" s="299" t="s">
        <v>241</v>
      </c>
      <c r="G863" s="300"/>
      <c r="H863" s="300"/>
      <c r="I863" s="300"/>
      <c r="J863" s="136"/>
      <c r="K863" s="137">
        <v>44</v>
      </c>
      <c r="L863" s="136"/>
      <c r="M863" s="136"/>
      <c r="N863" s="136"/>
      <c r="O863" s="136"/>
      <c r="P863" s="136"/>
      <c r="Q863" s="136"/>
      <c r="R863" s="136"/>
      <c r="S863" s="138"/>
      <c r="T863" s="139"/>
      <c r="U863" s="136"/>
      <c r="V863" s="136"/>
      <c r="W863" s="136"/>
      <c r="X863" s="136"/>
      <c r="Y863" s="136"/>
      <c r="Z863" s="136"/>
      <c r="AA863" s="140"/>
      <c r="AT863" s="141" t="s">
        <v>240</v>
      </c>
      <c r="AU863" s="141" t="s">
        <v>74</v>
      </c>
      <c r="AV863" s="141" t="s">
        <v>237</v>
      </c>
      <c r="AW863" s="141" t="s">
        <v>188</v>
      </c>
      <c r="AX863" s="141" t="s">
        <v>17</v>
      </c>
      <c r="AY863" s="141" t="s">
        <v>231</v>
      </c>
    </row>
    <row r="864" spans="2:65" s="6" customFormat="1" ht="27" customHeight="1">
      <c r="B864" s="21"/>
      <c r="C864" s="149" t="s">
        <v>1204</v>
      </c>
      <c r="D864" s="149" t="s">
        <v>328</v>
      </c>
      <c r="E864" s="150" t="s">
        <v>1205</v>
      </c>
      <c r="F864" s="295" t="s">
        <v>1206</v>
      </c>
      <c r="G864" s="296"/>
      <c r="H864" s="296"/>
      <c r="I864" s="296"/>
      <c r="J864" s="151" t="s">
        <v>588</v>
      </c>
      <c r="K864" s="152">
        <v>13</v>
      </c>
      <c r="L864" s="297"/>
      <c r="M864" s="296"/>
      <c r="N864" s="298">
        <f>ROUND($L$864*$K$864,2)</f>
        <v>0</v>
      </c>
      <c r="O864" s="290"/>
      <c r="P864" s="290"/>
      <c r="Q864" s="290"/>
      <c r="R864" s="119" t="s">
        <v>236</v>
      </c>
      <c r="S864" s="41"/>
      <c r="T864" s="122"/>
      <c r="U864" s="123" t="s">
        <v>38</v>
      </c>
      <c r="V864" s="22"/>
      <c r="W864" s="22"/>
      <c r="X864" s="124">
        <v>0.013</v>
      </c>
      <c r="Y864" s="124">
        <f>$X$864*$K$864</f>
        <v>0.16899999999999998</v>
      </c>
      <c r="Z864" s="124">
        <v>0</v>
      </c>
      <c r="AA864" s="125">
        <f>$Z$864*$K$864</f>
        <v>0</v>
      </c>
      <c r="AR864" s="80" t="s">
        <v>411</v>
      </c>
      <c r="AT864" s="80" t="s">
        <v>328</v>
      </c>
      <c r="AU864" s="80" t="s">
        <v>74</v>
      </c>
      <c r="AY864" s="6" t="s">
        <v>231</v>
      </c>
      <c r="BE864" s="126">
        <f>IF($U$864="základní",$N$864,0)</f>
        <v>0</v>
      </c>
      <c r="BF864" s="126">
        <f>IF($U$864="snížená",$N$864,0)</f>
        <v>0</v>
      </c>
      <c r="BG864" s="126">
        <f>IF($U$864="zákl. přenesená",$N$864,0)</f>
        <v>0</v>
      </c>
      <c r="BH864" s="126">
        <f>IF($U$864="sníž. přenesená",$N$864,0)</f>
        <v>0</v>
      </c>
      <c r="BI864" s="126">
        <f>IF($U$864="nulová",$N$864,0)</f>
        <v>0</v>
      </c>
      <c r="BJ864" s="80" t="s">
        <v>237</v>
      </c>
      <c r="BK864" s="126">
        <f>ROUND($L$864*$K$864,2)</f>
        <v>0</v>
      </c>
      <c r="BL864" s="80" t="s">
        <v>305</v>
      </c>
      <c r="BM864" s="80" t="s">
        <v>1207</v>
      </c>
    </row>
    <row r="865" spans="2:51" s="6" customFormat="1" ht="15.75" customHeight="1">
      <c r="B865" s="142"/>
      <c r="C865" s="143"/>
      <c r="D865" s="143"/>
      <c r="E865" s="144"/>
      <c r="F865" s="303" t="s">
        <v>338</v>
      </c>
      <c r="G865" s="304"/>
      <c r="H865" s="304"/>
      <c r="I865" s="304"/>
      <c r="J865" s="143"/>
      <c r="K865" s="143"/>
      <c r="L865" s="143"/>
      <c r="M865" s="143"/>
      <c r="N865" s="143"/>
      <c r="O865" s="143"/>
      <c r="P865" s="143"/>
      <c r="Q865" s="143"/>
      <c r="R865" s="143"/>
      <c r="S865" s="145"/>
      <c r="T865" s="146"/>
      <c r="U865" s="143"/>
      <c r="V865" s="143"/>
      <c r="W865" s="143"/>
      <c r="X865" s="143"/>
      <c r="Y865" s="143"/>
      <c r="Z865" s="143"/>
      <c r="AA865" s="147"/>
      <c r="AT865" s="148" t="s">
        <v>240</v>
      </c>
      <c r="AU865" s="148" t="s">
        <v>74</v>
      </c>
      <c r="AV865" s="148" t="s">
        <v>17</v>
      </c>
      <c r="AW865" s="148" t="s">
        <v>188</v>
      </c>
      <c r="AX865" s="148" t="s">
        <v>65</v>
      </c>
      <c r="AY865" s="148" t="s">
        <v>231</v>
      </c>
    </row>
    <row r="866" spans="2:51" s="6" customFormat="1" ht="15.75" customHeight="1">
      <c r="B866" s="127"/>
      <c r="C866" s="128"/>
      <c r="D866" s="128"/>
      <c r="E866" s="128"/>
      <c r="F866" s="293" t="s">
        <v>1198</v>
      </c>
      <c r="G866" s="294"/>
      <c r="H866" s="294"/>
      <c r="I866" s="294"/>
      <c r="J866" s="128"/>
      <c r="K866" s="130">
        <v>9</v>
      </c>
      <c r="L866" s="128"/>
      <c r="M866" s="128"/>
      <c r="N866" s="128"/>
      <c r="O866" s="128"/>
      <c r="P866" s="128"/>
      <c r="Q866" s="128"/>
      <c r="R866" s="128"/>
      <c r="S866" s="131"/>
      <c r="T866" s="132"/>
      <c r="U866" s="128"/>
      <c r="V866" s="128"/>
      <c r="W866" s="128"/>
      <c r="X866" s="128"/>
      <c r="Y866" s="128"/>
      <c r="Z866" s="128"/>
      <c r="AA866" s="133"/>
      <c r="AT866" s="134" t="s">
        <v>240</v>
      </c>
      <c r="AU866" s="134" t="s">
        <v>74</v>
      </c>
      <c r="AV866" s="134" t="s">
        <v>74</v>
      </c>
      <c r="AW866" s="134" t="s">
        <v>188</v>
      </c>
      <c r="AX866" s="134" t="s">
        <v>65</v>
      </c>
      <c r="AY866" s="134" t="s">
        <v>231</v>
      </c>
    </row>
    <row r="867" spans="2:51" s="6" customFormat="1" ht="15.75" customHeight="1">
      <c r="B867" s="142"/>
      <c r="C867" s="143"/>
      <c r="D867" s="143"/>
      <c r="E867" s="143"/>
      <c r="F867" s="303" t="s">
        <v>347</v>
      </c>
      <c r="G867" s="304"/>
      <c r="H867" s="304"/>
      <c r="I867" s="304"/>
      <c r="J867" s="143"/>
      <c r="K867" s="143"/>
      <c r="L867" s="143"/>
      <c r="M867" s="143"/>
      <c r="N867" s="143"/>
      <c r="O867" s="143"/>
      <c r="P867" s="143"/>
      <c r="Q867" s="143"/>
      <c r="R867" s="143"/>
      <c r="S867" s="145"/>
      <c r="T867" s="146"/>
      <c r="U867" s="143"/>
      <c r="V867" s="143"/>
      <c r="W867" s="143"/>
      <c r="X867" s="143"/>
      <c r="Y867" s="143"/>
      <c r="Z867" s="143"/>
      <c r="AA867" s="147"/>
      <c r="AT867" s="148" t="s">
        <v>240</v>
      </c>
      <c r="AU867" s="148" t="s">
        <v>74</v>
      </c>
      <c r="AV867" s="148" t="s">
        <v>17</v>
      </c>
      <c r="AW867" s="148" t="s">
        <v>188</v>
      </c>
      <c r="AX867" s="148" t="s">
        <v>65</v>
      </c>
      <c r="AY867" s="148" t="s">
        <v>231</v>
      </c>
    </row>
    <row r="868" spans="2:51" s="6" customFormat="1" ht="15.75" customHeight="1">
      <c r="B868" s="127"/>
      <c r="C868" s="128"/>
      <c r="D868" s="128"/>
      <c r="E868" s="128"/>
      <c r="F868" s="293" t="s">
        <v>1201</v>
      </c>
      <c r="G868" s="294"/>
      <c r="H868" s="294"/>
      <c r="I868" s="294"/>
      <c r="J868" s="128"/>
      <c r="K868" s="130">
        <v>4</v>
      </c>
      <c r="L868" s="128"/>
      <c r="M868" s="128"/>
      <c r="N868" s="128"/>
      <c r="O868" s="128"/>
      <c r="P868" s="128"/>
      <c r="Q868" s="128"/>
      <c r="R868" s="128"/>
      <c r="S868" s="131"/>
      <c r="T868" s="132"/>
      <c r="U868" s="128"/>
      <c r="V868" s="128"/>
      <c r="W868" s="128"/>
      <c r="X868" s="128"/>
      <c r="Y868" s="128"/>
      <c r="Z868" s="128"/>
      <c r="AA868" s="133"/>
      <c r="AT868" s="134" t="s">
        <v>240</v>
      </c>
      <c r="AU868" s="134" t="s">
        <v>74</v>
      </c>
      <c r="AV868" s="134" t="s">
        <v>74</v>
      </c>
      <c r="AW868" s="134" t="s">
        <v>188</v>
      </c>
      <c r="AX868" s="134" t="s">
        <v>65</v>
      </c>
      <c r="AY868" s="134" t="s">
        <v>231</v>
      </c>
    </row>
    <row r="869" spans="2:51" s="6" customFormat="1" ht="15.75" customHeight="1">
      <c r="B869" s="135"/>
      <c r="C869" s="136"/>
      <c r="D869" s="136"/>
      <c r="E869" s="136"/>
      <c r="F869" s="299" t="s">
        <v>241</v>
      </c>
      <c r="G869" s="300"/>
      <c r="H869" s="300"/>
      <c r="I869" s="300"/>
      <c r="J869" s="136"/>
      <c r="K869" s="137">
        <v>13</v>
      </c>
      <c r="L869" s="136"/>
      <c r="M869" s="136"/>
      <c r="N869" s="136"/>
      <c r="O869" s="136"/>
      <c r="P869" s="136"/>
      <c r="Q869" s="136"/>
      <c r="R869" s="136"/>
      <c r="S869" s="138"/>
      <c r="T869" s="139"/>
      <c r="U869" s="136"/>
      <c r="V869" s="136"/>
      <c r="W869" s="136"/>
      <c r="X869" s="136"/>
      <c r="Y869" s="136"/>
      <c r="Z869" s="136"/>
      <c r="AA869" s="140"/>
      <c r="AT869" s="141" t="s">
        <v>240</v>
      </c>
      <c r="AU869" s="141" t="s">
        <v>74</v>
      </c>
      <c r="AV869" s="141" t="s">
        <v>237</v>
      </c>
      <c r="AW869" s="141" t="s">
        <v>188</v>
      </c>
      <c r="AX869" s="141" t="s">
        <v>17</v>
      </c>
      <c r="AY869" s="141" t="s">
        <v>231</v>
      </c>
    </row>
    <row r="870" spans="2:65" s="6" customFormat="1" ht="27" customHeight="1">
      <c r="B870" s="21"/>
      <c r="C870" s="149" t="s">
        <v>1208</v>
      </c>
      <c r="D870" s="149" t="s">
        <v>328</v>
      </c>
      <c r="E870" s="150" t="s">
        <v>1209</v>
      </c>
      <c r="F870" s="295" t="s">
        <v>1210</v>
      </c>
      <c r="G870" s="296"/>
      <c r="H870" s="296"/>
      <c r="I870" s="296"/>
      <c r="J870" s="151" t="s">
        <v>588</v>
      </c>
      <c r="K870" s="152">
        <v>6</v>
      </c>
      <c r="L870" s="297"/>
      <c r="M870" s="296"/>
      <c r="N870" s="298">
        <f>ROUND($L$870*$K$870,2)</f>
        <v>0</v>
      </c>
      <c r="O870" s="290"/>
      <c r="P870" s="290"/>
      <c r="Q870" s="290"/>
      <c r="R870" s="119" t="s">
        <v>236</v>
      </c>
      <c r="S870" s="41"/>
      <c r="T870" s="122"/>
      <c r="U870" s="123" t="s">
        <v>38</v>
      </c>
      <c r="V870" s="22"/>
      <c r="W870" s="22"/>
      <c r="X870" s="124">
        <v>0.016</v>
      </c>
      <c r="Y870" s="124">
        <f>$X$870*$K$870</f>
        <v>0.096</v>
      </c>
      <c r="Z870" s="124">
        <v>0</v>
      </c>
      <c r="AA870" s="125">
        <f>$Z$870*$K$870</f>
        <v>0</v>
      </c>
      <c r="AR870" s="80" t="s">
        <v>411</v>
      </c>
      <c r="AT870" s="80" t="s">
        <v>328</v>
      </c>
      <c r="AU870" s="80" t="s">
        <v>74</v>
      </c>
      <c r="AY870" s="6" t="s">
        <v>231</v>
      </c>
      <c r="BE870" s="126">
        <f>IF($U$870="základní",$N$870,0)</f>
        <v>0</v>
      </c>
      <c r="BF870" s="126">
        <f>IF($U$870="snížená",$N$870,0)</f>
        <v>0</v>
      </c>
      <c r="BG870" s="126">
        <f>IF($U$870="zákl. přenesená",$N$870,0)</f>
        <v>0</v>
      </c>
      <c r="BH870" s="126">
        <f>IF($U$870="sníž. přenesená",$N$870,0)</f>
        <v>0</v>
      </c>
      <c r="BI870" s="126">
        <f>IF($U$870="nulová",$N$870,0)</f>
        <v>0</v>
      </c>
      <c r="BJ870" s="80" t="s">
        <v>237</v>
      </c>
      <c r="BK870" s="126">
        <f>ROUND($L$870*$K$870,2)</f>
        <v>0</v>
      </c>
      <c r="BL870" s="80" t="s">
        <v>305</v>
      </c>
      <c r="BM870" s="80" t="s">
        <v>1211</v>
      </c>
    </row>
    <row r="871" spans="2:51" s="6" customFormat="1" ht="15.75" customHeight="1">
      <c r="B871" s="142"/>
      <c r="C871" s="143"/>
      <c r="D871" s="143"/>
      <c r="E871" s="144"/>
      <c r="F871" s="303" t="s">
        <v>338</v>
      </c>
      <c r="G871" s="304"/>
      <c r="H871" s="304"/>
      <c r="I871" s="304"/>
      <c r="J871" s="143"/>
      <c r="K871" s="143"/>
      <c r="L871" s="143"/>
      <c r="M871" s="143"/>
      <c r="N871" s="143"/>
      <c r="O871" s="143"/>
      <c r="P871" s="143"/>
      <c r="Q871" s="143"/>
      <c r="R871" s="143"/>
      <c r="S871" s="145"/>
      <c r="T871" s="146"/>
      <c r="U871" s="143"/>
      <c r="V871" s="143"/>
      <c r="W871" s="143"/>
      <c r="X871" s="143"/>
      <c r="Y871" s="143"/>
      <c r="Z871" s="143"/>
      <c r="AA871" s="147"/>
      <c r="AT871" s="148" t="s">
        <v>240</v>
      </c>
      <c r="AU871" s="148" t="s">
        <v>74</v>
      </c>
      <c r="AV871" s="148" t="s">
        <v>17</v>
      </c>
      <c r="AW871" s="148" t="s">
        <v>188</v>
      </c>
      <c r="AX871" s="148" t="s">
        <v>65</v>
      </c>
      <c r="AY871" s="148" t="s">
        <v>231</v>
      </c>
    </row>
    <row r="872" spans="2:51" s="6" customFormat="1" ht="15.75" customHeight="1">
      <c r="B872" s="127"/>
      <c r="C872" s="128"/>
      <c r="D872" s="128"/>
      <c r="E872" s="128"/>
      <c r="F872" s="293" t="s">
        <v>1200</v>
      </c>
      <c r="G872" s="294"/>
      <c r="H872" s="294"/>
      <c r="I872" s="294"/>
      <c r="J872" s="128"/>
      <c r="K872" s="130">
        <v>4</v>
      </c>
      <c r="L872" s="128"/>
      <c r="M872" s="128"/>
      <c r="N872" s="128"/>
      <c r="O872" s="128"/>
      <c r="P872" s="128"/>
      <c r="Q872" s="128"/>
      <c r="R872" s="128"/>
      <c r="S872" s="131"/>
      <c r="T872" s="132"/>
      <c r="U872" s="128"/>
      <c r="V872" s="128"/>
      <c r="W872" s="128"/>
      <c r="X872" s="128"/>
      <c r="Y872" s="128"/>
      <c r="Z872" s="128"/>
      <c r="AA872" s="133"/>
      <c r="AT872" s="134" t="s">
        <v>240</v>
      </c>
      <c r="AU872" s="134" t="s">
        <v>74</v>
      </c>
      <c r="AV872" s="134" t="s">
        <v>74</v>
      </c>
      <c r="AW872" s="134" t="s">
        <v>188</v>
      </c>
      <c r="AX872" s="134" t="s">
        <v>65</v>
      </c>
      <c r="AY872" s="134" t="s">
        <v>231</v>
      </c>
    </row>
    <row r="873" spans="2:51" s="6" customFormat="1" ht="15.75" customHeight="1">
      <c r="B873" s="142"/>
      <c r="C873" s="143"/>
      <c r="D873" s="143"/>
      <c r="E873" s="143"/>
      <c r="F873" s="303" t="s">
        <v>347</v>
      </c>
      <c r="G873" s="304"/>
      <c r="H873" s="304"/>
      <c r="I873" s="304"/>
      <c r="J873" s="143"/>
      <c r="K873" s="143"/>
      <c r="L873" s="143"/>
      <c r="M873" s="143"/>
      <c r="N873" s="143"/>
      <c r="O873" s="143"/>
      <c r="P873" s="143"/>
      <c r="Q873" s="143"/>
      <c r="R873" s="143"/>
      <c r="S873" s="145"/>
      <c r="T873" s="146"/>
      <c r="U873" s="143"/>
      <c r="V873" s="143"/>
      <c r="W873" s="143"/>
      <c r="X873" s="143"/>
      <c r="Y873" s="143"/>
      <c r="Z873" s="143"/>
      <c r="AA873" s="147"/>
      <c r="AT873" s="148" t="s">
        <v>240</v>
      </c>
      <c r="AU873" s="148" t="s">
        <v>74</v>
      </c>
      <c r="AV873" s="148" t="s">
        <v>17</v>
      </c>
      <c r="AW873" s="148" t="s">
        <v>188</v>
      </c>
      <c r="AX873" s="148" t="s">
        <v>65</v>
      </c>
      <c r="AY873" s="148" t="s">
        <v>231</v>
      </c>
    </row>
    <row r="874" spans="2:51" s="6" customFormat="1" ht="15.75" customHeight="1">
      <c r="B874" s="127"/>
      <c r="C874" s="128"/>
      <c r="D874" s="128"/>
      <c r="E874" s="128"/>
      <c r="F874" s="293" t="s">
        <v>1203</v>
      </c>
      <c r="G874" s="294"/>
      <c r="H874" s="294"/>
      <c r="I874" s="294"/>
      <c r="J874" s="128"/>
      <c r="K874" s="130">
        <v>2</v>
      </c>
      <c r="L874" s="128"/>
      <c r="M874" s="128"/>
      <c r="N874" s="128"/>
      <c r="O874" s="128"/>
      <c r="P874" s="128"/>
      <c r="Q874" s="128"/>
      <c r="R874" s="128"/>
      <c r="S874" s="131"/>
      <c r="T874" s="132"/>
      <c r="U874" s="128"/>
      <c r="V874" s="128"/>
      <c r="W874" s="128"/>
      <c r="X874" s="128"/>
      <c r="Y874" s="128"/>
      <c r="Z874" s="128"/>
      <c r="AA874" s="133"/>
      <c r="AT874" s="134" t="s">
        <v>240</v>
      </c>
      <c r="AU874" s="134" t="s">
        <v>74</v>
      </c>
      <c r="AV874" s="134" t="s">
        <v>74</v>
      </c>
      <c r="AW874" s="134" t="s">
        <v>188</v>
      </c>
      <c r="AX874" s="134" t="s">
        <v>65</v>
      </c>
      <c r="AY874" s="134" t="s">
        <v>231</v>
      </c>
    </row>
    <row r="875" spans="2:51" s="6" customFormat="1" ht="15.75" customHeight="1">
      <c r="B875" s="135"/>
      <c r="C875" s="136"/>
      <c r="D875" s="136"/>
      <c r="E875" s="136"/>
      <c r="F875" s="299" t="s">
        <v>241</v>
      </c>
      <c r="G875" s="300"/>
      <c r="H875" s="300"/>
      <c r="I875" s="300"/>
      <c r="J875" s="136"/>
      <c r="K875" s="137">
        <v>6</v>
      </c>
      <c r="L875" s="136"/>
      <c r="M875" s="136"/>
      <c r="N875" s="136"/>
      <c r="O875" s="136"/>
      <c r="P875" s="136"/>
      <c r="Q875" s="136"/>
      <c r="R875" s="136"/>
      <c r="S875" s="138"/>
      <c r="T875" s="139"/>
      <c r="U875" s="136"/>
      <c r="V875" s="136"/>
      <c r="W875" s="136"/>
      <c r="X875" s="136"/>
      <c r="Y875" s="136"/>
      <c r="Z875" s="136"/>
      <c r="AA875" s="140"/>
      <c r="AT875" s="141" t="s">
        <v>240</v>
      </c>
      <c r="AU875" s="141" t="s">
        <v>74</v>
      </c>
      <c r="AV875" s="141" t="s">
        <v>237</v>
      </c>
      <c r="AW875" s="141" t="s">
        <v>188</v>
      </c>
      <c r="AX875" s="141" t="s">
        <v>17</v>
      </c>
      <c r="AY875" s="141" t="s">
        <v>231</v>
      </c>
    </row>
    <row r="876" spans="2:65" s="6" customFormat="1" ht="27" customHeight="1">
      <c r="B876" s="21"/>
      <c r="C876" s="149" t="s">
        <v>1212</v>
      </c>
      <c r="D876" s="149" t="s">
        <v>328</v>
      </c>
      <c r="E876" s="150" t="s">
        <v>1213</v>
      </c>
      <c r="F876" s="295" t="s">
        <v>1214</v>
      </c>
      <c r="G876" s="296"/>
      <c r="H876" s="296"/>
      <c r="I876" s="296"/>
      <c r="J876" s="151" t="s">
        <v>588</v>
      </c>
      <c r="K876" s="152">
        <v>25</v>
      </c>
      <c r="L876" s="297"/>
      <c r="M876" s="296"/>
      <c r="N876" s="298">
        <f>ROUND($L$876*$K$876,2)</f>
        <v>0</v>
      </c>
      <c r="O876" s="290"/>
      <c r="P876" s="290"/>
      <c r="Q876" s="290"/>
      <c r="R876" s="119" t="s">
        <v>236</v>
      </c>
      <c r="S876" s="41"/>
      <c r="T876" s="122"/>
      <c r="U876" s="123" t="s">
        <v>38</v>
      </c>
      <c r="V876" s="22"/>
      <c r="W876" s="22"/>
      <c r="X876" s="124">
        <v>0.024</v>
      </c>
      <c r="Y876" s="124">
        <f>$X$876*$K$876</f>
        <v>0.6</v>
      </c>
      <c r="Z876" s="124">
        <v>0</v>
      </c>
      <c r="AA876" s="125">
        <f>$Z$876*$K$876</f>
        <v>0</v>
      </c>
      <c r="AR876" s="80" t="s">
        <v>411</v>
      </c>
      <c r="AT876" s="80" t="s">
        <v>328</v>
      </c>
      <c r="AU876" s="80" t="s">
        <v>74</v>
      </c>
      <c r="AY876" s="6" t="s">
        <v>231</v>
      </c>
      <c r="BE876" s="126">
        <f>IF($U$876="základní",$N$876,0)</f>
        <v>0</v>
      </c>
      <c r="BF876" s="126">
        <f>IF($U$876="snížená",$N$876,0)</f>
        <v>0</v>
      </c>
      <c r="BG876" s="126">
        <f>IF($U$876="zákl. přenesená",$N$876,0)</f>
        <v>0</v>
      </c>
      <c r="BH876" s="126">
        <f>IF($U$876="sníž. přenesená",$N$876,0)</f>
        <v>0</v>
      </c>
      <c r="BI876" s="126">
        <f>IF($U$876="nulová",$N$876,0)</f>
        <v>0</v>
      </c>
      <c r="BJ876" s="80" t="s">
        <v>237</v>
      </c>
      <c r="BK876" s="126">
        <f>ROUND($L$876*$K$876,2)</f>
        <v>0</v>
      </c>
      <c r="BL876" s="80" t="s">
        <v>305</v>
      </c>
      <c r="BM876" s="80" t="s">
        <v>1215</v>
      </c>
    </row>
    <row r="877" spans="2:51" s="6" customFormat="1" ht="15.75" customHeight="1">
      <c r="B877" s="142"/>
      <c r="C877" s="143"/>
      <c r="D877" s="143"/>
      <c r="E877" s="144"/>
      <c r="F877" s="303" t="s">
        <v>338</v>
      </c>
      <c r="G877" s="304"/>
      <c r="H877" s="304"/>
      <c r="I877" s="304"/>
      <c r="J877" s="143"/>
      <c r="K877" s="143"/>
      <c r="L877" s="143"/>
      <c r="M877" s="143"/>
      <c r="N877" s="143"/>
      <c r="O877" s="143"/>
      <c r="P877" s="143"/>
      <c r="Q877" s="143"/>
      <c r="R877" s="143"/>
      <c r="S877" s="145"/>
      <c r="T877" s="146"/>
      <c r="U877" s="143"/>
      <c r="V877" s="143"/>
      <c r="W877" s="143"/>
      <c r="X877" s="143"/>
      <c r="Y877" s="143"/>
      <c r="Z877" s="143"/>
      <c r="AA877" s="147"/>
      <c r="AT877" s="148" t="s">
        <v>240</v>
      </c>
      <c r="AU877" s="148" t="s">
        <v>74</v>
      </c>
      <c r="AV877" s="148" t="s">
        <v>17</v>
      </c>
      <c r="AW877" s="148" t="s">
        <v>188</v>
      </c>
      <c r="AX877" s="148" t="s">
        <v>65</v>
      </c>
      <c r="AY877" s="148" t="s">
        <v>231</v>
      </c>
    </row>
    <row r="878" spans="2:51" s="6" customFormat="1" ht="15.75" customHeight="1">
      <c r="B878" s="127"/>
      <c r="C878" s="128"/>
      <c r="D878" s="128"/>
      <c r="E878" s="128"/>
      <c r="F878" s="293" t="s">
        <v>1199</v>
      </c>
      <c r="G878" s="294"/>
      <c r="H878" s="294"/>
      <c r="I878" s="294"/>
      <c r="J878" s="128"/>
      <c r="K878" s="130">
        <v>17</v>
      </c>
      <c r="L878" s="128"/>
      <c r="M878" s="128"/>
      <c r="N878" s="128"/>
      <c r="O878" s="128"/>
      <c r="P878" s="128"/>
      <c r="Q878" s="128"/>
      <c r="R878" s="128"/>
      <c r="S878" s="131"/>
      <c r="T878" s="132"/>
      <c r="U878" s="128"/>
      <c r="V878" s="128"/>
      <c r="W878" s="128"/>
      <c r="X878" s="128"/>
      <c r="Y878" s="128"/>
      <c r="Z878" s="128"/>
      <c r="AA878" s="133"/>
      <c r="AT878" s="134" t="s">
        <v>240</v>
      </c>
      <c r="AU878" s="134" t="s">
        <v>74</v>
      </c>
      <c r="AV878" s="134" t="s">
        <v>74</v>
      </c>
      <c r="AW878" s="134" t="s">
        <v>188</v>
      </c>
      <c r="AX878" s="134" t="s">
        <v>65</v>
      </c>
      <c r="AY878" s="134" t="s">
        <v>231</v>
      </c>
    </row>
    <row r="879" spans="2:51" s="6" customFormat="1" ht="15.75" customHeight="1">
      <c r="B879" s="142"/>
      <c r="C879" s="143"/>
      <c r="D879" s="143"/>
      <c r="E879" s="143"/>
      <c r="F879" s="303" t="s">
        <v>347</v>
      </c>
      <c r="G879" s="304"/>
      <c r="H879" s="304"/>
      <c r="I879" s="304"/>
      <c r="J879" s="143"/>
      <c r="K879" s="143"/>
      <c r="L879" s="143"/>
      <c r="M879" s="143"/>
      <c r="N879" s="143"/>
      <c r="O879" s="143"/>
      <c r="P879" s="143"/>
      <c r="Q879" s="143"/>
      <c r="R879" s="143"/>
      <c r="S879" s="145"/>
      <c r="T879" s="146"/>
      <c r="U879" s="143"/>
      <c r="V879" s="143"/>
      <c r="W879" s="143"/>
      <c r="X879" s="143"/>
      <c r="Y879" s="143"/>
      <c r="Z879" s="143"/>
      <c r="AA879" s="147"/>
      <c r="AT879" s="148" t="s">
        <v>240</v>
      </c>
      <c r="AU879" s="148" t="s">
        <v>74</v>
      </c>
      <c r="AV879" s="148" t="s">
        <v>17</v>
      </c>
      <c r="AW879" s="148" t="s">
        <v>188</v>
      </c>
      <c r="AX879" s="148" t="s">
        <v>65</v>
      </c>
      <c r="AY879" s="148" t="s">
        <v>231</v>
      </c>
    </row>
    <row r="880" spans="2:51" s="6" customFormat="1" ht="15.75" customHeight="1">
      <c r="B880" s="127"/>
      <c r="C880" s="128"/>
      <c r="D880" s="128"/>
      <c r="E880" s="128"/>
      <c r="F880" s="293" t="s">
        <v>1202</v>
      </c>
      <c r="G880" s="294"/>
      <c r="H880" s="294"/>
      <c r="I880" s="294"/>
      <c r="J880" s="128"/>
      <c r="K880" s="130">
        <v>8</v>
      </c>
      <c r="L880" s="128"/>
      <c r="M880" s="128"/>
      <c r="N880" s="128"/>
      <c r="O880" s="128"/>
      <c r="P880" s="128"/>
      <c r="Q880" s="128"/>
      <c r="R880" s="128"/>
      <c r="S880" s="131"/>
      <c r="T880" s="132"/>
      <c r="U880" s="128"/>
      <c r="V880" s="128"/>
      <c r="W880" s="128"/>
      <c r="X880" s="128"/>
      <c r="Y880" s="128"/>
      <c r="Z880" s="128"/>
      <c r="AA880" s="133"/>
      <c r="AT880" s="134" t="s">
        <v>240</v>
      </c>
      <c r="AU880" s="134" t="s">
        <v>74</v>
      </c>
      <c r="AV880" s="134" t="s">
        <v>74</v>
      </c>
      <c r="AW880" s="134" t="s">
        <v>188</v>
      </c>
      <c r="AX880" s="134" t="s">
        <v>65</v>
      </c>
      <c r="AY880" s="134" t="s">
        <v>231</v>
      </c>
    </row>
    <row r="881" spans="2:51" s="6" customFormat="1" ht="15.75" customHeight="1">
      <c r="B881" s="135"/>
      <c r="C881" s="136"/>
      <c r="D881" s="136"/>
      <c r="E881" s="136"/>
      <c r="F881" s="299" t="s">
        <v>241</v>
      </c>
      <c r="G881" s="300"/>
      <c r="H881" s="300"/>
      <c r="I881" s="300"/>
      <c r="J881" s="136"/>
      <c r="K881" s="137">
        <v>25</v>
      </c>
      <c r="L881" s="136"/>
      <c r="M881" s="136"/>
      <c r="N881" s="136"/>
      <c r="O881" s="136"/>
      <c r="P881" s="136"/>
      <c r="Q881" s="136"/>
      <c r="R881" s="136"/>
      <c r="S881" s="138"/>
      <c r="T881" s="139"/>
      <c r="U881" s="136"/>
      <c r="V881" s="136"/>
      <c r="W881" s="136"/>
      <c r="X881" s="136"/>
      <c r="Y881" s="136"/>
      <c r="Z881" s="136"/>
      <c r="AA881" s="140"/>
      <c r="AT881" s="141" t="s">
        <v>240</v>
      </c>
      <c r="AU881" s="141" t="s">
        <v>74</v>
      </c>
      <c r="AV881" s="141" t="s">
        <v>237</v>
      </c>
      <c r="AW881" s="141" t="s">
        <v>188</v>
      </c>
      <c r="AX881" s="141" t="s">
        <v>17</v>
      </c>
      <c r="AY881" s="141" t="s">
        <v>231</v>
      </c>
    </row>
    <row r="882" spans="2:65" s="6" customFormat="1" ht="27" customHeight="1">
      <c r="B882" s="21"/>
      <c r="C882" s="117" t="s">
        <v>1216</v>
      </c>
      <c r="D882" s="117" t="s">
        <v>232</v>
      </c>
      <c r="E882" s="118" t="s">
        <v>1217</v>
      </c>
      <c r="F882" s="289" t="s">
        <v>1218</v>
      </c>
      <c r="G882" s="290"/>
      <c r="H882" s="290"/>
      <c r="I882" s="290"/>
      <c r="J882" s="120" t="s">
        <v>588</v>
      </c>
      <c r="K882" s="121">
        <v>2</v>
      </c>
      <c r="L882" s="291"/>
      <c r="M882" s="290"/>
      <c r="N882" s="292">
        <f>ROUND($L$882*$K$882,2)</f>
        <v>0</v>
      </c>
      <c r="O882" s="290"/>
      <c r="P882" s="290"/>
      <c r="Q882" s="290"/>
      <c r="R882" s="119" t="s">
        <v>236</v>
      </c>
      <c r="S882" s="41"/>
      <c r="T882" s="122"/>
      <c r="U882" s="123" t="s">
        <v>38</v>
      </c>
      <c r="V882" s="22"/>
      <c r="W882" s="22"/>
      <c r="X882" s="124">
        <v>0</v>
      </c>
      <c r="Y882" s="124">
        <f>$X$882*$K$882</f>
        <v>0</v>
      </c>
      <c r="Z882" s="124">
        <v>0</v>
      </c>
      <c r="AA882" s="125">
        <f>$Z$882*$K$882</f>
        <v>0</v>
      </c>
      <c r="AR882" s="80" t="s">
        <v>305</v>
      </c>
      <c r="AT882" s="80" t="s">
        <v>232</v>
      </c>
      <c r="AU882" s="80" t="s">
        <v>74</v>
      </c>
      <c r="AY882" s="6" t="s">
        <v>231</v>
      </c>
      <c r="BE882" s="126">
        <f>IF($U$882="základní",$N$882,0)</f>
        <v>0</v>
      </c>
      <c r="BF882" s="126">
        <f>IF($U$882="snížená",$N$882,0)</f>
        <v>0</v>
      </c>
      <c r="BG882" s="126">
        <f>IF($U$882="zákl. přenesená",$N$882,0)</f>
        <v>0</v>
      </c>
      <c r="BH882" s="126">
        <f>IF($U$882="sníž. přenesená",$N$882,0)</f>
        <v>0</v>
      </c>
      <c r="BI882" s="126">
        <f>IF($U$882="nulová",$N$882,0)</f>
        <v>0</v>
      </c>
      <c r="BJ882" s="80" t="s">
        <v>237</v>
      </c>
      <c r="BK882" s="126">
        <f>ROUND($L$882*$K$882,2)</f>
        <v>0</v>
      </c>
      <c r="BL882" s="80" t="s">
        <v>305</v>
      </c>
      <c r="BM882" s="80" t="s">
        <v>1219</v>
      </c>
    </row>
    <row r="883" spans="2:51" s="6" customFormat="1" ht="15.75" customHeight="1">
      <c r="B883" s="142"/>
      <c r="C883" s="143"/>
      <c r="D883" s="143"/>
      <c r="E883" s="144"/>
      <c r="F883" s="303" t="s">
        <v>338</v>
      </c>
      <c r="G883" s="304"/>
      <c r="H883" s="304"/>
      <c r="I883" s="304"/>
      <c r="J883" s="143"/>
      <c r="K883" s="143"/>
      <c r="L883" s="143"/>
      <c r="M883" s="143"/>
      <c r="N883" s="143"/>
      <c r="O883" s="143"/>
      <c r="P883" s="143"/>
      <c r="Q883" s="143"/>
      <c r="R883" s="143"/>
      <c r="S883" s="145"/>
      <c r="T883" s="146"/>
      <c r="U883" s="143"/>
      <c r="V883" s="143"/>
      <c r="W883" s="143"/>
      <c r="X883" s="143"/>
      <c r="Y883" s="143"/>
      <c r="Z883" s="143"/>
      <c r="AA883" s="147"/>
      <c r="AT883" s="148" t="s">
        <v>240</v>
      </c>
      <c r="AU883" s="148" t="s">
        <v>74</v>
      </c>
      <c r="AV883" s="148" t="s">
        <v>17</v>
      </c>
      <c r="AW883" s="148" t="s">
        <v>188</v>
      </c>
      <c r="AX883" s="148" t="s">
        <v>65</v>
      </c>
      <c r="AY883" s="148" t="s">
        <v>231</v>
      </c>
    </row>
    <row r="884" spans="2:51" s="6" customFormat="1" ht="15.75" customHeight="1">
      <c r="B884" s="127"/>
      <c r="C884" s="128"/>
      <c r="D884" s="128"/>
      <c r="E884" s="128"/>
      <c r="F884" s="293" t="s">
        <v>1220</v>
      </c>
      <c r="G884" s="294"/>
      <c r="H884" s="294"/>
      <c r="I884" s="294"/>
      <c r="J884" s="128"/>
      <c r="K884" s="130">
        <v>1</v>
      </c>
      <c r="L884" s="128"/>
      <c r="M884" s="128"/>
      <c r="N884" s="128"/>
      <c r="O884" s="128"/>
      <c r="P884" s="128"/>
      <c r="Q884" s="128"/>
      <c r="R884" s="128"/>
      <c r="S884" s="131"/>
      <c r="T884" s="132"/>
      <c r="U884" s="128"/>
      <c r="V884" s="128"/>
      <c r="W884" s="128"/>
      <c r="X884" s="128"/>
      <c r="Y884" s="128"/>
      <c r="Z884" s="128"/>
      <c r="AA884" s="133"/>
      <c r="AT884" s="134" t="s">
        <v>240</v>
      </c>
      <c r="AU884" s="134" t="s">
        <v>74</v>
      </c>
      <c r="AV884" s="134" t="s">
        <v>74</v>
      </c>
      <c r="AW884" s="134" t="s">
        <v>188</v>
      </c>
      <c r="AX884" s="134" t="s">
        <v>65</v>
      </c>
      <c r="AY884" s="134" t="s">
        <v>231</v>
      </c>
    </row>
    <row r="885" spans="2:51" s="6" customFormat="1" ht="15.75" customHeight="1">
      <c r="B885" s="142"/>
      <c r="C885" s="143"/>
      <c r="D885" s="143"/>
      <c r="E885" s="143"/>
      <c r="F885" s="303" t="s">
        <v>347</v>
      </c>
      <c r="G885" s="304"/>
      <c r="H885" s="304"/>
      <c r="I885" s="304"/>
      <c r="J885" s="143"/>
      <c r="K885" s="143"/>
      <c r="L885" s="143"/>
      <c r="M885" s="143"/>
      <c r="N885" s="143"/>
      <c r="O885" s="143"/>
      <c r="P885" s="143"/>
      <c r="Q885" s="143"/>
      <c r="R885" s="143"/>
      <c r="S885" s="145"/>
      <c r="T885" s="146"/>
      <c r="U885" s="143"/>
      <c r="V885" s="143"/>
      <c r="W885" s="143"/>
      <c r="X885" s="143"/>
      <c r="Y885" s="143"/>
      <c r="Z885" s="143"/>
      <c r="AA885" s="147"/>
      <c r="AT885" s="148" t="s">
        <v>240</v>
      </c>
      <c r="AU885" s="148" t="s">
        <v>74</v>
      </c>
      <c r="AV885" s="148" t="s">
        <v>17</v>
      </c>
      <c r="AW885" s="148" t="s">
        <v>188</v>
      </c>
      <c r="AX885" s="148" t="s">
        <v>65</v>
      </c>
      <c r="AY885" s="148" t="s">
        <v>231</v>
      </c>
    </row>
    <row r="886" spans="2:51" s="6" customFormat="1" ht="15.75" customHeight="1">
      <c r="B886" s="127"/>
      <c r="C886" s="128"/>
      <c r="D886" s="128"/>
      <c r="E886" s="128"/>
      <c r="F886" s="293" t="s">
        <v>1221</v>
      </c>
      <c r="G886" s="294"/>
      <c r="H886" s="294"/>
      <c r="I886" s="294"/>
      <c r="J886" s="128"/>
      <c r="K886" s="130">
        <v>1</v>
      </c>
      <c r="L886" s="128"/>
      <c r="M886" s="128"/>
      <c r="N886" s="128"/>
      <c r="O886" s="128"/>
      <c r="P886" s="128"/>
      <c r="Q886" s="128"/>
      <c r="R886" s="128"/>
      <c r="S886" s="131"/>
      <c r="T886" s="132"/>
      <c r="U886" s="128"/>
      <c r="V886" s="128"/>
      <c r="W886" s="128"/>
      <c r="X886" s="128"/>
      <c r="Y886" s="128"/>
      <c r="Z886" s="128"/>
      <c r="AA886" s="133"/>
      <c r="AT886" s="134" t="s">
        <v>240</v>
      </c>
      <c r="AU886" s="134" t="s">
        <v>74</v>
      </c>
      <c r="AV886" s="134" t="s">
        <v>74</v>
      </c>
      <c r="AW886" s="134" t="s">
        <v>188</v>
      </c>
      <c r="AX886" s="134" t="s">
        <v>65</v>
      </c>
      <c r="AY886" s="134" t="s">
        <v>231</v>
      </c>
    </row>
    <row r="887" spans="2:51" s="6" customFormat="1" ht="15.75" customHeight="1">
      <c r="B887" s="135"/>
      <c r="C887" s="136"/>
      <c r="D887" s="136"/>
      <c r="E887" s="136"/>
      <c r="F887" s="299" t="s">
        <v>241</v>
      </c>
      <c r="G887" s="300"/>
      <c r="H887" s="300"/>
      <c r="I887" s="300"/>
      <c r="J887" s="136"/>
      <c r="K887" s="137">
        <v>2</v>
      </c>
      <c r="L887" s="136"/>
      <c r="M887" s="136"/>
      <c r="N887" s="136"/>
      <c r="O887" s="136"/>
      <c r="P887" s="136"/>
      <c r="Q887" s="136"/>
      <c r="R887" s="136"/>
      <c r="S887" s="138"/>
      <c r="T887" s="139"/>
      <c r="U887" s="136"/>
      <c r="V887" s="136"/>
      <c r="W887" s="136"/>
      <c r="X887" s="136"/>
      <c r="Y887" s="136"/>
      <c r="Z887" s="136"/>
      <c r="AA887" s="140"/>
      <c r="AT887" s="141" t="s">
        <v>240</v>
      </c>
      <c r="AU887" s="141" t="s">
        <v>74</v>
      </c>
      <c r="AV887" s="141" t="s">
        <v>237</v>
      </c>
      <c r="AW887" s="141" t="s">
        <v>188</v>
      </c>
      <c r="AX887" s="141" t="s">
        <v>17</v>
      </c>
      <c r="AY887" s="141" t="s">
        <v>231</v>
      </c>
    </row>
    <row r="888" spans="2:65" s="6" customFormat="1" ht="27" customHeight="1">
      <c r="B888" s="21"/>
      <c r="C888" s="149" t="s">
        <v>1222</v>
      </c>
      <c r="D888" s="149" t="s">
        <v>328</v>
      </c>
      <c r="E888" s="150" t="s">
        <v>1223</v>
      </c>
      <c r="F888" s="295" t="s">
        <v>1224</v>
      </c>
      <c r="G888" s="296"/>
      <c r="H888" s="296"/>
      <c r="I888" s="296"/>
      <c r="J888" s="151" t="s">
        <v>588</v>
      </c>
      <c r="K888" s="152">
        <v>2</v>
      </c>
      <c r="L888" s="297"/>
      <c r="M888" s="296"/>
      <c r="N888" s="298">
        <f>ROUND($L$888*$K$888,2)</f>
        <v>0</v>
      </c>
      <c r="O888" s="290"/>
      <c r="P888" s="290"/>
      <c r="Q888" s="290"/>
      <c r="R888" s="119" t="s">
        <v>236</v>
      </c>
      <c r="S888" s="41"/>
      <c r="T888" s="122"/>
      <c r="U888" s="123" t="s">
        <v>38</v>
      </c>
      <c r="V888" s="22"/>
      <c r="W888" s="22"/>
      <c r="X888" s="124">
        <v>0.026</v>
      </c>
      <c r="Y888" s="124">
        <f>$X$888*$K$888</f>
        <v>0.052</v>
      </c>
      <c r="Z888" s="124">
        <v>0</v>
      </c>
      <c r="AA888" s="125">
        <f>$Z$888*$K$888</f>
        <v>0</v>
      </c>
      <c r="AR888" s="80" t="s">
        <v>411</v>
      </c>
      <c r="AT888" s="80" t="s">
        <v>328</v>
      </c>
      <c r="AU888" s="80" t="s">
        <v>74</v>
      </c>
      <c r="AY888" s="6" t="s">
        <v>231</v>
      </c>
      <c r="BE888" s="126">
        <f>IF($U$888="základní",$N$888,0)</f>
        <v>0</v>
      </c>
      <c r="BF888" s="126">
        <f>IF($U$888="snížená",$N$888,0)</f>
        <v>0</v>
      </c>
      <c r="BG888" s="126">
        <f>IF($U$888="zákl. přenesená",$N$888,0)</f>
        <v>0</v>
      </c>
      <c r="BH888" s="126">
        <f>IF($U$888="sníž. přenesená",$N$888,0)</f>
        <v>0</v>
      </c>
      <c r="BI888" s="126">
        <f>IF($U$888="nulová",$N$888,0)</f>
        <v>0</v>
      </c>
      <c r="BJ888" s="80" t="s">
        <v>237</v>
      </c>
      <c r="BK888" s="126">
        <f>ROUND($L$888*$K$888,2)</f>
        <v>0</v>
      </c>
      <c r="BL888" s="80" t="s">
        <v>305</v>
      </c>
      <c r="BM888" s="80" t="s">
        <v>1225</v>
      </c>
    </row>
    <row r="889" spans="2:51" s="6" customFormat="1" ht="15.75" customHeight="1">
      <c r="B889" s="142"/>
      <c r="C889" s="143"/>
      <c r="D889" s="143"/>
      <c r="E889" s="144"/>
      <c r="F889" s="303" t="s">
        <v>338</v>
      </c>
      <c r="G889" s="304"/>
      <c r="H889" s="304"/>
      <c r="I889" s="304"/>
      <c r="J889" s="143"/>
      <c r="K889" s="143"/>
      <c r="L889" s="143"/>
      <c r="M889" s="143"/>
      <c r="N889" s="143"/>
      <c r="O889" s="143"/>
      <c r="P889" s="143"/>
      <c r="Q889" s="143"/>
      <c r="R889" s="143"/>
      <c r="S889" s="145"/>
      <c r="T889" s="146"/>
      <c r="U889" s="143"/>
      <c r="V889" s="143"/>
      <c r="W889" s="143"/>
      <c r="X889" s="143"/>
      <c r="Y889" s="143"/>
      <c r="Z889" s="143"/>
      <c r="AA889" s="147"/>
      <c r="AT889" s="148" t="s">
        <v>240</v>
      </c>
      <c r="AU889" s="148" t="s">
        <v>74</v>
      </c>
      <c r="AV889" s="148" t="s">
        <v>17</v>
      </c>
      <c r="AW889" s="148" t="s">
        <v>188</v>
      </c>
      <c r="AX889" s="148" t="s">
        <v>65</v>
      </c>
      <c r="AY889" s="148" t="s">
        <v>231</v>
      </c>
    </row>
    <row r="890" spans="2:51" s="6" customFormat="1" ht="15.75" customHeight="1">
      <c r="B890" s="127"/>
      <c r="C890" s="128"/>
      <c r="D890" s="128"/>
      <c r="E890" s="128"/>
      <c r="F890" s="293" t="s">
        <v>1220</v>
      </c>
      <c r="G890" s="294"/>
      <c r="H890" s="294"/>
      <c r="I890" s="294"/>
      <c r="J890" s="128"/>
      <c r="K890" s="130">
        <v>1</v>
      </c>
      <c r="L890" s="128"/>
      <c r="M890" s="128"/>
      <c r="N890" s="128"/>
      <c r="O890" s="128"/>
      <c r="P890" s="128"/>
      <c r="Q890" s="128"/>
      <c r="R890" s="128"/>
      <c r="S890" s="131"/>
      <c r="T890" s="132"/>
      <c r="U890" s="128"/>
      <c r="V890" s="128"/>
      <c r="W890" s="128"/>
      <c r="X890" s="128"/>
      <c r="Y890" s="128"/>
      <c r="Z890" s="128"/>
      <c r="AA890" s="133"/>
      <c r="AT890" s="134" t="s">
        <v>240</v>
      </c>
      <c r="AU890" s="134" t="s">
        <v>74</v>
      </c>
      <c r="AV890" s="134" t="s">
        <v>74</v>
      </c>
      <c r="AW890" s="134" t="s">
        <v>188</v>
      </c>
      <c r="AX890" s="134" t="s">
        <v>65</v>
      </c>
      <c r="AY890" s="134" t="s">
        <v>231</v>
      </c>
    </row>
    <row r="891" spans="2:51" s="6" customFormat="1" ht="15.75" customHeight="1">
      <c r="B891" s="142"/>
      <c r="C891" s="143"/>
      <c r="D891" s="143"/>
      <c r="E891" s="143"/>
      <c r="F891" s="303" t="s">
        <v>347</v>
      </c>
      <c r="G891" s="304"/>
      <c r="H891" s="304"/>
      <c r="I891" s="304"/>
      <c r="J891" s="143"/>
      <c r="K891" s="143"/>
      <c r="L891" s="143"/>
      <c r="M891" s="143"/>
      <c r="N891" s="143"/>
      <c r="O891" s="143"/>
      <c r="P891" s="143"/>
      <c r="Q891" s="143"/>
      <c r="R891" s="143"/>
      <c r="S891" s="145"/>
      <c r="T891" s="146"/>
      <c r="U891" s="143"/>
      <c r="V891" s="143"/>
      <c r="W891" s="143"/>
      <c r="X891" s="143"/>
      <c r="Y891" s="143"/>
      <c r="Z891" s="143"/>
      <c r="AA891" s="147"/>
      <c r="AT891" s="148" t="s">
        <v>240</v>
      </c>
      <c r="AU891" s="148" t="s">
        <v>74</v>
      </c>
      <c r="AV891" s="148" t="s">
        <v>17</v>
      </c>
      <c r="AW891" s="148" t="s">
        <v>188</v>
      </c>
      <c r="AX891" s="148" t="s">
        <v>65</v>
      </c>
      <c r="AY891" s="148" t="s">
        <v>231</v>
      </c>
    </row>
    <row r="892" spans="2:51" s="6" customFormat="1" ht="15.75" customHeight="1">
      <c r="B892" s="127"/>
      <c r="C892" s="128"/>
      <c r="D892" s="128"/>
      <c r="E892" s="128"/>
      <c r="F892" s="293" t="s">
        <v>1221</v>
      </c>
      <c r="G892" s="294"/>
      <c r="H892" s="294"/>
      <c r="I892" s="294"/>
      <c r="J892" s="128"/>
      <c r="K892" s="130">
        <v>1</v>
      </c>
      <c r="L892" s="128"/>
      <c r="M892" s="128"/>
      <c r="N892" s="128"/>
      <c r="O892" s="128"/>
      <c r="P892" s="128"/>
      <c r="Q892" s="128"/>
      <c r="R892" s="128"/>
      <c r="S892" s="131"/>
      <c r="T892" s="132"/>
      <c r="U892" s="128"/>
      <c r="V892" s="128"/>
      <c r="W892" s="128"/>
      <c r="X892" s="128"/>
      <c r="Y892" s="128"/>
      <c r="Z892" s="128"/>
      <c r="AA892" s="133"/>
      <c r="AT892" s="134" t="s">
        <v>240</v>
      </c>
      <c r="AU892" s="134" t="s">
        <v>74</v>
      </c>
      <c r="AV892" s="134" t="s">
        <v>74</v>
      </c>
      <c r="AW892" s="134" t="s">
        <v>188</v>
      </c>
      <c r="AX892" s="134" t="s">
        <v>65</v>
      </c>
      <c r="AY892" s="134" t="s">
        <v>231</v>
      </c>
    </row>
    <row r="893" spans="2:51" s="6" customFormat="1" ht="15.75" customHeight="1">
      <c r="B893" s="135"/>
      <c r="C893" s="136"/>
      <c r="D893" s="136"/>
      <c r="E893" s="136"/>
      <c r="F893" s="299" t="s">
        <v>241</v>
      </c>
      <c r="G893" s="300"/>
      <c r="H893" s="300"/>
      <c r="I893" s="300"/>
      <c r="J893" s="136"/>
      <c r="K893" s="137">
        <v>2</v>
      </c>
      <c r="L893" s="136"/>
      <c r="M893" s="136"/>
      <c r="N893" s="136"/>
      <c r="O893" s="136"/>
      <c r="P893" s="136"/>
      <c r="Q893" s="136"/>
      <c r="R893" s="136"/>
      <c r="S893" s="138"/>
      <c r="T893" s="139"/>
      <c r="U893" s="136"/>
      <c r="V893" s="136"/>
      <c r="W893" s="136"/>
      <c r="X893" s="136"/>
      <c r="Y893" s="136"/>
      <c r="Z893" s="136"/>
      <c r="AA893" s="140"/>
      <c r="AT893" s="141" t="s">
        <v>240</v>
      </c>
      <c r="AU893" s="141" t="s">
        <v>74</v>
      </c>
      <c r="AV893" s="141" t="s">
        <v>237</v>
      </c>
      <c r="AW893" s="141" t="s">
        <v>188</v>
      </c>
      <c r="AX893" s="141" t="s">
        <v>17</v>
      </c>
      <c r="AY893" s="141" t="s">
        <v>231</v>
      </c>
    </row>
    <row r="894" spans="2:65" s="6" customFormat="1" ht="27" customHeight="1">
      <c r="B894" s="21"/>
      <c r="C894" s="117" t="s">
        <v>1226</v>
      </c>
      <c r="D894" s="117" t="s">
        <v>232</v>
      </c>
      <c r="E894" s="118" t="s">
        <v>1227</v>
      </c>
      <c r="F894" s="289" t="s">
        <v>1228</v>
      </c>
      <c r="G894" s="290"/>
      <c r="H894" s="290"/>
      <c r="I894" s="290"/>
      <c r="J894" s="120" t="s">
        <v>588</v>
      </c>
      <c r="K894" s="121">
        <v>46</v>
      </c>
      <c r="L894" s="291"/>
      <c r="M894" s="290"/>
      <c r="N894" s="292">
        <f>ROUND($L$894*$K$894,2)</f>
        <v>0</v>
      </c>
      <c r="O894" s="290"/>
      <c r="P894" s="290"/>
      <c r="Q894" s="290"/>
      <c r="R894" s="119" t="s">
        <v>236</v>
      </c>
      <c r="S894" s="41"/>
      <c r="T894" s="122"/>
      <c r="U894" s="123" t="s">
        <v>38</v>
      </c>
      <c r="V894" s="22"/>
      <c r="W894" s="22"/>
      <c r="X894" s="124">
        <v>0</v>
      </c>
      <c r="Y894" s="124">
        <f>$X$894*$K$894</f>
        <v>0</v>
      </c>
      <c r="Z894" s="124">
        <v>0.024</v>
      </c>
      <c r="AA894" s="125">
        <f>$Z$894*$K$894</f>
        <v>1.104</v>
      </c>
      <c r="AR894" s="80" t="s">
        <v>305</v>
      </c>
      <c r="AT894" s="80" t="s">
        <v>232</v>
      </c>
      <c r="AU894" s="80" t="s">
        <v>74</v>
      </c>
      <c r="AY894" s="6" t="s">
        <v>231</v>
      </c>
      <c r="BE894" s="126">
        <f>IF($U$894="základní",$N$894,0)</f>
        <v>0</v>
      </c>
      <c r="BF894" s="126">
        <f>IF($U$894="snížená",$N$894,0)</f>
        <v>0</v>
      </c>
      <c r="BG894" s="126">
        <f>IF($U$894="zákl. přenesená",$N$894,0)</f>
        <v>0</v>
      </c>
      <c r="BH894" s="126">
        <f>IF($U$894="sníž. přenesená",$N$894,0)</f>
        <v>0</v>
      </c>
      <c r="BI894" s="126">
        <f>IF($U$894="nulová",$N$894,0)</f>
        <v>0</v>
      </c>
      <c r="BJ894" s="80" t="s">
        <v>237</v>
      </c>
      <c r="BK894" s="126">
        <f>ROUND($L$894*$K$894,2)</f>
        <v>0</v>
      </c>
      <c r="BL894" s="80" t="s">
        <v>305</v>
      </c>
      <c r="BM894" s="80" t="s">
        <v>1229</v>
      </c>
    </row>
    <row r="895" spans="2:51" s="6" customFormat="1" ht="15.75" customHeight="1">
      <c r="B895" s="142"/>
      <c r="C895" s="143"/>
      <c r="D895" s="143"/>
      <c r="E895" s="144"/>
      <c r="F895" s="303" t="s">
        <v>338</v>
      </c>
      <c r="G895" s="304"/>
      <c r="H895" s="304"/>
      <c r="I895" s="304"/>
      <c r="J895" s="143"/>
      <c r="K895" s="143"/>
      <c r="L895" s="143"/>
      <c r="M895" s="143"/>
      <c r="N895" s="143"/>
      <c r="O895" s="143"/>
      <c r="P895" s="143"/>
      <c r="Q895" s="143"/>
      <c r="R895" s="143"/>
      <c r="S895" s="145"/>
      <c r="T895" s="146"/>
      <c r="U895" s="143"/>
      <c r="V895" s="143"/>
      <c r="W895" s="143"/>
      <c r="X895" s="143"/>
      <c r="Y895" s="143"/>
      <c r="Z895" s="143"/>
      <c r="AA895" s="147"/>
      <c r="AT895" s="148" t="s">
        <v>240</v>
      </c>
      <c r="AU895" s="148" t="s">
        <v>74</v>
      </c>
      <c r="AV895" s="148" t="s">
        <v>17</v>
      </c>
      <c r="AW895" s="148" t="s">
        <v>188</v>
      </c>
      <c r="AX895" s="148" t="s">
        <v>65</v>
      </c>
      <c r="AY895" s="148" t="s">
        <v>231</v>
      </c>
    </row>
    <row r="896" spans="2:51" s="6" customFormat="1" ht="15.75" customHeight="1">
      <c r="B896" s="127"/>
      <c r="C896" s="128"/>
      <c r="D896" s="128"/>
      <c r="E896" s="128"/>
      <c r="F896" s="293" t="s">
        <v>1198</v>
      </c>
      <c r="G896" s="294"/>
      <c r="H896" s="294"/>
      <c r="I896" s="294"/>
      <c r="J896" s="128"/>
      <c r="K896" s="130">
        <v>9</v>
      </c>
      <c r="L896" s="128"/>
      <c r="M896" s="128"/>
      <c r="N896" s="128"/>
      <c r="O896" s="128"/>
      <c r="P896" s="128"/>
      <c r="Q896" s="128"/>
      <c r="R896" s="128"/>
      <c r="S896" s="131"/>
      <c r="T896" s="132"/>
      <c r="U896" s="128"/>
      <c r="V896" s="128"/>
      <c r="W896" s="128"/>
      <c r="X896" s="128"/>
      <c r="Y896" s="128"/>
      <c r="Z896" s="128"/>
      <c r="AA896" s="133"/>
      <c r="AT896" s="134" t="s">
        <v>240</v>
      </c>
      <c r="AU896" s="134" t="s">
        <v>74</v>
      </c>
      <c r="AV896" s="134" t="s">
        <v>74</v>
      </c>
      <c r="AW896" s="134" t="s">
        <v>188</v>
      </c>
      <c r="AX896" s="134" t="s">
        <v>65</v>
      </c>
      <c r="AY896" s="134" t="s">
        <v>231</v>
      </c>
    </row>
    <row r="897" spans="2:51" s="6" customFormat="1" ht="15.75" customHeight="1">
      <c r="B897" s="127"/>
      <c r="C897" s="128"/>
      <c r="D897" s="128"/>
      <c r="E897" s="128"/>
      <c r="F897" s="293" t="s">
        <v>1199</v>
      </c>
      <c r="G897" s="294"/>
      <c r="H897" s="294"/>
      <c r="I897" s="294"/>
      <c r="J897" s="128"/>
      <c r="K897" s="130">
        <v>17</v>
      </c>
      <c r="L897" s="128"/>
      <c r="M897" s="128"/>
      <c r="N897" s="128"/>
      <c r="O897" s="128"/>
      <c r="P897" s="128"/>
      <c r="Q897" s="128"/>
      <c r="R897" s="128"/>
      <c r="S897" s="131"/>
      <c r="T897" s="132"/>
      <c r="U897" s="128"/>
      <c r="V897" s="128"/>
      <c r="W897" s="128"/>
      <c r="X897" s="128"/>
      <c r="Y897" s="128"/>
      <c r="Z897" s="128"/>
      <c r="AA897" s="133"/>
      <c r="AT897" s="134" t="s">
        <v>240</v>
      </c>
      <c r="AU897" s="134" t="s">
        <v>74</v>
      </c>
      <c r="AV897" s="134" t="s">
        <v>74</v>
      </c>
      <c r="AW897" s="134" t="s">
        <v>188</v>
      </c>
      <c r="AX897" s="134" t="s">
        <v>65</v>
      </c>
      <c r="AY897" s="134" t="s">
        <v>231</v>
      </c>
    </row>
    <row r="898" spans="2:51" s="6" customFormat="1" ht="15.75" customHeight="1">
      <c r="B898" s="127"/>
      <c r="C898" s="128"/>
      <c r="D898" s="128"/>
      <c r="E898" s="128"/>
      <c r="F898" s="293" t="s">
        <v>1200</v>
      </c>
      <c r="G898" s="294"/>
      <c r="H898" s="294"/>
      <c r="I898" s="294"/>
      <c r="J898" s="128"/>
      <c r="K898" s="130">
        <v>4</v>
      </c>
      <c r="L898" s="128"/>
      <c r="M898" s="128"/>
      <c r="N898" s="128"/>
      <c r="O898" s="128"/>
      <c r="P898" s="128"/>
      <c r="Q898" s="128"/>
      <c r="R898" s="128"/>
      <c r="S898" s="131"/>
      <c r="T898" s="132"/>
      <c r="U898" s="128"/>
      <c r="V898" s="128"/>
      <c r="W898" s="128"/>
      <c r="X898" s="128"/>
      <c r="Y898" s="128"/>
      <c r="Z898" s="128"/>
      <c r="AA898" s="133"/>
      <c r="AT898" s="134" t="s">
        <v>240</v>
      </c>
      <c r="AU898" s="134" t="s">
        <v>74</v>
      </c>
      <c r="AV898" s="134" t="s">
        <v>74</v>
      </c>
      <c r="AW898" s="134" t="s">
        <v>188</v>
      </c>
      <c r="AX898" s="134" t="s">
        <v>65</v>
      </c>
      <c r="AY898" s="134" t="s">
        <v>231</v>
      </c>
    </row>
    <row r="899" spans="2:51" s="6" customFormat="1" ht="15.75" customHeight="1">
      <c r="B899" s="127"/>
      <c r="C899" s="128"/>
      <c r="D899" s="128"/>
      <c r="E899" s="128"/>
      <c r="F899" s="293" t="s">
        <v>1220</v>
      </c>
      <c r="G899" s="294"/>
      <c r="H899" s="294"/>
      <c r="I899" s="294"/>
      <c r="J899" s="128"/>
      <c r="K899" s="130">
        <v>1</v>
      </c>
      <c r="L899" s="128"/>
      <c r="M899" s="128"/>
      <c r="N899" s="128"/>
      <c r="O899" s="128"/>
      <c r="P899" s="128"/>
      <c r="Q899" s="128"/>
      <c r="R899" s="128"/>
      <c r="S899" s="131"/>
      <c r="T899" s="132"/>
      <c r="U899" s="128"/>
      <c r="V899" s="128"/>
      <c r="W899" s="128"/>
      <c r="X899" s="128"/>
      <c r="Y899" s="128"/>
      <c r="Z899" s="128"/>
      <c r="AA899" s="133"/>
      <c r="AT899" s="134" t="s">
        <v>240</v>
      </c>
      <c r="AU899" s="134" t="s">
        <v>74</v>
      </c>
      <c r="AV899" s="134" t="s">
        <v>74</v>
      </c>
      <c r="AW899" s="134" t="s">
        <v>188</v>
      </c>
      <c r="AX899" s="134" t="s">
        <v>65</v>
      </c>
      <c r="AY899" s="134" t="s">
        <v>231</v>
      </c>
    </row>
    <row r="900" spans="2:51" s="6" customFormat="1" ht="15.75" customHeight="1">
      <c r="B900" s="142"/>
      <c r="C900" s="143"/>
      <c r="D900" s="143"/>
      <c r="E900" s="143"/>
      <c r="F900" s="303" t="s">
        <v>347</v>
      </c>
      <c r="G900" s="304"/>
      <c r="H900" s="304"/>
      <c r="I900" s="304"/>
      <c r="J900" s="143"/>
      <c r="K900" s="143"/>
      <c r="L900" s="143"/>
      <c r="M900" s="143"/>
      <c r="N900" s="143"/>
      <c r="O900" s="143"/>
      <c r="P900" s="143"/>
      <c r="Q900" s="143"/>
      <c r="R900" s="143"/>
      <c r="S900" s="145"/>
      <c r="T900" s="146"/>
      <c r="U900" s="143"/>
      <c r="V900" s="143"/>
      <c r="W900" s="143"/>
      <c r="X900" s="143"/>
      <c r="Y900" s="143"/>
      <c r="Z900" s="143"/>
      <c r="AA900" s="147"/>
      <c r="AT900" s="148" t="s">
        <v>240</v>
      </c>
      <c r="AU900" s="148" t="s">
        <v>74</v>
      </c>
      <c r="AV900" s="148" t="s">
        <v>17</v>
      </c>
      <c r="AW900" s="148" t="s">
        <v>188</v>
      </c>
      <c r="AX900" s="148" t="s">
        <v>65</v>
      </c>
      <c r="AY900" s="148" t="s">
        <v>231</v>
      </c>
    </row>
    <row r="901" spans="2:51" s="6" customFormat="1" ht="15.75" customHeight="1">
      <c r="B901" s="127"/>
      <c r="C901" s="128"/>
      <c r="D901" s="128"/>
      <c r="E901" s="128"/>
      <c r="F901" s="293" t="s">
        <v>1201</v>
      </c>
      <c r="G901" s="294"/>
      <c r="H901" s="294"/>
      <c r="I901" s="294"/>
      <c r="J901" s="128"/>
      <c r="K901" s="130">
        <v>4</v>
      </c>
      <c r="L901" s="128"/>
      <c r="M901" s="128"/>
      <c r="N901" s="128"/>
      <c r="O901" s="128"/>
      <c r="P901" s="128"/>
      <c r="Q901" s="128"/>
      <c r="R901" s="128"/>
      <c r="S901" s="131"/>
      <c r="T901" s="132"/>
      <c r="U901" s="128"/>
      <c r="V901" s="128"/>
      <c r="W901" s="128"/>
      <c r="X901" s="128"/>
      <c r="Y901" s="128"/>
      <c r="Z901" s="128"/>
      <c r="AA901" s="133"/>
      <c r="AT901" s="134" t="s">
        <v>240</v>
      </c>
      <c r="AU901" s="134" t="s">
        <v>74</v>
      </c>
      <c r="AV901" s="134" t="s">
        <v>74</v>
      </c>
      <c r="AW901" s="134" t="s">
        <v>188</v>
      </c>
      <c r="AX901" s="134" t="s">
        <v>65</v>
      </c>
      <c r="AY901" s="134" t="s">
        <v>231</v>
      </c>
    </row>
    <row r="902" spans="2:51" s="6" customFormat="1" ht="15.75" customHeight="1">
      <c r="B902" s="127"/>
      <c r="C902" s="128"/>
      <c r="D902" s="128"/>
      <c r="E902" s="128"/>
      <c r="F902" s="293" t="s">
        <v>1202</v>
      </c>
      <c r="G902" s="294"/>
      <c r="H902" s="294"/>
      <c r="I902" s="294"/>
      <c r="J902" s="128"/>
      <c r="K902" s="130">
        <v>8</v>
      </c>
      <c r="L902" s="128"/>
      <c r="M902" s="128"/>
      <c r="N902" s="128"/>
      <c r="O902" s="128"/>
      <c r="P902" s="128"/>
      <c r="Q902" s="128"/>
      <c r="R902" s="128"/>
      <c r="S902" s="131"/>
      <c r="T902" s="132"/>
      <c r="U902" s="128"/>
      <c r="V902" s="128"/>
      <c r="W902" s="128"/>
      <c r="X902" s="128"/>
      <c r="Y902" s="128"/>
      <c r="Z902" s="128"/>
      <c r="AA902" s="133"/>
      <c r="AT902" s="134" t="s">
        <v>240</v>
      </c>
      <c r="AU902" s="134" t="s">
        <v>74</v>
      </c>
      <c r="AV902" s="134" t="s">
        <v>74</v>
      </c>
      <c r="AW902" s="134" t="s">
        <v>188</v>
      </c>
      <c r="AX902" s="134" t="s">
        <v>65</v>
      </c>
      <c r="AY902" s="134" t="s">
        <v>231</v>
      </c>
    </row>
    <row r="903" spans="2:51" s="6" customFormat="1" ht="15.75" customHeight="1">
      <c r="B903" s="127"/>
      <c r="C903" s="128"/>
      <c r="D903" s="128"/>
      <c r="E903" s="128"/>
      <c r="F903" s="293" t="s">
        <v>1203</v>
      </c>
      <c r="G903" s="294"/>
      <c r="H903" s="294"/>
      <c r="I903" s="294"/>
      <c r="J903" s="128"/>
      <c r="K903" s="130">
        <v>2</v>
      </c>
      <c r="L903" s="128"/>
      <c r="M903" s="128"/>
      <c r="N903" s="128"/>
      <c r="O903" s="128"/>
      <c r="P903" s="128"/>
      <c r="Q903" s="128"/>
      <c r="R903" s="128"/>
      <c r="S903" s="131"/>
      <c r="T903" s="132"/>
      <c r="U903" s="128"/>
      <c r="V903" s="128"/>
      <c r="W903" s="128"/>
      <c r="X903" s="128"/>
      <c r="Y903" s="128"/>
      <c r="Z903" s="128"/>
      <c r="AA903" s="133"/>
      <c r="AT903" s="134" t="s">
        <v>240</v>
      </c>
      <c r="AU903" s="134" t="s">
        <v>74</v>
      </c>
      <c r="AV903" s="134" t="s">
        <v>74</v>
      </c>
      <c r="AW903" s="134" t="s">
        <v>188</v>
      </c>
      <c r="AX903" s="134" t="s">
        <v>65</v>
      </c>
      <c r="AY903" s="134" t="s">
        <v>231</v>
      </c>
    </row>
    <row r="904" spans="2:51" s="6" customFormat="1" ht="15.75" customHeight="1">
      <c r="B904" s="127"/>
      <c r="C904" s="128"/>
      <c r="D904" s="128"/>
      <c r="E904" s="128"/>
      <c r="F904" s="293" t="s">
        <v>1221</v>
      </c>
      <c r="G904" s="294"/>
      <c r="H904" s="294"/>
      <c r="I904" s="294"/>
      <c r="J904" s="128"/>
      <c r="K904" s="130">
        <v>1</v>
      </c>
      <c r="L904" s="128"/>
      <c r="M904" s="128"/>
      <c r="N904" s="128"/>
      <c r="O904" s="128"/>
      <c r="P904" s="128"/>
      <c r="Q904" s="128"/>
      <c r="R904" s="128"/>
      <c r="S904" s="131"/>
      <c r="T904" s="132"/>
      <c r="U904" s="128"/>
      <c r="V904" s="128"/>
      <c r="W904" s="128"/>
      <c r="X904" s="128"/>
      <c r="Y904" s="128"/>
      <c r="Z904" s="128"/>
      <c r="AA904" s="133"/>
      <c r="AT904" s="134" t="s">
        <v>240</v>
      </c>
      <c r="AU904" s="134" t="s">
        <v>74</v>
      </c>
      <c r="AV904" s="134" t="s">
        <v>74</v>
      </c>
      <c r="AW904" s="134" t="s">
        <v>188</v>
      </c>
      <c r="AX904" s="134" t="s">
        <v>65</v>
      </c>
      <c r="AY904" s="134" t="s">
        <v>231</v>
      </c>
    </row>
    <row r="905" spans="2:51" s="6" customFormat="1" ht="15.75" customHeight="1">
      <c r="B905" s="135"/>
      <c r="C905" s="136"/>
      <c r="D905" s="136"/>
      <c r="E905" s="136"/>
      <c r="F905" s="299" t="s">
        <v>241</v>
      </c>
      <c r="G905" s="300"/>
      <c r="H905" s="300"/>
      <c r="I905" s="300"/>
      <c r="J905" s="136"/>
      <c r="K905" s="137">
        <v>46</v>
      </c>
      <c r="L905" s="136"/>
      <c r="M905" s="136"/>
      <c r="N905" s="136"/>
      <c r="O905" s="136"/>
      <c r="P905" s="136"/>
      <c r="Q905" s="136"/>
      <c r="R905" s="136"/>
      <c r="S905" s="138"/>
      <c r="T905" s="139"/>
      <c r="U905" s="136"/>
      <c r="V905" s="136"/>
      <c r="W905" s="136"/>
      <c r="X905" s="136"/>
      <c r="Y905" s="136"/>
      <c r="Z905" s="136"/>
      <c r="AA905" s="140"/>
      <c r="AT905" s="141" t="s">
        <v>240</v>
      </c>
      <c r="AU905" s="141" t="s">
        <v>74</v>
      </c>
      <c r="AV905" s="141" t="s">
        <v>237</v>
      </c>
      <c r="AW905" s="141" t="s">
        <v>188</v>
      </c>
      <c r="AX905" s="141" t="s">
        <v>17</v>
      </c>
      <c r="AY905" s="141" t="s">
        <v>231</v>
      </c>
    </row>
    <row r="906" spans="2:65" s="6" customFormat="1" ht="27" customHeight="1">
      <c r="B906" s="21"/>
      <c r="C906" s="117" t="s">
        <v>1230</v>
      </c>
      <c r="D906" s="117" t="s">
        <v>232</v>
      </c>
      <c r="E906" s="118" t="s">
        <v>1231</v>
      </c>
      <c r="F906" s="289" t="s">
        <v>1232</v>
      </c>
      <c r="G906" s="290"/>
      <c r="H906" s="290"/>
      <c r="I906" s="290"/>
      <c r="J906" s="120" t="s">
        <v>769</v>
      </c>
      <c r="K906" s="160"/>
      <c r="L906" s="291"/>
      <c r="M906" s="290"/>
      <c r="N906" s="292">
        <f>ROUND($L$906*$K$906,2)</f>
        <v>0</v>
      </c>
      <c r="O906" s="290"/>
      <c r="P906" s="290"/>
      <c r="Q906" s="290"/>
      <c r="R906" s="119" t="s">
        <v>236</v>
      </c>
      <c r="S906" s="41"/>
      <c r="T906" s="122"/>
      <c r="U906" s="123" t="s">
        <v>38</v>
      </c>
      <c r="V906" s="22"/>
      <c r="W906" s="22"/>
      <c r="X906" s="124">
        <v>0</v>
      </c>
      <c r="Y906" s="124">
        <f>$X$906*$K$906</f>
        <v>0</v>
      </c>
      <c r="Z906" s="124">
        <v>0</v>
      </c>
      <c r="AA906" s="125">
        <f>$Z$906*$K$906</f>
        <v>0</v>
      </c>
      <c r="AR906" s="80" t="s">
        <v>305</v>
      </c>
      <c r="AT906" s="80" t="s">
        <v>232</v>
      </c>
      <c r="AU906" s="80" t="s">
        <v>74</v>
      </c>
      <c r="AY906" s="6" t="s">
        <v>231</v>
      </c>
      <c r="BE906" s="126">
        <f>IF($U$906="základní",$N$906,0)</f>
        <v>0</v>
      </c>
      <c r="BF906" s="126">
        <f>IF($U$906="snížená",$N$906,0)</f>
        <v>0</v>
      </c>
      <c r="BG906" s="126">
        <f>IF($U$906="zákl. přenesená",$N$906,0)</f>
        <v>0</v>
      </c>
      <c r="BH906" s="126">
        <f>IF($U$906="sníž. přenesená",$N$906,0)</f>
        <v>0</v>
      </c>
      <c r="BI906" s="126">
        <f>IF($U$906="nulová",$N$906,0)</f>
        <v>0</v>
      </c>
      <c r="BJ906" s="80" t="s">
        <v>237</v>
      </c>
      <c r="BK906" s="126">
        <f>ROUND($L$906*$K$906,2)</f>
        <v>0</v>
      </c>
      <c r="BL906" s="80" t="s">
        <v>305</v>
      </c>
      <c r="BM906" s="80" t="s">
        <v>1233</v>
      </c>
    </row>
    <row r="907" spans="2:65" s="6" customFormat="1" ht="39" customHeight="1">
      <c r="B907" s="21"/>
      <c r="C907" s="120" t="s">
        <v>1234</v>
      </c>
      <c r="D907" s="120" t="s">
        <v>232</v>
      </c>
      <c r="E907" s="118" t="s">
        <v>1235</v>
      </c>
      <c r="F907" s="289" t="s">
        <v>1236</v>
      </c>
      <c r="G907" s="290"/>
      <c r="H907" s="290"/>
      <c r="I907" s="290"/>
      <c r="J907" s="120" t="s">
        <v>235</v>
      </c>
      <c r="K907" s="121">
        <v>74.822</v>
      </c>
      <c r="L907" s="291"/>
      <c r="M907" s="290"/>
      <c r="N907" s="292">
        <f>ROUND($L$907*$K$907,2)</f>
        <v>0</v>
      </c>
      <c r="O907" s="290"/>
      <c r="P907" s="290"/>
      <c r="Q907" s="290"/>
      <c r="R907" s="119"/>
      <c r="S907" s="41"/>
      <c r="T907" s="122"/>
      <c r="U907" s="123" t="s">
        <v>38</v>
      </c>
      <c r="V907" s="22"/>
      <c r="W907" s="22"/>
      <c r="X907" s="124">
        <v>0</v>
      </c>
      <c r="Y907" s="124">
        <f>$X$907*$K$907</f>
        <v>0</v>
      </c>
      <c r="Z907" s="124">
        <v>0</v>
      </c>
      <c r="AA907" s="125">
        <f>$Z$907*$K$907</f>
        <v>0</v>
      </c>
      <c r="AR907" s="80" t="s">
        <v>305</v>
      </c>
      <c r="AT907" s="80" t="s">
        <v>232</v>
      </c>
      <c r="AU907" s="80" t="s">
        <v>74</v>
      </c>
      <c r="AY907" s="80" t="s">
        <v>231</v>
      </c>
      <c r="BE907" s="126">
        <f>IF($U$907="základní",$N$907,0)</f>
        <v>0</v>
      </c>
      <c r="BF907" s="126">
        <f>IF($U$907="snížená",$N$907,0)</f>
        <v>0</v>
      </c>
      <c r="BG907" s="126">
        <f>IF($U$907="zákl. přenesená",$N$907,0)</f>
        <v>0</v>
      </c>
      <c r="BH907" s="126">
        <f>IF($U$907="sníž. přenesená",$N$907,0)</f>
        <v>0</v>
      </c>
      <c r="BI907" s="126">
        <f>IF($U$907="nulová",$N$907,0)</f>
        <v>0</v>
      </c>
      <c r="BJ907" s="80" t="s">
        <v>237</v>
      </c>
      <c r="BK907" s="126">
        <f>ROUND($L$907*$K$907,2)</f>
        <v>0</v>
      </c>
      <c r="BL907" s="80" t="s">
        <v>305</v>
      </c>
      <c r="BM907" s="80" t="s">
        <v>1237</v>
      </c>
    </row>
    <row r="908" spans="2:51" s="6" customFormat="1" ht="15.75" customHeight="1">
      <c r="B908" s="127"/>
      <c r="C908" s="128"/>
      <c r="D908" s="128"/>
      <c r="E908" s="129"/>
      <c r="F908" s="293" t="s">
        <v>1238</v>
      </c>
      <c r="G908" s="294"/>
      <c r="H908" s="294"/>
      <c r="I908" s="294"/>
      <c r="J908" s="128"/>
      <c r="K908" s="130">
        <v>17.531</v>
      </c>
      <c r="L908" s="128"/>
      <c r="M908" s="128"/>
      <c r="N908" s="128"/>
      <c r="O908" s="128"/>
      <c r="P908" s="128"/>
      <c r="Q908" s="128"/>
      <c r="R908" s="128"/>
      <c r="S908" s="131"/>
      <c r="T908" s="132"/>
      <c r="U908" s="128"/>
      <c r="V908" s="128"/>
      <c r="W908" s="128"/>
      <c r="X908" s="128"/>
      <c r="Y908" s="128"/>
      <c r="Z908" s="128"/>
      <c r="AA908" s="133"/>
      <c r="AT908" s="134" t="s">
        <v>240</v>
      </c>
      <c r="AU908" s="134" t="s">
        <v>74</v>
      </c>
      <c r="AV908" s="134" t="s">
        <v>74</v>
      </c>
      <c r="AW908" s="134" t="s">
        <v>188</v>
      </c>
      <c r="AX908" s="134" t="s">
        <v>65</v>
      </c>
      <c r="AY908" s="134" t="s">
        <v>231</v>
      </c>
    </row>
    <row r="909" spans="2:51" s="6" customFormat="1" ht="27" customHeight="1">
      <c r="B909" s="127"/>
      <c r="C909" s="128"/>
      <c r="D909" s="128"/>
      <c r="E909" s="128"/>
      <c r="F909" s="293" t="s">
        <v>1239</v>
      </c>
      <c r="G909" s="294"/>
      <c r="H909" s="294"/>
      <c r="I909" s="294"/>
      <c r="J909" s="128"/>
      <c r="K909" s="130">
        <v>1.237</v>
      </c>
      <c r="L909" s="128"/>
      <c r="M909" s="128"/>
      <c r="N909" s="128"/>
      <c r="O909" s="128"/>
      <c r="P909" s="128"/>
      <c r="Q909" s="128"/>
      <c r="R909" s="128"/>
      <c r="S909" s="131"/>
      <c r="T909" s="132"/>
      <c r="U909" s="128"/>
      <c r="V909" s="128"/>
      <c r="W909" s="128"/>
      <c r="X909" s="128"/>
      <c r="Y909" s="128"/>
      <c r="Z909" s="128"/>
      <c r="AA909" s="133"/>
      <c r="AT909" s="134" t="s">
        <v>240</v>
      </c>
      <c r="AU909" s="134" t="s">
        <v>74</v>
      </c>
      <c r="AV909" s="134" t="s">
        <v>74</v>
      </c>
      <c r="AW909" s="134" t="s">
        <v>188</v>
      </c>
      <c r="AX909" s="134" t="s">
        <v>65</v>
      </c>
      <c r="AY909" s="134" t="s">
        <v>231</v>
      </c>
    </row>
    <row r="910" spans="2:51" s="6" customFormat="1" ht="15.75" customHeight="1">
      <c r="B910" s="127"/>
      <c r="C910" s="128"/>
      <c r="D910" s="128"/>
      <c r="E910" s="128"/>
      <c r="F910" s="293" t="s">
        <v>1240</v>
      </c>
      <c r="G910" s="294"/>
      <c r="H910" s="294"/>
      <c r="I910" s="294"/>
      <c r="J910" s="128"/>
      <c r="K910" s="130">
        <v>53.317</v>
      </c>
      <c r="L910" s="128"/>
      <c r="M910" s="128"/>
      <c r="N910" s="128"/>
      <c r="O910" s="128"/>
      <c r="P910" s="128"/>
      <c r="Q910" s="128"/>
      <c r="R910" s="128"/>
      <c r="S910" s="131"/>
      <c r="T910" s="132"/>
      <c r="U910" s="128"/>
      <c r="V910" s="128"/>
      <c r="W910" s="128"/>
      <c r="X910" s="128"/>
      <c r="Y910" s="128"/>
      <c r="Z910" s="128"/>
      <c r="AA910" s="133"/>
      <c r="AT910" s="134" t="s">
        <v>240</v>
      </c>
      <c r="AU910" s="134" t="s">
        <v>74</v>
      </c>
      <c r="AV910" s="134" t="s">
        <v>74</v>
      </c>
      <c r="AW910" s="134" t="s">
        <v>188</v>
      </c>
      <c r="AX910" s="134" t="s">
        <v>65</v>
      </c>
      <c r="AY910" s="134" t="s">
        <v>231</v>
      </c>
    </row>
    <row r="911" spans="2:51" s="6" customFormat="1" ht="27" customHeight="1">
      <c r="B911" s="127"/>
      <c r="C911" s="128"/>
      <c r="D911" s="128"/>
      <c r="E911" s="128"/>
      <c r="F911" s="293" t="s">
        <v>1241</v>
      </c>
      <c r="G911" s="294"/>
      <c r="H911" s="294"/>
      <c r="I911" s="294"/>
      <c r="J911" s="128"/>
      <c r="K911" s="130">
        <v>2.737</v>
      </c>
      <c r="L911" s="128"/>
      <c r="M911" s="128"/>
      <c r="N911" s="128"/>
      <c r="O911" s="128"/>
      <c r="P911" s="128"/>
      <c r="Q911" s="128"/>
      <c r="R911" s="128"/>
      <c r="S911" s="131"/>
      <c r="T911" s="132"/>
      <c r="U911" s="128"/>
      <c r="V911" s="128"/>
      <c r="W911" s="128"/>
      <c r="X911" s="128"/>
      <c r="Y911" s="128"/>
      <c r="Z911" s="128"/>
      <c r="AA911" s="133"/>
      <c r="AT911" s="134" t="s">
        <v>240</v>
      </c>
      <c r="AU911" s="134" t="s">
        <v>74</v>
      </c>
      <c r="AV911" s="134" t="s">
        <v>74</v>
      </c>
      <c r="AW911" s="134" t="s">
        <v>188</v>
      </c>
      <c r="AX911" s="134" t="s">
        <v>65</v>
      </c>
      <c r="AY911" s="134" t="s">
        <v>231</v>
      </c>
    </row>
    <row r="912" spans="2:51" s="6" customFormat="1" ht="15.75" customHeight="1">
      <c r="B912" s="135"/>
      <c r="C912" s="136"/>
      <c r="D912" s="136"/>
      <c r="E912" s="136"/>
      <c r="F912" s="299" t="s">
        <v>241</v>
      </c>
      <c r="G912" s="300"/>
      <c r="H912" s="300"/>
      <c r="I912" s="300"/>
      <c r="J912" s="136"/>
      <c r="K912" s="137">
        <v>74.822</v>
      </c>
      <c r="L912" s="136"/>
      <c r="M912" s="136"/>
      <c r="N912" s="136"/>
      <c r="O912" s="136"/>
      <c r="P912" s="136"/>
      <c r="Q912" s="136"/>
      <c r="R912" s="136"/>
      <c r="S912" s="138"/>
      <c r="T912" s="139"/>
      <c r="U912" s="136"/>
      <c r="V912" s="136"/>
      <c r="W912" s="136"/>
      <c r="X912" s="136"/>
      <c r="Y912" s="136"/>
      <c r="Z912" s="136"/>
      <c r="AA912" s="140"/>
      <c r="AT912" s="141" t="s">
        <v>240</v>
      </c>
      <c r="AU912" s="141" t="s">
        <v>74</v>
      </c>
      <c r="AV912" s="141" t="s">
        <v>237</v>
      </c>
      <c r="AW912" s="141" t="s">
        <v>188</v>
      </c>
      <c r="AX912" s="141" t="s">
        <v>17</v>
      </c>
      <c r="AY912" s="141" t="s">
        <v>231</v>
      </c>
    </row>
    <row r="913" spans="2:65" s="6" customFormat="1" ht="39" customHeight="1">
      <c r="B913" s="21"/>
      <c r="C913" s="117" t="s">
        <v>1242</v>
      </c>
      <c r="D913" s="117" t="s">
        <v>232</v>
      </c>
      <c r="E913" s="118" t="s">
        <v>1243</v>
      </c>
      <c r="F913" s="289" t="s">
        <v>1244</v>
      </c>
      <c r="G913" s="290"/>
      <c r="H913" s="290"/>
      <c r="I913" s="290"/>
      <c r="J913" s="120" t="s">
        <v>1245</v>
      </c>
      <c r="K913" s="121">
        <v>648</v>
      </c>
      <c r="L913" s="291"/>
      <c r="M913" s="290"/>
      <c r="N913" s="292">
        <f>ROUND($L$913*$K$913,2)</f>
        <v>0</v>
      </c>
      <c r="O913" s="290"/>
      <c r="P913" s="290"/>
      <c r="Q913" s="290"/>
      <c r="R913" s="119"/>
      <c r="S913" s="41"/>
      <c r="T913" s="122"/>
      <c r="U913" s="123" t="s">
        <v>38</v>
      </c>
      <c r="V913" s="22"/>
      <c r="W913" s="22"/>
      <c r="X913" s="124">
        <v>0</v>
      </c>
      <c r="Y913" s="124">
        <f>$X$913*$K$913</f>
        <v>0</v>
      </c>
      <c r="Z913" s="124">
        <v>0</v>
      </c>
      <c r="AA913" s="125">
        <f>$Z$913*$K$913</f>
        <v>0</v>
      </c>
      <c r="AR913" s="80" t="s">
        <v>305</v>
      </c>
      <c r="AT913" s="80" t="s">
        <v>232</v>
      </c>
      <c r="AU913" s="80" t="s">
        <v>74</v>
      </c>
      <c r="AY913" s="6" t="s">
        <v>231</v>
      </c>
      <c r="BE913" s="126">
        <f>IF($U$913="základní",$N$913,0)</f>
        <v>0</v>
      </c>
      <c r="BF913" s="126">
        <f>IF($U$913="snížená",$N$913,0)</f>
        <v>0</v>
      </c>
      <c r="BG913" s="126">
        <f>IF($U$913="zákl. přenesená",$N$913,0)</f>
        <v>0</v>
      </c>
      <c r="BH913" s="126">
        <f>IF($U$913="sníž. přenesená",$N$913,0)</f>
        <v>0</v>
      </c>
      <c r="BI913" s="126">
        <f>IF($U$913="nulová",$N$913,0)</f>
        <v>0</v>
      </c>
      <c r="BJ913" s="80" t="s">
        <v>237</v>
      </c>
      <c r="BK913" s="126">
        <f>ROUND($L$913*$K$913,2)</f>
        <v>0</v>
      </c>
      <c r="BL913" s="80" t="s">
        <v>305</v>
      </c>
      <c r="BM913" s="80" t="s">
        <v>1246</v>
      </c>
    </row>
    <row r="914" spans="2:63" s="106" customFormat="1" ht="30.75" customHeight="1">
      <c r="B914" s="107"/>
      <c r="C914" s="108"/>
      <c r="D914" s="116" t="s">
        <v>208</v>
      </c>
      <c r="E914" s="108"/>
      <c r="F914" s="108"/>
      <c r="G914" s="108"/>
      <c r="H914" s="108"/>
      <c r="I914" s="108"/>
      <c r="J914" s="108"/>
      <c r="K914" s="108"/>
      <c r="L914" s="108"/>
      <c r="M914" s="108"/>
      <c r="N914" s="285">
        <f>$BK$914</f>
        <v>0</v>
      </c>
      <c r="O914" s="284"/>
      <c r="P914" s="284"/>
      <c r="Q914" s="284"/>
      <c r="R914" s="108"/>
      <c r="S914" s="110"/>
      <c r="T914" s="111"/>
      <c r="U914" s="108"/>
      <c r="V914" s="108"/>
      <c r="W914" s="112">
        <f>SUM($W$915:$W$931)</f>
        <v>0</v>
      </c>
      <c r="X914" s="108"/>
      <c r="Y914" s="112">
        <f>SUM($Y$915:$Y$931)</f>
        <v>0.22291355</v>
      </c>
      <c r="Z914" s="108"/>
      <c r="AA914" s="113">
        <f>SUM($AA$915:$AA$931)</f>
        <v>4.995935</v>
      </c>
      <c r="AR914" s="114" t="s">
        <v>74</v>
      </c>
      <c r="AT914" s="114" t="s">
        <v>64</v>
      </c>
      <c r="AU914" s="114" t="s">
        <v>17</v>
      </c>
      <c r="AY914" s="114" t="s">
        <v>231</v>
      </c>
      <c r="BK914" s="115">
        <f>SUM($BK$915:$BK$931)</f>
        <v>0</v>
      </c>
    </row>
    <row r="915" spans="2:65" s="6" customFormat="1" ht="27" customHeight="1">
      <c r="B915" s="21"/>
      <c r="C915" s="120" t="s">
        <v>1247</v>
      </c>
      <c r="D915" s="120" t="s">
        <v>232</v>
      </c>
      <c r="E915" s="118" t="s">
        <v>1248</v>
      </c>
      <c r="F915" s="289" t="s">
        <v>1249</v>
      </c>
      <c r="G915" s="290"/>
      <c r="H915" s="290"/>
      <c r="I915" s="290"/>
      <c r="J915" s="120" t="s">
        <v>704</v>
      </c>
      <c r="K915" s="121">
        <v>50.051</v>
      </c>
      <c r="L915" s="291"/>
      <c r="M915" s="290"/>
      <c r="N915" s="292">
        <f>ROUND($L$915*$K$915,2)</f>
        <v>0</v>
      </c>
      <c r="O915" s="290"/>
      <c r="P915" s="290"/>
      <c r="Q915" s="290"/>
      <c r="R915" s="119" t="s">
        <v>236</v>
      </c>
      <c r="S915" s="41"/>
      <c r="T915" s="122"/>
      <c r="U915" s="123" t="s">
        <v>38</v>
      </c>
      <c r="V915" s="22"/>
      <c r="W915" s="22"/>
      <c r="X915" s="124">
        <v>0</v>
      </c>
      <c r="Y915" s="124">
        <f>$X$915*$K$915</f>
        <v>0</v>
      </c>
      <c r="Z915" s="124">
        <v>0</v>
      </c>
      <c r="AA915" s="125">
        <f>$Z$915*$K$915</f>
        <v>0</v>
      </c>
      <c r="AR915" s="80" t="s">
        <v>305</v>
      </c>
      <c r="AT915" s="80" t="s">
        <v>232</v>
      </c>
      <c r="AU915" s="80" t="s">
        <v>74</v>
      </c>
      <c r="AY915" s="80" t="s">
        <v>231</v>
      </c>
      <c r="BE915" s="126">
        <f>IF($U$915="základní",$N$915,0)</f>
        <v>0</v>
      </c>
      <c r="BF915" s="126">
        <f>IF($U$915="snížená",$N$915,0)</f>
        <v>0</v>
      </c>
      <c r="BG915" s="126">
        <f>IF($U$915="zákl. přenesená",$N$915,0)</f>
        <v>0</v>
      </c>
      <c r="BH915" s="126">
        <f>IF($U$915="sníž. přenesená",$N$915,0)</f>
        <v>0</v>
      </c>
      <c r="BI915" s="126">
        <f>IF($U$915="nulová",$N$915,0)</f>
        <v>0</v>
      </c>
      <c r="BJ915" s="80" t="s">
        <v>237</v>
      </c>
      <c r="BK915" s="126">
        <f>ROUND($L$915*$K$915,2)</f>
        <v>0</v>
      </c>
      <c r="BL915" s="80" t="s">
        <v>305</v>
      </c>
      <c r="BM915" s="80" t="s">
        <v>1250</v>
      </c>
    </row>
    <row r="916" spans="2:51" s="6" customFormat="1" ht="15.75" customHeight="1">
      <c r="B916" s="127"/>
      <c r="C916" s="128"/>
      <c r="D916" s="128"/>
      <c r="E916" s="129"/>
      <c r="F916" s="293" t="s">
        <v>1251</v>
      </c>
      <c r="G916" s="294"/>
      <c r="H916" s="294"/>
      <c r="I916" s="294"/>
      <c r="J916" s="128"/>
      <c r="K916" s="130">
        <v>42.184</v>
      </c>
      <c r="L916" s="128"/>
      <c r="M916" s="128"/>
      <c r="N916" s="128"/>
      <c r="O916" s="128"/>
      <c r="P916" s="128"/>
      <c r="Q916" s="128"/>
      <c r="R916" s="128"/>
      <c r="S916" s="131"/>
      <c r="T916" s="132"/>
      <c r="U916" s="128"/>
      <c r="V916" s="128"/>
      <c r="W916" s="128"/>
      <c r="X916" s="128"/>
      <c r="Y916" s="128"/>
      <c r="Z916" s="128"/>
      <c r="AA916" s="133"/>
      <c r="AT916" s="134" t="s">
        <v>240</v>
      </c>
      <c r="AU916" s="134" t="s">
        <v>74</v>
      </c>
      <c r="AV916" s="134" t="s">
        <v>74</v>
      </c>
      <c r="AW916" s="134" t="s">
        <v>188</v>
      </c>
      <c r="AX916" s="134" t="s">
        <v>65</v>
      </c>
      <c r="AY916" s="134" t="s">
        <v>231</v>
      </c>
    </row>
    <row r="917" spans="2:51" s="6" customFormat="1" ht="15.75" customHeight="1">
      <c r="B917" s="127"/>
      <c r="C917" s="128"/>
      <c r="D917" s="128"/>
      <c r="E917" s="128"/>
      <c r="F917" s="293" t="s">
        <v>1252</v>
      </c>
      <c r="G917" s="294"/>
      <c r="H917" s="294"/>
      <c r="I917" s="294"/>
      <c r="J917" s="128"/>
      <c r="K917" s="130">
        <v>7.867</v>
      </c>
      <c r="L917" s="128"/>
      <c r="M917" s="128"/>
      <c r="N917" s="128"/>
      <c r="O917" s="128"/>
      <c r="P917" s="128"/>
      <c r="Q917" s="128"/>
      <c r="R917" s="128"/>
      <c r="S917" s="131"/>
      <c r="T917" s="132"/>
      <c r="U917" s="128"/>
      <c r="V917" s="128"/>
      <c r="W917" s="128"/>
      <c r="X917" s="128"/>
      <c r="Y917" s="128"/>
      <c r="Z917" s="128"/>
      <c r="AA917" s="133"/>
      <c r="AT917" s="134" t="s">
        <v>240</v>
      </c>
      <c r="AU917" s="134" t="s">
        <v>74</v>
      </c>
      <c r="AV917" s="134" t="s">
        <v>74</v>
      </c>
      <c r="AW917" s="134" t="s">
        <v>188</v>
      </c>
      <c r="AX917" s="134" t="s">
        <v>65</v>
      </c>
      <c r="AY917" s="134" t="s">
        <v>231</v>
      </c>
    </row>
    <row r="918" spans="2:51" s="6" customFormat="1" ht="15.75" customHeight="1">
      <c r="B918" s="135"/>
      <c r="C918" s="136"/>
      <c r="D918" s="136"/>
      <c r="E918" s="136"/>
      <c r="F918" s="299" t="s">
        <v>241</v>
      </c>
      <c r="G918" s="300"/>
      <c r="H918" s="300"/>
      <c r="I918" s="300"/>
      <c r="J918" s="136"/>
      <c r="K918" s="137">
        <v>50.051</v>
      </c>
      <c r="L918" s="136"/>
      <c r="M918" s="136"/>
      <c r="N918" s="136"/>
      <c r="O918" s="136"/>
      <c r="P918" s="136"/>
      <c r="Q918" s="136"/>
      <c r="R918" s="136"/>
      <c r="S918" s="138"/>
      <c r="T918" s="139"/>
      <c r="U918" s="136"/>
      <c r="V918" s="136"/>
      <c r="W918" s="136"/>
      <c r="X918" s="136"/>
      <c r="Y918" s="136"/>
      <c r="Z918" s="136"/>
      <c r="AA918" s="140"/>
      <c r="AT918" s="141" t="s">
        <v>240</v>
      </c>
      <c r="AU918" s="141" t="s">
        <v>74</v>
      </c>
      <c r="AV918" s="141" t="s">
        <v>237</v>
      </c>
      <c r="AW918" s="141" t="s">
        <v>188</v>
      </c>
      <c r="AX918" s="141" t="s">
        <v>17</v>
      </c>
      <c r="AY918" s="141" t="s">
        <v>231</v>
      </c>
    </row>
    <row r="919" spans="2:65" s="6" customFormat="1" ht="27" customHeight="1">
      <c r="B919" s="21"/>
      <c r="C919" s="117" t="s">
        <v>1253</v>
      </c>
      <c r="D919" s="117" t="s">
        <v>232</v>
      </c>
      <c r="E919" s="118" t="s">
        <v>1254</v>
      </c>
      <c r="F919" s="289" t="s">
        <v>1255</v>
      </c>
      <c r="G919" s="290"/>
      <c r="H919" s="290"/>
      <c r="I919" s="290"/>
      <c r="J919" s="120" t="s">
        <v>235</v>
      </c>
      <c r="K919" s="121">
        <v>713.705</v>
      </c>
      <c r="L919" s="291"/>
      <c r="M919" s="290"/>
      <c r="N919" s="292">
        <f>ROUND($L$919*$K$919,2)</f>
        <v>0</v>
      </c>
      <c r="O919" s="290"/>
      <c r="P919" s="290"/>
      <c r="Q919" s="290"/>
      <c r="R919" s="119" t="s">
        <v>236</v>
      </c>
      <c r="S919" s="41"/>
      <c r="T919" s="122"/>
      <c r="U919" s="123" t="s">
        <v>38</v>
      </c>
      <c r="V919" s="22"/>
      <c r="W919" s="22"/>
      <c r="X919" s="124">
        <v>0</v>
      </c>
      <c r="Y919" s="124">
        <f>$X$919*$K$919</f>
        <v>0</v>
      </c>
      <c r="Z919" s="124">
        <v>0.007</v>
      </c>
      <c r="AA919" s="125">
        <f>$Z$919*$K$919</f>
        <v>4.995935</v>
      </c>
      <c r="AR919" s="80" t="s">
        <v>305</v>
      </c>
      <c r="AT919" s="80" t="s">
        <v>232</v>
      </c>
      <c r="AU919" s="80" t="s">
        <v>74</v>
      </c>
      <c r="AY919" s="6" t="s">
        <v>231</v>
      </c>
      <c r="BE919" s="126">
        <f>IF($U$919="základní",$N$919,0)</f>
        <v>0</v>
      </c>
      <c r="BF919" s="126">
        <f>IF($U$919="snížená",$N$919,0)</f>
        <v>0</v>
      </c>
      <c r="BG919" s="126">
        <f>IF($U$919="zákl. přenesená",$N$919,0)</f>
        <v>0</v>
      </c>
      <c r="BH919" s="126">
        <f>IF($U$919="sníž. přenesená",$N$919,0)</f>
        <v>0</v>
      </c>
      <c r="BI919" s="126">
        <f>IF($U$919="nulová",$N$919,0)</f>
        <v>0</v>
      </c>
      <c r="BJ919" s="80" t="s">
        <v>237</v>
      </c>
      <c r="BK919" s="126">
        <f>ROUND($L$919*$K$919,2)</f>
        <v>0</v>
      </c>
      <c r="BL919" s="80" t="s">
        <v>305</v>
      </c>
      <c r="BM919" s="80" t="s">
        <v>1256</v>
      </c>
    </row>
    <row r="920" spans="2:51" s="6" customFormat="1" ht="27" customHeight="1">
      <c r="B920" s="127"/>
      <c r="C920" s="128"/>
      <c r="D920" s="128"/>
      <c r="E920" s="129"/>
      <c r="F920" s="293" t="s">
        <v>1257</v>
      </c>
      <c r="G920" s="294"/>
      <c r="H920" s="294"/>
      <c r="I920" s="294"/>
      <c r="J920" s="128"/>
      <c r="K920" s="130">
        <v>713.705</v>
      </c>
      <c r="L920" s="128"/>
      <c r="M920" s="128"/>
      <c r="N920" s="128"/>
      <c r="O920" s="128"/>
      <c r="P920" s="128"/>
      <c r="Q920" s="128"/>
      <c r="R920" s="128"/>
      <c r="S920" s="131"/>
      <c r="T920" s="132"/>
      <c r="U920" s="128"/>
      <c r="V920" s="128"/>
      <c r="W920" s="128"/>
      <c r="X920" s="128"/>
      <c r="Y920" s="128"/>
      <c r="Z920" s="128"/>
      <c r="AA920" s="133"/>
      <c r="AT920" s="134" t="s">
        <v>240</v>
      </c>
      <c r="AU920" s="134" t="s">
        <v>74</v>
      </c>
      <c r="AV920" s="134" t="s">
        <v>74</v>
      </c>
      <c r="AW920" s="134" t="s">
        <v>188</v>
      </c>
      <c r="AX920" s="134" t="s">
        <v>65</v>
      </c>
      <c r="AY920" s="134" t="s">
        <v>231</v>
      </c>
    </row>
    <row r="921" spans="2:51" s="6" customFormat="1" ht="15.75" customHeight="1">
      <c r="B921" s="135"/>
      <c r="C921" s="136"/>
      <c r="D921" s="136"/>
      <c r="E921" s="136"/>
      <c r="F921" s="299" t="s">
        <v>241</v>
      </c>
      <c r="G921" s="300"/>
      <c r="H921" s="300"/>
      <c r="I921" s="300"/>
      <c r="J921" s="136"/>
      <c r="K921" s="137">
        <v>713.705</v>
      </c>
      <c r="L921" s="136"/>
      <c r="M921" s="136"/>
      <c r="N921" s="136"/>
      <c r="O921" s="136"/>
      <c r="P921" s="136"/>
      <c r="Q921" s="136"/>
      <c r="R921" s="136"/>
      <c r="S921" s="138"/>
      <c r="T921" s="139"/>
      <c r="U921" s="136"/>
      <c r="V921" s="136"/>
      <c r="W921" s="136"/>
      <c r="X921" s="136"/>
      <c r="Y921" s="136"/>
      <c r="Z921" s="136"/>
      <c r="AA921" s="140"/>
      <c r="AT921" s="141" t="s">
        <v>240</v>
      </c>
      <c r="AU921" s="141" t="s">
        <v>74</v>
      </c>
      <c r="AV921" s="141" t="s">
        <v>237</v>
      </c>
      <c r="AW921" s="141" t="s">
        <v>188</v>
      </c>
      <c r="AX921" s="141" t="s">
        <v>17</v>
      </c>
      <c r="AY921" s="141" t="s">
        <v>231</v>
      </c>
    </row>
    <row r="922" spans="2:65" s="6" customFormat="1" ht="39" customHeight="1">
      <c r="B922" s="21"/>
      <c r="C922" s="117" t="s">
        <v>1258</v>
      </c>
      <c r="D922" s="117" t="s">
        <v>232</v>
      </c>
      <c r="E922" s="118" t="s">
        <v>1259</v>
      </c>
      <c r="F922" s="289" t="s">
        <v>1260</v>
      </c>
      <c r="G922" s="290"/>
      <c r="H922" s="290"/>
      <c r="I922" s="290"/>
      <c r="J922" s="120" t="s">
        <v>704</v>
      </c>
      <c r="K922" s="121">
        <v>4458.271</v>
      </c>
      <c r="L922" s="291"/>
      <c r="M922" s="290"/>
      <c r="N922" s="292">
        <f>ROUND($L$922*$K$922,2)</f>
        <v>0</v>
      </c>
      <c r="O922" s="290"/>
      <c r="P922" s="290"/>
      <c r="Q922" s="290"/>
      <c r="R922" s="119" t="s">
        <v>236</v>
      </c>
      <c r="S922" s="41"/>
      <c r="T922" s="122"/>
      <c r="U922" s="123" t="s">
        <v>38</v>
      </c>
      <c r="V922" s="22"/>
      <c r="W922" s="22"/>
      <c r="X922" s="124">
        <v>5E-05</v>
      </c>
      <c r="Y922" s="124">
        <f>$X$922*$K$922</f>
        <v>0.22291355</v>
      </c>
      <c r="Z922" s="124">
        <v>0</v>
      </c>
      <c r="AA922" s="125">
        <f>$Z$922*$K$922</f>
        <v>0</v>
      </c>
      <c r="AR922" s="80" t="s">
        <v>305</v>
      </c>
      <c r="AT922" s="80" t="s">
        <v>232</v>
      </c>
      <c r="AU922" s="80" t="s">
        <v>74</v>
      </c>
      <c r="AY922" s="6" t="s">
        <v>231</v>
      </c>
      <c r="BE922" s="126">
        <f>IF($U$922="základní",$N$922,0)</f>
        <v>0</v>
      </c>
      <c r="BF922" s="126">
        <f>IF($U$922="snížená",$N$922,0)</f>
        <v>0</v>
      </c>
      <c r="BG922" s="126">
        <f>IF($U$922="zákl. přenesená",$N$922,0)</f>
        <v>0</v>
      </c>
      <c r="BH922" s="126">
        <f>IF($U$922="sníž. přenesená",$N$922,0)</f>
        <v>0</v>
      </c>
      <c r="BI922" s="126">
        <f>IF($U$922="nulová",$N$922,0)</f>
        <v>0</v>
      </c>
      <c r="BJ922" s="80" t="s">
        <v>237</v>
      </c>
      <c r="BK922" s="126">
        <f>ROUND($L$922*$K$922,2)</f>
        <v>0</v>
      </c>
      <c r="BL922" s="80" t="s">
        <v>305</v>
      </c>
      <c r="BM922" s="80" t="s">
        <v>1261</v>
      </c>
    </row>
    <row r="923" spans="2:51" s="6" customFormat="1" ht="15.75" customHeight="1">
      <c r="B923" s="127"/>
      <c r="C923" s="128"/>
      <c r="D923" s="128"/>
      <c r="E923" s="129"/>
      <c r="F923" s="293" t="s">
        <v>1262</v>
      </c>
      <c r="G923" s="294"/>
      <c r="H923" s="294"/>
      <c r="I923" s="294"/>
      <c r="J923" s="128"/>
      <c r="K923" s="130">
        <v>4458.271</v>
      </c>
      <c r="L923" s="128"/>
      <c r="M923" s="128"/>
      <c r="N923" s="128"/>
      <c r="O923" s="128"/>
      <c r="P923" s="128"/>
      <c r="Q923" s="128"/>
      <c r="R923" s="128"/>
      <c r="S923" s="131"/>
      <c r="T923" s="132"/>
      <c r="U923" s="128"/>
      <c r="V923" s="128"/>
      <c r="W923" s="128"/>
      <c r="X923" s="128"/>
      <c r="Y923" s="128"/>
      <c r="Z923" s="128"/>
      <c r="AA923" s="133"/>
      <c r="AT923" s="134" t="s">
        <v>240</v>
      </c>
      <c r="AU923" s="134" t="s">
        <v>74</v>
      </c>
      <c r="AV923" s="134" t="s">
        <v>74</v>
      </c>
      <c r="AW923" s="134" t="s">
        <v>188</v>
      </c>
      <c r="AX923" s="134" t="s">
        <v>65</v>
      </c>
      <c r="AY923" s="134" t="s">
        <v>231</v>
      </c>
    </row>
    <row r="924" spans="2:51" s="6" customFormat="1" ht="15.75" customHeight="1">
      <c r="B924" s="135"/>
      <c r="C924" s="136"/>
      <c r="D924" s="136"/>
      <c r="E924" s="136"/>
      <c r="F924" s="299" t="s">
        <v>241</v>
      </c>
      <c r="G924" s="300"/>
      <c r="H924" s="300"/>
      <c r="I924" s="300"/>
      <c r="J924" s="136"/>
      <c r="K924" s="137">
        <v>4458.271</v>
      </c>
      <c r="L924" s="136"/>
      <c r="M924" s="136"/>
      <c r="N924" s="136"/>
      <c r="O924" s="136"/>
      <c r="P924" s="136"/>
      <c r="Q924" s="136"/>
      <c r="R924" s="136"/>
      <c r="S924" s="138"/>
      <c r="T924" s="139"/>
      <c r="U924" s="136"/>
      <c r="V924" s="136"/>
      <c r="W924" s="136"/>
      <c r="X924" s="136"/>
      <c r="Y924" s="136"/>
      <c r="Z924" s="136"/>
      <c r="AA924" s="140"/>
      <c r="AT924" s="141" t="s">
        <v>240</v>
      </c>
      <c r="AU924" s="141" t="s">
        <v>74</v>
      </c>
      <c r="AV924" s="141" t="s">
        <v>237</v>
      </c>
      <c r="AW924" s="141" t="s">
        <v>188</v>
      </c>
      <c r="AX924" s="141" t="s">
        <v>17</v>
      </c>
      <c r="AY924" s="141" t="s">
        <v>231</v>
      </c>
    </row>
    <row r="925" spans="2:65" s="6" customFormat="1" ht="27" customHeight="1">
      <c r="B925" s="21"/>
      <c r="C925" s="117" t="s">
        <v>1263</v>
      </c>
      <c r="D925" s="117" t="s">
        <v>232</v>
      </c>
      <c r="E925" s="118" t="s">
        <v>1264</v>
      </c>
      <c r="F925" s="289" t="s">
        <v>1265</v>
      </c>
      <c r="G925" s="290"/>
      <c r="H925" s="290"/>
      <c r="I925" s="290"/>
      <c r="J925" s="120" t="s">
        <v>769</v>
      </c>
      <c r="K925" s="160"/>
      <c r="L925" s="291"/>
      <c r="M925" s="290"/>
      <c r="N925" s="292">
        <f>ROUND($L$925*$K$925,2)</f>
        <v>0</v>
      </c>
      <c r="O925" s="290"/>
      <c r="P925" s="290"/>
      <c r="Q925" s="290"/>
      <c r="R925" s="119" t="s">
        <v>236</v>
      </c>
      <c r="S925" s="41"/>
      <c r="T925" s="122"/>
      <c r="U925" s="123" t="s">
        <v>38</v>
      </c>
      <c r="V925" s="22"/>
      <c r="W925" s="22"/>
      <c r="X925" s="124">
        <v>0</v>
      </c>
      <c r="Y925" s="124">
        <f>$X$925*$K$925</f>
        <v>0</v>
      </c>
      <c r="Z925" s="124">
        <v>0</v>
      </c>
      <c r="AA925" s="125">
        <f>$Z$925*$K$925</f>
        <v>0</v>
      </c>
      <c r="AR925" s="80" t="s">
        <v>305</v>
      </c>
      <c r="AT925" s="80" t="s">
        <v>232</v>
      </c>
      <c r="AU925" s="80" t="s">
        <v>74</v>
      </c>
      <c r="AY925" s="6" t="s">
        <v>231</v>
      </c>
      <c r="BE925" s="126">
        <f>IF($U$925="základní",$N$925,0)</f>
        <v>0</v>
      </c>
      <c r="BF925" s="126">
        <f>IF($U$925="snížená",$N$925,0)</f>
        <v>0</v>
      </c>
      <c r="BG925" s="126">
        <f>IF($U$925="zákl. přenesená",$N$925,0)</f>
        <v>0</v>
      </c>
      <c r="BH925" s="126">
        <f>IF($U$925="sníž. přenesená",$N$925,0)</f>
        <v>0</v>
      </c>
      <c r="BI925" s="126">
        <f>IF($U$925="nulová",$N$925,0)</f>
        <v>0</v>
      </c>
      <c r="BJ925" s="80" t="s">
        <v>237</v>
      </c>
      <c r="BK925" s="126">
        <f>ROUND($L$925*$K$925,2)</f>
        <v>0</v>
      </c>
      <c r="BL925" s="80" t="s">
        <v>305</v>
      </c>
      <c r="BM925" s="80" t="s">
        <v>1266</v>
      </c>
    </row>
    <row r="926" spans="2:65" s="6" customFormat="1" ht="27" customHeight="1">
      <c r="B926" s="21"/>
      <c r="C926" s="120" t="s">
        <v>1267</v>
      </c>
      <c r="D926" s="120" t="s">
        <v>232</v>
      </c>
      <c r="E926" s="118" t="s">
        <v>1268</v>
      </c>
      <c r="F926" s="289" t="s">
        <v>1269</v>
      </c>
      <c r="G926" s="290"/>
      <c r="H926" s="290"/>
      <c r="I926" s="290"/>
      <c r="J926" s="120" t="s">
        <v>657</v>
      </c>
      <c r="K926" s="121">
        <v>1</v>
      </c>
      <c r="L926" s="291"/>
      <c r="M926" s="290"/>
      <c r="N926" s="292">
        <f>ROUND($L$926*$K$926,2)</f>
        <v>0</v>
      </c>
      <c r="O926" s="290"/>
      <c r="P926" s="290"/>
      <c r="Q926" s="290"/>
      <c r="R926" s="119"/>
      <c r="S926" s="41"/>
      <c r="T926" s="122"/>
      <c r="U926" s="123" t="s">
        <v>38</v>
      </c>
      <c r="V926" s="22"/>
      <c r="W926" s="22"/>
      <c r="X926" s="124">
        <v>0</v>
      </c>
      <c r="Y926" s="124">
        <f>$X$926*$K$926</f>
        <v>0</v>
      </c>
      <c r="Z926" s="124">
        <v>0</v>
      </c>
      <c r="AA926" s="125">
        <f>$Z$926*$K$926</f>
        <v>0</v>
      </c>
      <c r="AR926" s="80" t="s">
        <v>305</v>
      </c>
      <c r="AT926" s="80" t="s">
        <v>232</v>
      </c>
      <c r="AU926" s="80" t="s">
        <v>74</v>
      </c>
      <c r="AY926" s="80" t="s">
        <v>231</v>
      </c>
      <c r="BE926" s="126">
        <f>IF($U$926="základní",$N$926,0)</f>
        <v>0</v>
      </c>
      <c r="BF926" s="126">
        <f>IF($U$926="snížená",$N$926,0)</f>
        <v>0</v>
      </c>
      <c r="BG926" s="126">
        <f>IF($U$926="zákl. přenesená",$N$926,0)</f>
        <v>0</v>
      </c>
      <c r="BH926" s="126">
        <f>IF($U$926="sníž. přenesená",$N$926,0)</f>
        <v>0</v>
      </c>
      <c r="BI926" s="126">
        <f>IF($U$926="nulová",$N$926,0)</f>
        <v>0</v>
      </c>
      <c r="BJ926" s="80" t="s">
        <v>237</v>
      </c>
      <c r="BK926" s="126">
        <f>ROUND($L$926*$K$926,2)</f>
        <v>0</v>
      </c>
      <c r="BL926" s="80" t="s">
        <v>305</v>
      </c>
      <c r="BM926" s="80" t="s">
        <v>1270</v>
      </c>
    </row>
    <row r="927" spans="2:51" s="6" customFormat="1" ht="15.75" customHeight="1">
      <c r="B927" s="127"/>
      <c r="C927" s="128"/>
      <c r="D927" s="128"/>
      <c r="E927" s="129"/>
      <c r="F927" s="293" t="s">
        <v>1271</v>
      </c>
      <c r="G927" s="294"/>
      <c r="H927" s="294"/>
      <c r="I927" s="294"/>
      <c r="J927" s="128"/>
      <c r="K927" s="130">
        <v>1</v>
      </c>
      <c r="L927" s="128"/>
      <c r="M927" s="128"/>
      <c r="N927" s="128"/>
      <c r="O927" s="128"/>
      <c r="P927" s="128"/>
      <c r="Q927" s="128"/>
      <c r="R927" s="128"/>
      <c r="S927" s="131"/>
      <c r="T927" s="132"/>
      <c r="U927" s="128"/>
      <c r="V927" s="128"/>
      <c r="W927" s="128"/>
      <c r="X927" s="128"/>
      <c r="Y927" s="128"/>
      <c r="Z927" s="128"/>
      <c r="AA927" s="133"/>
      <c r="AT927" s="134" t="s">
        <v>240</v>
      </c>
      <c r="AU927" s="134" t="s">
        <v>74</v>
      </c>
      <c r="AV927" s="134" t="s">
        <v>74</v>
      </c>
      <c r="AW927" s="134" t="s">
        <v>188</v>
      </c>
      <c r="AX927" s="134" t="s">
        <v>65</v>
      </c>
      <c r="AY927" s="134" t="s">
        <v>231</v>
      </c>
    </row>
    <row r="928" spans="2:51" s="6" customFormat="1" ht="15.75" customHeight="1">
      <c r="B928" s="135"/>
      <c r="C928" s="136"/>
      <c r="D928" s="136"/>
      <c r="E928" s="136"/>
      <c r="F928" s="299" t="s">
        <v>241</v>
      </c>
      <c r="G928" s="300"/>
      <c r="H928" s="300"/>
      <c r="I928" s="300"/>
      <c r="J928" s="136"/>
      <c r="K928" s="137">
        <v>1</v>
      </c>
      <c r="L928" s="136"/>
      <c r="M928" s="136"/>
      <c r="N928" s="136"/>
      <c r="O928" s="136"/>
      <c r="P928" s="136"/>
      <c r="Q928" s="136"/>
      <c r="R928" s="136"/>
      <c r="S928" s="138"/>
      <c r="T928" s="139"/>
      <c r="U928" s="136"/>
      <c r="V928" s="136"/>
      <c r="W928" s="136"/>
      <c r="X928" s="136"/>
      <c r="Y928" s="136"/>
      <c r="Z928" s="136"/>
      <c r="AA928" s="140"/>
      <c r="AT928" s="141" t="s">
        <v>240</v>
      </c>
      <c r="AU928" s="141" t="s">
        <v>74</v>
      </c>
      <c r="AV928" s="141" t="s">
        <v>237</v>
      </c>
      <c r="AW928" s="141" t="s">
        <v>188</v>
      </c>
      <c r="AX928" s="141" t="s">
        <v>17</v>
      </c>
      <c r="AY928" s="141" t="s">
        <v>231</v>
      </c>
    </row>
    <row r="929" spans="2:65" s="6" customFormat="1" ht="39" customHeight="1">
      <c r="B929" s="21"/>
      <c r="C929" s="117" t="s">
        <v>1272</v>
      </c>
      <c r="D929" s="117" t="s">
        <v>232</v>
      </c>
      <c r="E929" s="118" t="s">
        <v>1273</v>
      </c>
      <c r="F929" s="289" t="s">
        <v>1274</v>
      </c>
      <c r="G929" s="290"/>
      <c r="H929" s="290"/>
      <c r="I929" s="290"/>
      <c r="J929" s="120" t="s">
        <v>235</v>
      </c>
      <c r="K929" s="121">
        <v>56.809</v>
      </c>
      <c r="L929" s="291"/>
      <c r="M929" s="290"/>
      <c r="N929" s="292">
        <f>ROUND($L$929*$K$929,2)</f>
        <v>0</v>
      </c>
      <c r="O929" s="290"/>
      <c r="P929" s="290"/>
      <c r="Q929" s="290"/>
      <c r="R929" s="119"/>
      <c r="S929" s="41"/>
      <c r="T929" s="122"/>
      <c r="U929" s="123" t="s">
        <v>38</v>
      </c>
      <c r="V929" s="22"/>
      <c r="W929" s="22"/>
      <c r="X929" s="124">
        <v>0</v>
      </c>
      <c r="Y929" s="124">
        <f>$X$929*$K$929</f>
        <v>0</v>
      </c>
      <c r="Z929" s="124">
        <v>0</v>
      </c>
      <c r="AA929" s="125">
        <f>$Z$929*$K$929</f>
        <v>0</v>
      </c>
      <c r="AR929" s="80" t="s">
        <v>305</v>
      </c>
      <c r="AT929" s="80" t="s">
        <v>232</v>
      </c>
      <c r="AU929" s="80" t="s">
        <v>74</v>
      </c>
      <c r="AY929" s="6" t="s">
        <v>231</v>
      </c>
      <c r="BE929" s="126">
        <f>IF($U$929="základní",$N$929,0)</f>
        <v>0</v>
      </c>
      <c r="BF929" s="126">
        <f>IF($U$929="snížená",$N$929,0)</f>
        <v>0</v>
      </c>
      <c r="BG929" s="126">
        <f>IF($U$929="zákl. přenesená",$N$929,0)</f>
        <v>0</v>
      </c>
      <c r="BH929" s="126">
        <f>IF($U$929="sníž. přenesená",$N$929,0)</f>
        <v>0</v>
      </c>
      <c r="BI929" s="126">
        <f>IF($U$929="nulová",$N$929,0)</f>
        <v>0</v>
      </c>
      <c r="BJ929" s="80" t="s">
        <v>237</v>
      </c>
      <c r="BK929" s="126">
        <f>ROUND($L$929*$K$929,2)</f>
        <v>0</v>
      </c>
      <c r="BL929" s="80" t="s">
        <v>305</v>
      </c>
      <c r="BM929" s="80" t="s">
        <v>1275</v>
      </c>
    </row>
    <row r="930" spans="2:51" s="6" customFormat="1" ht="51" customHeight="1">
      <c r="B930" s="127"/>
      <c r="C930" s="128"/>
      <c r="D930" s="128"/>
      <c r="E930" s="129"/>
      <c r="F930" s="293" t="s">
        <v>1276</v>
      </c>
      <c r="G930" s="294"/>
      <c r="H930" s="294"/>
      <c r="I930" s="294"/>
      <c r="J930" s="128"/>
      <c r="K930" s="130">
        <v>56.809</v>
      </c>
      <c r="L930" s="128"/>
      <c r="M930" s="128"/>
      <c r="N930" s="128"/>
      <c r="O930" s="128"/>
      <c r="P930" s="128"/>
      <c r="Q930" s="128"/>
      <c r="R930" s="128"/>
      <c r="S930" s="131"/>
      <c r="T930" s="132"/>
      <c r="U930" s="128"/>
      <c r="V930" s="128"/>
      <c r="W930" s="128"/>
      <c r="X930" s="128"/>
      <c r="Y930" s="128"/>
      <c r="Z930" s="128"/>
      <c r="AA930" s="133"/>
      <c r="AT930" s="134" t="s">
        <v>240</v>
      </c>
      <c r="AU930" s="134" t="s">
        <v>74</v>
      </c>
      <c r="AV930" s="134" t="s">
        <v>74</v>
      </c>
      <c r="AW930" s="134" t="s">
        <v>188</v>
      </c>
      <c r="AX930" s="134" t="s">
        <v>65</v>
      </c>
      <c r="AY930" s="134" t="s">
        <v>231</v>
      </c>
    </row>
    <row r="931" spans="2:51" s="6" customFormat="1" ht="15.75" customHeight="1">
      <c r="B931" s="135"/>
      <c r="C931" s="136"/>
      <c r="D931" s="136"/>
      <c r="E931" s="136"/>
      <c r="F931" s="299" t="s">
        <v>241</v>
      </c>
      <c r="G931" s="300"/>
      <c r="H931" s="300"/>
      <c r="I931" s="300"/>
      <c r="J931" s="136"/>
      <c r="K931" s="137">
        <v>56.809</v>
      </c>
      <c r="L931" s="136"/>
      <c r="M931" s="136"/>
      <c r="N931" s="136"/>
      <c r="O931" s="136"/>
      <c r="P931" s="136"/>
      <c r="Q931" s="136"/>
      <c r="R931" s="136"/>
      <c r="S931" s="138"/>
      <c r="T931" s="139"/>
      <c r="U931" s="136"/>
      <c r="V931" s="136"/>
      <c r="W931" s="136"/>
      <c r="X931" s="136"/>
      <c r="Y931" s="136"/>
      <c r="Z931" s="136"/>
      <c r="AA931" s="140"/>
      <c r="AT931" s="141" t="s">
        <v>240</v>
      </c>
      <c r="AU931" s="141" t="s">
        <v>74</v>
      </c>
      <c r="AV931" s="141" t="s">
        <v>237</v>
      </c>
      <c r="AW931" s="141" t="s">
        <v>188</v>
      </c>
      <c r="AX931" s="141" t="s">
        <v>17</v>
      </c>
      <c r="AY931" s="141" t="s">
        <v>231</v>
      </c>
    </row>
    <row r="932" spans="2:63" s="106" customFormat="1" ht="30.75" customHeight="1">
      <c r="B932" s="107"/>
      <c r="C932" s="108"/>
      <c r="D932" s="116" t="s">
        <v>209</v>
      </c>
      <c r="E932" s="108"/>
      <c r="F932" s="108"/>
      <c r="G932" s="108"/>
      <c r="H932" s="108"/>
      <c r="I932" s="108"/>
      <c r="J932" s="108"/>
      <c r="K932" s="108"/>
      <c r="L932" s="108"/>
      <c r="M932" s="108"/>
      <c r="N932" s="285">
        <f>$BK$932</f>
        <v>0</v>
      </c>
      <c r="O932" s="284"/>
      <c r="P932" s="284"/>
      <c r="Q932" s="284"/>
      <c r="R932" s="108"/>
      <c r="S932" s="110"/>
      <c r="T932" s="111"/>
      <c r="U932" s="108"/>
      <c r="V932" s="108"/>
      <c r="W932" s="112">
        <f>SUM($W$933:$W$963)</f>
        <v>0</v>
      </c>
      <c r="X932" s="108"/>
      <c r="Y932" s="112">
        <f>SUM($Y$933:$Y$963)</f>
        <v>6.99031994</v>
      </c>
      <c r="Z932" s="108"/>
      <c r="AA932" s="113">
        <f>SUM($AA$933:$AA$963)</f>
        <v>2.82986825</v>
      </c>
      <c r="AR932" s="114" t="s">
        <v>74</v>
      </c>
      <c r="AT932" s="114" t="s">
        <v>64</v>
      </c>
      <c r="AU932" s="114" t="s">
        <v>17</v>
      </c>
      <c r="AY932" s="114" t="s">
        <v>231</v>
      </c>
      <c r="BK932" s="115">
        <f>SUM($BK$933:$BK$963)</f>
        <v>0</v>
      </c>
    </row>
    <row r="933" spans="2:65" s="6" customFormat="1" ht="27" customHeight="1">
      <c r="B933" s="21"/>
      <c r="C933" s="117" t="s">
        <v>1277</v>
      </c>
      <c r="D933" s="117" t="s">
        <v>232</v>
      </c>
      <c r="E933" s="118" t="s">
        <v>1278</v>
      </c>
      <c r="F933" s="289" t="s">
        <v>1279</v>
      </c>
      <c r="G933" s="290"/>
      <c r="H933" s="290"/>
      <c r="I933" s="290"/>
      <c r="J933" s="120" t="s">
        <v>438</v>
      </c>
      <c r="K933" s="121">
        <v>137.045</v>
      </c>
      <c r="L933" s="291"/>
      <c r="M933" s="290"/>
      <c r="N933" s="292">
        <f>ROUND($L$933*$K$933,2)</f>
        <v>0</v>
      </c>
      <c r="O933" s="290"/>
      <c r="P933" s="290"/>
      <c r="Q933" s="290"/>
      <c r="R933" s="119" t="s">
        <v>236</v>
      </c>
      <c r="S933" s="41"/>
      <c r="T933" s="122"/>
      <c r="U933" s="123" t="s">
        <v>38</v>
      </c>
      <c r="V933" s="22"/>
      <c r="W933" s="22"/>
      <c r="X933" s="124">
        <v>0.00638</v>
      </c>
      <c r="Y933" s="124">
        <f>$X$933*$K$933</f>
        <v>0.8743470999999999</v>
      </c>
      <c r="Z933" s="124">
        <v>0</v>
      </c>
      <c r="AA933" s="125">
        <f>$Z$933*$K$933</f>
        <v>0</v>
      </c>
      <c r="AR933" s="80" t="s">
        <v>305</v>
      </c>
      <c r="AT933" s="80" t="s">
        <v>232</v>
      </c>
      <c r="AU933" s="80" t="s">
        <v>74</v>
      </c>
      <c r="AY933" s="6" t="s">
        <v>231</v>
      </c>
      <c r="BE933" s="126">
        <f>IF($U$933="základní",$N$933,0)</f>
        <v>0</v>
      </c>
      <c r="BF933" s="126">
        <f>IF($U$933="snížená",$N$933,0)</f>
        <v>0</v>
      </c>
      <c r="BG933" s="126">
        <f>IF($U$933="zákl. přenesená",$N$933,0)</f>
        <v>0</v>
      </c>
      <c r="BH933" s="126">
        <f>IF($U$933="sníž. přenesená",$N$933,0)</f>
        <v>0</v>
      </c>
      <c r="BI933" s="126">
        <f>IF($U$933="nulová",$N$933,0)</f>
        <v>0</v>
      </c>
      <c r="BJ933" s="80" t="s">
        <v>237</v>
      </c>
      <c r="BK933" s="126">
        <f>ROUND($L$933*$K$933,2)</f>
        <v>0</v>
      </c>
      <c r="BL933" s="80" t="s">
        <v>305</v>
      </c>
      <c r="BM933" s="80" t="s">
        <v>1280</v>
      </c>
    </row>
    <row r="934" spans="2:51" s="6" customFormat="1" ht="15.75" customHeight="1">
      <c r="B934" s="127"/>
      <c r="C934" s="128"/>
      <c r="D934" s="128"/>
      <c r="E934" s="129"/>
      <c r="F934" s="293" t="s">
        <v>1281</v>
      </c>
      <c r="G934" s="294"/>
      <c r="H934" s="294"/>
      <c r="I934" s="294"/>
      <c r="J934" s="128"/>
      <c r="K934" s="130">
        <v>60.855</v>
      </c>
      <c r="L934" s="128"/>
      <c r="M934" s="128"/>
      <c r="N934" s="128"/>
      <c r="O934" s="128"/>
      <c r="P934" s="128"/>
      <c r="Q934" s="128"/>
      <c r="R934" s="128"/>
      <c r="S934" s="131"/>
      <c r="T934" s="132"/>
      <c r="U934" s="128"/>
      <c r="V934" s="128"/>
      <c r="W934" s="128"/>
      <c r="X934" s="128"/>
      <c r="Y934" s="128"/>
      <c r="Z934" s="128"/>
      <c r="AA934" s="133"/>
      <c r="AT934" s="134" t="s">
        <v>240</v>
      </c>
      <c r="AU934" s="134" t="s">
        <v>74</v>
      </c>
      <c r="AV934" s="134" t="s">
        <v>74</v>
      </c>
      <c r="AW934" s="134" t="s">
        <v>188</v>
      </c>
      <c r="AX934" s="134" t="s">
        <v>65</v>
      </c>
      <c r="AY934" s="134" t="s">
        <v>231</v>
      </c>
    </row>
    <row r="935" spans="2:51" s="6" customFormat="1" ht="27" customHeight="1">
      <c r="B935" s="127"/>
      <c r="C935" s="128"/>
      <c r="D935" s="128"/>
      <c r="E935" s="128"/>
      <c r="F935" s="293" t="s">
        <v>1282</v>
      </c>
      <c r="G935" s="294"/>
      <c r="H935" s="294"/>
      <c r="I935" s="294"/>
      <c r="J935" s="128"/>
      <c r="K935" s="130">
        <v>14.03</v>
      </c>
      <c r="L935" s="128"/>
      <c r="M935" s="128"/>
      <c r="N935" s="128"/>
      <c r="O935" s="128"/>
      <c r="P935" s="128"/>
      <c r="Q935" s="128"/>
      <c r="R935" s="128"/>
      <c r="S935" s="131"/>
      <c r="T935" s="132"/>
      <c r="U935" s="128"/>
      <c r="V935" s="128"/>
      <c r="W935" s="128"/>
      <c r="X935" s="128"/>
      <c r="Y935" s="128"/>
      <c r="Z935" s="128"/>
      <c r="AA935" s="133"/>
      <c r="AT935" s="134" t="s">
        <v>240</v>
      </c>
      <c r="AU935" s="134" t="s">
        <v>74</v>
      </c>
      <c r="AV935" s="134" t="s">
        <v>74</v>
      </c>
      <c r="AW935" s="134" t="s">
        <v>188</v>
      </c>
      <c r="AX935" s="134" t="s">
        <v>65</v>
      </c>
      <c r="AY935" s="134" t="s">
        <v>231</v>
      </c>
    </row>
    <row r="936" spans="2:51" s="6" customFormat="1" ht="27" customHeight="1">
      <c r="B936" s="127"/>
      <c r="C936" s="128"/>
      <c r="D936" s="128"/>
      <c r="E936" s="128"/>
      <c r="F936" s="293" t="s">
        <v>1283</v>
      </c>
      <c r="G936" s="294"/>
      <c r="H936" s="294"/>
      <c r="I936" s="294"/>
      <c r="J936" s="128"/>
      <c r="K936" s="130">
        <v>15</v>
      </c>
      <c r="L936" s="128"/>
      <c r="M936" s="128"/>
      <c r="N936" s="128"/>
      <c r="O936" s="128"/>
      <c r="P936" s="128"/>
      <c r="Q936" s="128"/>
      <c r="R936" s="128"/>
      <c r="S936" s="131"/>
      <c r="T936" s="132"/>
      <c r="U936" s="128"/>
      <c r="V936" s="128"/>
      <c r="W936" s="128"/>
      <c r="X936" s="128"/>
      <c r="Y936" s="128"/>
      <c r="Z936" s="128"/>
      <c r="AA936" s="133"/>
      <c r="AT936" s="134" t="s">
        <v>240</v>
      </c>
      <c r="AU936" s="134" t="s">
        <v>74</v>
      </c>
      <c r="AV936" s="134" t="s">
        <v>74</v>
      </c>
      <c r="AW936" s="134" t="s">
        <v>188</v>
      </c>
      <c r="AX936" s="134" t="s">
        <v>65</v>
      </c>
      <c r="AY936" s="134" t="s">
        <v>231</v>
      </c>
    </row>
    <row r="937" spans="2:51" s="6" customFormat="1" ht="27" customHeight="1">
      <c r="B937" s="127"/>
      <c r="C937" s="128"/>
      <c r="D937" s="128"/>
      <c r="E937" s="128"/>
      <c r="F937" s="293" t="s">
        <v>1284</v>
      </c>
      <c r="G937" s="294"/>
      <c r="H937" s="294"/>
      <c r="I937" s="294"/>
      <c r="J937" s="128"/>
      <c r="K937" s="130">
        <v>47.16</v>
      </c>
      <c r="L937" s="128"/>
      <c r="M937" s="128"/>
      <c r="N937" s="128"/>
      <c r="O937" s="128"/>
      <c r="P937" s="128"/>
      <c r="Q937" s="128"/>
      <c r="R937" s="128"/>
      <c r="S937" s="131"/>
      <c r="T937" s="132"/>
      <c r="U937" s="128"/>
      <c r="V937" s="128"/>
      <c r="W937" s="128"/>
      <c r="X937" s="128"/>
      <c r="Y937" s="128"/>
      <c r="Z937" s="128"/>
      <c r="AA937" s="133"/>
      <c r="AT937" s="134" t="s">
        <v>240</v>
      </c>
      <c r="AU937" s="134" t="s">
        <v>74</v>
      </c>
      <c r="AV937" s="134" t="s">
        <v>74</v>
      </c>
      <c r="AW937" s="134" t="s">
        <v>188</v>
      </c>
      <c r="AX937" s="134" t="s">
        <v>65</v>
      </c>
      <c r="AY937" s="134" t="s">
        <v>231</v>
      </c>
    </row>
    <row r="938" spans="2:51" s="6" customFormat="1" ht="15.75" customHeight="1">
      <c r="B938" s="135"/>
      <c r="C938" s="136"/>
      <c r="D938" s="136"/>
      <c r="E938" s="136" t="s">
        <v>148</v>
      </c>
      <c r="F938" s="299" t="s">
        <v>241</v>
      </c>
      <c r="G938" s="300"/>
      <c r="H938" s="300"/>
      <c r="I938" s="300"/>
      <c r="J938" s="136"/>
      <c r="K938" s="137">
        <v>137.045</v>
      </c>
      <c r="L938" s="136"/>
      <c r="M938" s="136"/>
      <c r="N938" s="136"/>
      <c r="O938" s="136"/>
      <c r="P938" s="136"/>
      <c r="Q938" s="136"/>
      <c r="R938" s="136"/>
      <c r="S938" s="138"/>
      <c r="T938" s="139"/>
      <c r="U938" s="136"/>
      <c r="V938" s="136"/>
      <c r="W938" s="136"/>
      <c r="X938" s="136"/>
      <c r="Y938" s="136"/>
      <c r="Z938" s="136"/>
      <c r="AA938" s="140"/>
      <c r="AT938" s="141" t="s">
        <v>240</v>
      </c>
      <c r="AU938" s="141" t="s">
        <v>74</v>
      </c>
      <c r="AV938" s="141" t="s">
        <v>237</v>
      </c>
      <c r="AW938" s="141" t="s">
        <v>188</v>
      </c>
      <c r="AX938" s="141" t="s">
        <v>17</v>
      </c>
      <c r="AY938" s="141" t="s">
        <v>231</v>
      </c>
    </row>
    <row r="939" spans="2:65" s="6" customFormat="1" ht="15.75" customHeight="1">
      <c r="B939" s="21"/>
      <c r="C939" s="149" t="s">
        <v>978</v>
      </c>
      <c r="D939" s="149" t="s">
        <v>328</v>
      </c>
      <c r="E939" s="150" t="s">
        <v>1285</v>
      </c>
      <c r="F939" s="295" t="s">
        <v>1286</v>
      </c>
      <c r="G939" s="296"/>
      <c r="H939" s="296"/>
      <c r="I939" s="296"/>
      <c r="J939" s="151" t="s">
        <v>588</v>
      </c>
      <c r="K939" s="152">
        <v>502.498</v>
      </c>
      <c r="L939" s="297"/>
      <c r="M939" s="296"/>
      <c r="N939" s="298">
        <f>ROUND($L$939*$K$939,2)</f>
        <v>0</v>
      </c>
      <c r="O939" s="290"/>
      <c r="P939" s="290"/>
      <c r="Q939" s="290"/>
      <c r="R939" s="119" t="s">
        <v>236</v>
      </c>
      <c r="S939" s="41"/>
      <c r="T939" s="122"/>
      <c r="U939" s="123" t="s">
        <v>38</v>
      </c>
      <c r="V939" s="22"/>
      <c r="W939" s="22"/>
      <c r="X939" s="124">
        <v>0.00058</v>
      </c>
      <c r="Y939" s="124">
        <f>$X$939*$K$939</f>
        <v>0.29144884</v>
      </c>
      <c r="Z939" s="124">
        <v>0</v>
      </c>
      <c r="AA939" s="125">
        <f>$Z$939*$K$939</f>
        <v>0</v>
      </c>
      <c r="AR939" s="80" t="s">
        <v>411</v>
      </c>
      <c r="AT939" s="80" t="s">
        <v>328</v>
      </c>
      <c r="AU939" s="80" t="s">
        <v>74</v>
      </c>
      <c r="AY939" s="6" t="s">
        <v>231</v>
      </c>
      <c r="BE939" s="126">
        <f>IF($U$939="základní",$N$939,0)</f>
        <v>0</v>
      </c>
      <c r="BF939" s="126">
        <f>IF($U$939="snížená",$N$939,0)</f>
        <v>0</v>
      </c>
      <c r="BG939" s="126">
        <f>IF($U$939="zákl. přenesená",$N$939,0)</f>
        <v>0</v>
      </c>
      <c r="BH939" s="126">
        <f>IF($U$939="sníž. přenesená",$N$939,0)</f>
        <v>0</v>
      </c>
      <c r="BI939" s="126">
        <f>IF($U$939="nulová",$N$939,0)</f>
        <v>0</v>
      </c>
      <c r="BJ939" s="80" t="s">
        <v>237</v>
      </c>
      <c r="BK939" s="126">
        <f>ROUND($L$939*$K$939,2)</f>
        <v>0</v>
      </c>
      <c r="BL939" s="80" t="s">
        <v>305</v>
      </c>
      <c r="BM939" s="80" t="s">
        <v>1287</v>
      </c>
    </row>
    <row r="940" spans="2:51" s="6" customFormat="1" ht="15.75" customHeight="1">
      <c r="B940" s="127"/>
      <c r="C940" s="128"/>
      <c r="D940" s="128"/>
      <c r="E940" s="129"/>
      <c r="F940" s="293" t="s">
        <v>1288</v>
      </c>
      <c r="G940" s="294"/>
      <c r="H940" s="294"/>
      <c r="I940" s="294"/>
      <c r="J940" s="128"/>
      <c r="K940" s="130">
        <v>502.498</v>
      </c>
      <c r="L940" s="128"/>
      <c r="M940" s="128"/>
      <c r="N940" s="128"/>
      <c r="O940" s="128"/>
      <c r="P940" s="128"/>
      <c r="Q940" s="128"/>
      <c r="R940" s="128"/>
      <c r="S940" s="131"/>
      <c r="T940" s="132"/>
      <c r="U940" s="128"/>
      <c r="V940" s="128"/>
      <c r="W940" s="128"/>
      <c r="X940" s="128"/>
      <c r="Y940" s="128"/>
      <c r="Z940" s="128"/>
      <c r="AA940" s="133"/>
      <c r="AT940" s="134" t="s">
        <v>240</v>
      </c>
      <c r="AU940" s="134" t="s">
        <v>74</v>
      </c>
      <c r="AV940" s="134" t="s">
        <v>74</v>
      </c>
      <c r="AW940" s="134" t="s">
        <v>188</v>
      </c>
      <c r="AX940" s="134" t="s">
        <v>65</v>
      </c>
      <c r="AY940" s="134" t="s">
        <v>231</v>
      </c>
    </row>
    <row r="941" spans="2:51" s="6" customFormat="1" ht="15.75" customHeight="1">
      <c r="B941" s="135"/>
      <c r="C941" s="136"/>
      <c r="D941" s="136"/>
      <c r="E941" s="136"/>
      <c r="F941" s="299" t="s">
        <v>241</v>
      </c>
      <c r="G941" s="300"/>
      <c r="H941" s="300"/>
      <c r="I941" s="300"/>
      <c r="J941" s="136"/>
      <c r="K941" s="137">
        <v>502.498</v>
      </c>
      <c r="L941" s="136"/>
      <c r="M941" s="136"/>
      <c r="N941" s="136"/>
      <c r="O941" s="136"/>
      <c r="P941" s="136"/>
      <c r="Q941" s="136"/>
      <c r="R941" s="136"/>
      <c r="S941" s="138"/>
      <c r="T941" s="139"/>
      <c r="U941" s="136"/>
      <c r="V941" s="136"/>
      <c r="W941" s="136"/>
      <c r="X941" s="136"/>
      <c r="Y941" s="136"/>
      <c r="Z941" s="136"/>
      <c r="AA941" s="140"/>
      <c r="AT941" s="141" t="s">
        <v>240</v>
      </c>
      <c r="AU941" s="141" t="s">
        <v>74</v>
      </c>
      <c r="AV941" s="141" t="s">
        <v>237</v>
      </c>
      <c r="AW941" s="141" t="s">
        <v>188</v>
      </c>
      <c r="AX941" s="141" t="s">
        <v>17</v>
      </c>
      <c r="AY941" s="141" t="s">
        <v>231</v>
      </c>
    </row>
    <row r="942" spans="2:65" s="6" customFormat="1" ht="27" customHeight="1">
      <c r="B942" s="21"/>
      <c r="C942" s="117" t="s">
        <v>1289</v>
      </c>
      <c r="D942" s="117" t="s">
        <v>232</v>
      </c>
      <c r="E942" s="118" t="s">
        <v>1290</v>
      </c>
      <c r="F942" s="289" t="s">
        <v>1291</v>
      </c>
      <c r="G942" s="290"/>
      <c r="H942" s="290"/>
      <c r="I942" s="290"/>
      <c r="J942" s="120" t="s">
        <v>438</v>
      </c>
      <c r="K942" s="121">
        <v>137.045</v>
      </c>
      <c r="L942" s="291"/>
      <c r="M942" s="290"/>
      <c r="N942" s="292">
        <f>ROUND($L$942*$K$942,2)</f>
        <v>0</v>
      </c>
      <c r="O942" s="290"/>
      <c r="P942" s="290"/>
      <c r="Q942" s="290"/>
      <c r="R942" s="119" t="s">
        <v>236</v>
      </c>
      <c r="S942" s="41"/>
      <c r="T942" s="122"/>
      <c r="U942" s="123" t="s">
        <v>38</v>
      </c>
      <c r="V942" s="22"/>
      <c r="W942" s="22"/>
      <c r="X942" s="124">
        <v>0</v>
      </c>
      <c r="Y942" s="124">
        <f>$X$942*$K$942</f>
        <v>0</v>
      </c>
      <c r="Z942" s="124">
        <v>0.00325</v>
      </c>
      <c r="AA942" s="125">
        <f>$Z$942*$K$942</f>
        <v>0.44539624999999994</v>
      </c>
      <c r="AR942" s="80" t="s">
        <v>305</v>
      </c>
      <c r="AT942" s="80" t="s">
        <v>232</v>
      </c>
      <c r="AU942" s="80" t="s">
        <v>74</v>
      </c>
      <c r="AY942" s="6" t="s">
        <v>231</v>
      </c>
      <c r="BE942" s="126">
        <f>IF($U$942="základní",$N$942,0)</f>
        <v>0</v>
      </c>
      <c r="BF942" s="126">
        <f>IF($U$942="snížená",$N$942,0)</f>
        <v>0</v>
      </c>
      <c r="BG942" s="126">
        <f>IF($U$942="zákl. přenesená",$N$942,0)</f>
        <v>0</v>
      </c>
      <c r="BH942" s="126">
        <f>IF($U$942="sníž. přenesená",$N$942,0)</f>
        <v>0</v>
      </c>
      <c r="BI942" s="126">
        <f>IF($U$942="nulová",$N$942,0)</f>
        <v>0</v>
      </c>
      <c r="BJ942" s="80" t="s">
        <v>237</v>
      </c>
      <c r="BK942" s="126">
        <f>ROUND($L$942*$K$942,2)</f>
        <v>0</v>
      </c>
      <c r="BL942" s="80" t="s">
        <v>305</v>
      </c>
      <c r="BM942" s="80" t="s">
        <v>1292</v>
      </c>
    </row>
    <row r="943" spans="2:51" s="6" customFormat="1" ht="15.75" customHeight="1">
      <c r="B943" s="127"/>
      <c r="C943" s="128"/>
      <c r="D943" s="128"/>
      <c r="E943" s="129"/>
      <c r="F943" s="293" t="s">
        <v>1293</v>
      </c>
      <c r="G943" s="294"/>
      <c r="H943" s="294"/>
      <c r="I943" s="294"/>
      <c r="J943" s="128"/>
      <c r="K943" s="130">
        <v>60.855</v>
      </c>
      <c r="L943" s="128"/>
      <c r="M943" s="128"/>
      <c r="N943" s="128"/>
      <c r="O943" s="128"/>
      <c r="P943" s="128"/>
      <c r="Q943" s="128"/>
      <c r="R943" s="128"/>
      <c r="S943" s="131"/>
      <c r="T943" s="132"/>
      <c r="U943" s="128"/>
      <c r="V943" s="128"/>
      <c r="W943" s="128"/>
      <c r="X943" s="128"/>
      <c r="Y943" s="128"/>
      <c r="Z943" s="128"/>
      <c r="AA943" s="133"/>
      <c r="AT943" s="134" t="s">
        <v>240</v>
      </c>
      <c r="AU943" s="134" t="s">
        <v>74</v>
      </c>
      <c r="AV943" s="134" t="s">
        <v>74</v>
      </c>
      <c r="AW943" s="134" t="s">
        <v>188</v>
      </c>
      <c r="AX943" s="134" t="s">
        <v>65</v>
      </c>
      <c r="AY943" s="134" t="s">
        <v>231</v>
      </c>
    </row>
    <row r="944" spans="2:51" s="6" customFormat="1" ht="27" customHeight="1">
      <c r="B944" s="127"/>
      <c r="C944" s="128"/>
      <c r="D944" s="128"/>
      <c r="E944" s="128"/>
      <c r="F944" s="293" t="s">
        <v>1294</v>
      </c>
      <c r="G944" s="294"/>
      <c r="H944" s="294"/>
      <c r="I944" s="294"/>
      <c r="J944" s="128"/>
      <c r="K944" s="130">
        <v>14.03</v>
      </c>
      <c r="L944" s="128"/>
      <c r="M944" s="128"/>
      <c r="N944" s="128"/>
      <c r="O944" s="128"/>
      <c r="P944" s="128"/>
      <c r="Q944" s="128"/>
      <c r="R944" s="128"/>
      <c r="S944" s="131"/>
      <c r="T944" s="132"/>
      <c r="U944" s="128"/>
      <c r="V944" s="128"/>
      <c r="W944" s="128"/>
      <c r="X944" s="128"/>
      <c r="Y944" s="128"/>
      <c r="Z944" s="128"/>
      <c r="AA944" s="133"/>
      <c r="AT944" s="134" t="s">
        <v>240</v>
      </c>
      <c r="AU944" s="134" t="s">
        <v>74</v>
      </c>
      <c r="AV944" s="134" t="s">
        <v>74</v>
      </c>
      <c r="AW944" s="134" t="s">
        <v>188</v>
      </c>
      <c r="AX944" s="134" t="s">
        <v>65</v>
      </c>
      <c r="AY944" s="134" t="s">
        <v>231</v>
      </c>
    </row>
    <row r="945" spans="2:51" s="6" customFormat="1" ht="27" customHeight="1">
      <c r="B945" s="127"/>
      <c r="C945" s="128"/>
      <c r="D945" s="128"/>
      <c r="E945" s="128"/>
      <c r="F945" s="293" t="s">
        <v>1295</v>
      </c>
      <c r="G945" s="294"/>
      <c r="H945" s="294"/>
      <c r="I945" s="294"/>
      <c r="J945" s="128"/>
      <c r="K945" s="130">
        <v>15</v>
      </c>
      <c r="L945" s="128"/>
      <c r="M945" s="128"/>
      <c r="N945" s="128"/>
      <c r="O945" s="128"/>
      <c r="P945" s="128"/>
      <c r="Q945" s="128"/>
      <c r="R945" s="128"/>
      <c r="S945" s="131"/>
      <c r="T945" s="132"/>
      <c r="U945" s="128"/>
      <c r="V945" s="128"/>
      <c r="W945" s="128"/>
      <c r="X945" s="128"/>
      <c r="Y945" s="128"/>
      <c r="Z945" s="128"/>
      <c r="AA945" s="133"/>
      <c r="AT945" s="134" t="s">
        <v>240</v>
      </c>
      <c r="AU945" s="134" t="s">
        <v>74</v>
      </c>
      <c r="AV945" s="134" t="s">
        <v>74</v>
      </c>
      <c r="AW945" s="134" t="s">
        <v>188</v>
      </c>
      <c r="AX945" s="134" t="s">
        <v>65</v>
      </c>
      <c r="AY945" s="134" t="s">
        <v>231</v>
      </c>
    </row>
    <row r="946" spans="2:51" s="6" customFormat="1" ht="27" customHeight="1">
      <c r="B946" s="127"/>
      <c r="C946" s="128"/>
      <c r="D946" s="128"/>
      <c r="E946" s="128"/>
      <c r="F946" s="293" t="s">
        <v>1296</v>
      </c>
      <c r="G946" s="294"/>
      <c r="H946" s="294"/>
      <c r="I946" s="294"/>
      <c r="J946" s="128"/>
      <c r="K946" s="130">
        <v>47.16</v>
      </c>
      <c r="L946" s="128"/>
      <c r="M946" s="128"/>
      <c r="N946" s="128"/>
      <c r="O946" s="128"/>
      <c r="P946" s="128"/>
      <c r="Q946" s="128"/>
      <c r="R946" s="128"/>
      <c r="S946" s="131"/>
      <c r="T946" s="132"/>
      <c r="U946" s="128"/>
      <c r="V946" s="128"/>
      <c r="W946" s="128"/>
      <c r="X946" s="128"/>
      <c r="Y946" s="128"/>
      <c r="Z946" s="128"/>
      <c r="AA946" s="133"/>
      <c r="AT946" s="134" t="s">
        <v>240</v>
      </c>
      <c r="AU946" s="134" t="s">
        <v>74</v>
      </c>
      <c r="AV946" s="134" t="s">
        <v>74</v>
      </c>
      <c r="AW946" s="134" t="s">
        <v>188</v>
      </c>
      <c r="AX946" s="134" t="s">
        <v>65</v>
      </c>
      <c r="AY946" s="134" t="s">
        <v>231</v>
      </c>
    </row>
    <row r="947" spans="2:51" s="6" customFormat="1" ht="15.75" customHeight="1">
      <c r="B947" s="135"/>
      <c r="C947" s="136"/>
      <c r="D947" s="136"/>
      <c r="E947" s="136"/>
      <c r="F947" s="299" t="s">
        <v>241</v>
      </c>
      <c r="G947" s="300"/>
      <c r="H947" s="300"/>
      <c r="I947" s="300"/>
      <c r="J947" s="136"/>
      <c r="K947" s="137">
        <v>137.045</v>
      </c>
      <c r="L947" s="136"/>
      <c r="M947" s="136"/>
      <c r="N947" s="136"/>
      <c r="O947" s="136"/>
      <c r="P947" s="136"/>
      <c r="Q947" s="136"/>
      <c r="R947" s="136"/>
      <c r="S947" s="138"/>
      <c r="T947" s="139"/>
      <c r="U947" s="136"/>
      <c r="V947" s="136"/>
      <c r="W947" s="136"/>
      <c r="X947" s="136"/>
      <c r="Y947" s="136"/>
      <c r="Z947" s="136"/>
      <c r="AA947" s="140"/>
      <c r="AT947" s="141" t="s">
        <v>240</v>
      </c>
      <c r="AU947" s="141" t="s">
        <v>74</v>
      </c>
      <c r="AV947" s="141" t="s">
        <v>237</v>
      </c>
      <c r="AW947" s="141" t="s">
        <v>188</v>
      </c>
      <c r="AX947" s="141" t="s">
        <v>17</v>
      </c>
      <c r="AY947" s="141" t="s">
        <v>231</v>
      </c>
    </row>
    <row r="948" spans="2:65" s="6" customFormat="1" ht="27" customHeight="1">
      <c r="B948" s="21"/>
      <c r="C948" s="117" t="s">
        <v>1297</v>
      </c>
      <c r="D948" s="117" t="s">
        <v>232</v>
      </c>
      <c r="E948" s="118" t="s">
        <v>1298</v>
      </c>
      <c r="F948" s="289" t="s">
        <v>1299</v>
      </c>
      <c r="G948" s="290"/>
      <c r="H948" s="290"/>
      <c r="I948" s="290"/>
      <c r="J948" s="120" t="s">
        <v>235</v>
      </c>
      <c r="K948" s="121">
        <v>87.6</v>
      </c>
      <c r="L948" s="291"/>
      <c r="M948" s="290"/>
      <c r="N948" s="292">
        <f>ROUND($L$948*$K$948,2)</f>
        <v>0</v>
      </c>
      <c r="O948" s="290"/>
      <c r="P948" s="290"/>
      <c r="Q948" s="290"/>
      <c r="R948" s="119" t="s">
        <v>236</v>
      </c>
      <c r="S948" s="41"/>
      <c r="T948" s="122"/>
      <c r="U948" s="123" t="s">
        <v>38</v>
      </c>
      <c r="V948" s="22"/>
      <c r="W948" s="22"/>
      <c r="X948" s="124">
        <v>0.03767</v>
      </c>
      <c r="Y948" s="124">
        <f>$X$948*$K$948</f>
        <v>3.299892</v>
      </c>
      <c r="Z948" s="124">
        <v>0</v>
      </c>
      <c r="AA948" s="125">
        <f>$Z$948*$K$948</f>
        <v>0</v>
      </c>
      <c r="AR948" s="80" t="s">
        <v>305</v>
      </c>
      <c r="AT948" s="80" t="s">
        <v>232</v>
      </c>
      <c r="AU948" s="80" t="s">
        <v>74</v>
      </c>
      <c r="AY948" s="6" t="s">
        <v>231</v>
      </c>
      <c r="BE948" s="126">
        <f>IF($U$948="základní",$N$948,0)</f>
        <v>0</v>
      </c>
      <c r="BF948" s="126">
        <f>IF($U$948="snížená",$N$948,0)</f>
        <v>0</v>
      </c>
      <c r="BG948" s="126">
        <f>IF($U$948="zákl. přenesená",$N$948,0)</f>
        <v>0</v>
      </c>
      <c r="BH948" s="126">
        <f>IF($U$948="sníž. přenesená",$N$948,0)</f>
        <v>0</v>
      </c>
      <c r="BI948" s="126">
        <f>IF($U$948="nulová",$N$948,0)</f>
        <v>0</v>
      </c>
      <c r="BJ948" s="80" t="s">
        <v>237</v>
      </c>
      <c r="BK948" s="126">
        <f>ROUND($L$948*$K$948,2)</f>
        <v>0</v>
      </c>
      <c r="BL948" s="80" t="s">
        <v>305</v>
      </c>
      <c r="BM948" s="80" t="s">
        <v>1300</v>
      </c>
    </row>
    <row r="949" spans="2:51" s="6" customFormat="1" ht="15.75" customHeight="1">
      <c r="B949" s="127"/>
      <c r="C949" s="128"/>
      <c r="D949" s="128"/>
      <c r="E949" s="129"/>
      <c r="F949" s="293" t="s">
        <v>1301</v>
      </c>
      <c r="G949" s="294"/>
      <c r="H949" s="294"/>
      <c r="I949" s="294"/>
      <c r="J949" s="128"/>
      <c r="K949" s="130">
        <v>64.1</v>
      </c>
      <c r="L949" s="128"/>
      <c r="M949" s="128"/>
      <c r="N949" s="128"/>
      <c r="O949" s="128"/>
      <c r="P949" s="128"/>
      <c r="Q949" s="128"/>
      <c r="R949" s="128"/>
      <c r="S949" s="131"/>
      <c r="T949" s="132"/>
      <c r="U949" s="128"/>
      <c r="V949" s="128"/>
      <c r="W949" s="128"/>
      <c r="X949" s="128"/>
      <c r="Y949" s="128"/>
      <c r="Z949" s="128"/>
      <c r="AA949" s="133"/>
      <c r="AT949" s="134" t="s">
        <v>240</v>
      </c>
      <c r="AU949" s="134" t="s">
        <v>74</v>
      </c>
      <c r="AV949" s="134" t="s">
        <v>74</v>
      </c>
      <c r="AW949" s="134" t="s">
        <v>188</v>
      </c>
      <c r="AX949" s="134" t="s">
        <v>65</v>
      </c>
      <c r="AY949" s="134" t="s">
        <v>231</v>
      </c>
    </row>
    <row r="950" spans="2:51" s="6" customFormat="1" ht="15.75" customHeight="1">
      <c r="B950" s="127"/>
      <c r="C950" s="128"/>
      <c r="D950" s="128"/>
      <c r="E950" s="128"/>
      <c r="F950" s="293" t="s">
        <v>1302</v>
      </c>
      <c r="G950" s="294"/>
      <c r="H950" s="294"/>
      <c r="I950" s="294"/>
      <c r="J950" s="128"/>
      <c r="K950" s="130">
        <v>23.5</v>
      </c>
      <c r="L950" s="128"/>
      <c r="M950" s="128"/>
      <c r="N950" s="128"/>
      <c r="O950" s="128"/>
      <c r="P950" s="128"/>
      <c r="Q950" s="128"/>
      <c r="R950" s="128"/>
      <c r="S950" s="131"/>
      <c r="T950" s="132"/>
      <c r="U950" s="128"/>
      <c r="V950" s="128"/>
      <c r="W950" s="128"/>
      <c r="X950" s="128"/>
      <c r="Y950" s="128"/>
      <c r="Z950" s="128"/>
      <c r="AA950" s="133"/>
      <c r="AT950" s="134" t="s">
        <v>240</v>
      </c>
      <c r="AU950" s="134" t="s">
        <v>74</v>
      </c>
      <c r="AV950" s="134" t="s">
        <v>74</v>
      </c>
      <c r="AW950" s="134" t="s">
        <v>188</v>
      </c>
      <c r="AX950" s="134" t="s">
        <v>65</v>
      </c>
      <c r="AY950" s="134" t="s">
        <v>231</v>
      </c>
    </row>
    <row r="951" spans="2:51" s="6" customFormat="1" ht="15.75" customHeight="1">
      <c r="B951" s="135"/>
      <c r="C951" s="136"/>
      <c r="D951" s="136"/>
      <c r="E951" s="136" t="s">
        <v>106</v>
      </c>
      <c r="F951" s="299" t="s">
        <v>241</v>
      </c>
      <c r="G951" s="300"/>
      <c r="H951" s="300"/>
      <c r="I951" s="300"/>
      <c r="J951" s="136"/>
      <c r="K951" s="137">
        <v>87.6</v>
      </c>
      <c r="L951" s="136"/>
      <c r="M951" s="136"/>
      <c r="N951" s="136"/>
      <c r="O951" s="136"/>
      <c r="P951" s="136"/>
      <c r="Q951" s="136"/>
      <c r="R951" s="136"/>
      <c r="S951" s="138"/>
      <c r="T951" s="139"/>
      <c r="U951" s="136"/>
      <c r="V951" s="136"/>
      <c r="W951" s="136"/>
      <c r="X951" s="136"/>
      <c r="Y951" s="136"/>
      <c r="Z951" s="136"/>
      <c r="AA951" s="140"/>
      <c r="AT951" s="141" t="s">
        <v>240</v>
      </c>
      <c r="AU951" s="141" t="s">
        <v>74</v>
      </c>
      <c r="AV951" s="141" t="s">
        <v>237</v>
      </c>
      <c r="AW951" s="141" t="s">
        <v>188</v>
      </c>
      <c r="AX951" s="141" t="s">
        <v>17</v>
      </c>
      <c r="AY951" s="141" t="s">
        <v>231</v>
      </c>
    </row>
    <row r="952" spans="2:65" s="6" customFormat="1" ht="15.75" customHeight="1">
      <c r="B952" s="21"/>
      <c r="C952" s="149" t="s">
        <v>1303</v>
      </c>
      <c r="D952" s="149" t="s">
        <v>328</v>
      </c>
      <c r="E952" s="150" t="s">
        <v>1304</v>
      </c>
      <c r="F952" s="295" t="s">
        <v>1305</v>
      </c>
      <c r="G952" s="296"/>
      <c r="H952" s="296"/>
      <c r="I952" s="296"/>
      <c r="J952" s="151" t="s">
        <v>235</v>
      </c>
      <c r="K952" s="152">
        <v>96.36</v>
      </c>
      <c r="L952" s="297"/>
      <c r="M952" s="296"/>
      <c r="N952" s="298">
        <f>ROUND($L$952*$K$952,2)</f>
        <v>0</v>
      </c>
      <c r="O952" s="290"/>
      <c r="P952" s="290"/>
      <c r="Q952" s="290"/>
      <c r="R952" s="119" t="s">
        <v>236</v>
      </c>
      <c r="S952" s="41"/>
      <c r="T952" s="122"/>
      <c r="U952" s="123" t="s">
        <v>38</v>
      </c>
      <c r="V952" s="22"/>
      <c r="W952" s="22"/>
      <c r="X952" s="124">
        <v>0.0192</v>
      </c>
      <c r="Y952" s="124">
        <f>$X$952*$K$952</f>
        <v>1.8501119999999998</v>
      </c>
      <c r="Z952" s="124">
        <v>0</v>
      </c>
      <c r="AA952" s="125">
        <f>$Z$952*$K$952</f>
        <v>0</v>
      </c>
      <c r="AR952" s="80" t="s">
        <v>411</v>
      </c>
      <c r="AT952" s="80" t="s">
        <v>328</v>
      </c>
      <c r="AU952" s="80" t="s">
        <v>74</v>
      </c>
      <c r="AY952" s="6" t="s">
        <v>231</v>
      </c>
      <c r="BE952" s="126">
        <f>IF($U$952="základní",$N$952,0)</f>
        <v>0</v>
      </c>
      <c r="BF952" s="126">
        <f>IF($U$952="snížená",$N$952,0)</f>
        <v>0</v>
      </c>
      <c r="BG952" s="126">
        <f>IF($U$952="zákl. přenesená",$N$952,0)</f>
        <v>0</v>
      </c>
      <c r="BH952" s="126">
        <f>IF($U$952="sníž. přenesená",$N$952,0)</f>
        <v>0</v>
      </c>
      <c r="BI952" s="126">
        <f>IF($U$952="nulová",$N$952,0)</f>
        <v>0</v>
      </c>
      <c r="BJ952" s="80" t="s">
        <v>237</v>
      </c>
      <c r="BK952" s="126">
        <f>ROUND($L$952*$K$952,2)</f>
        <v>0</v>
      </c>
      <c r="BL952" s="80" t="s">
        <v>305</v>
      </c>
      <c r="BM952" s="80" t="s">
        <v>1306</v>
      </c>
    </row>
    <row r="953" spans="2:51" s="6" customFormat="1" ht="15.75" customHeight="1">
      <c r="B953" s="127"/>
      <c r="C953" s="128"/>
      <c r="D953" s="128"/>
      <c r="E953" s="129"/>
      <c r="F953" s="293" t="s">
        <v>1307</v>
      </c>
      <c r="G953" s="294"/>
      <c r="H953" s="294"/>
      <c r="I953" s="294"/>
      <c r="J953" s="128"/>
      <c r="K953" s="130">
        <v>96.36</v>
      </c>
      <c r="L953" s="128"/>
      <c r="M953" s="128"/>
      <c r="N953" s="128"/>
      <c r="O953" s="128"/>
      <c r="P953" s="128"/>
      <c r="Q953" s="128"/>
      <c r="R953" s="128"/>
      <c r="S953" s="131"/>
      <c r="T953" s="132"/>
      <c r="U953" s="128"/>
      <c r="V953" s="128"/>
      <c r="W953" s="128"/>
      <c r="X953" s="128"/>
      <c r="Y953" s="128"/>
      <c r="Z953" s="128"/>
      <c r="AA953" s="133"/>
      <c r="AT953" s="134" t="s">
        <v>240</v>
      </c>
      <c r="AU953" s="134" t="s">
        <v>74</v>
      </c>
      <c r="AV953" s="134" t="s">
        <v>74</v>
      </c>
      <c r="AW953" s="134" t="s">
        <v>188</v>
      </c>
      <c r="AX953" s="134" t="s">
        <v>65</v>
      </c>
      <c r="AY953" s="134" t="s">
        <v>231</v>
      </c>
    </row>
    <row r="954" spans="2:51" s="6" customFormat="1" ht="15.75" customHeight="1">
      <c r="B954" s="135"/>
      <c r="C954" s="136"/>
      <c r="D954" s="136"/>
      <c r="E954" s="136"/>
      <c r="F954" s="299" t="s">
        <v>241</v>
      </c>
      <c r="G954" s="300"/>
      <c r="H954" s="300"/>
      <c r="I954" s="300"/>
      <c r="J954" s="136"/>
      <c r="K954" s="137">
        <v>96.36</v>
      </c>
      <c r="L954" s="136"/>
      <c r="M954" s="136"/>
      <c r="N954" s="136"/>
      <c r="O954" s="136"/>
      <c r="P954" s="136"/>
      <c r="Q954" s="136"/>
      <c r="R954" s="136"/>
      <c r="S954" s="138"/>
      <c r="T954" s="139"/>
      <c r="U954" s="136"/>
      <c r="V954" s="136"/>
      <c r="W954" s="136"/>
      <c r="X954" s="136"/>
      <c r="Y954" s="136"/>
      <c r="Z954" s="136"/>
      <c r="AA954" s="140"/>
      <c r="AT954" s="141" t="s">
        <v>240</v>
      </c>
      <c r="AU954" s="141" t="s">
        <v>74</v>
      </c>
      <c r="AV954" s="141" t="s">
        <v>237</v>
      </c>
      <c r="AW954" s="141" t="s">
        <v>188</v>
      </c>
      <c r="AX954" s="141" t="s">
        <v>17</v>
      </c>
      <c r="AY954" s="141" t="s">
        <v>231</v>
      </c>
    </row>
    <row r="955" spans="2:65" s="6" customFormat="1" ht="27" customHeight="1">
      <c r="B955" s="21"/>
      <c r="C955" s="117" t="s">
        <v>1308</v>
      </c>
      <c r="D955" s="117" t="s">
        <v>232</v>
      </c>
      <c r="E955" s="118" t="s">
        <v>1309</v>
      </c>
      <c r="F955" s="289" t="s">
        <v>1310</v>
      </c>
      <c r="G955" s="290"/>
      <c r="H955" s="290"/>
      <c r="I955" s="290"/>
      <c r="J955" s="120" t="s">
        <v>235</v>
      </c>
      <c r="K955" s="121">
        <v>87.6</v>
      </c>
      <c r="L955" s="291"/>
      <c r="M955" s="290"/>
      <c r="N955" s="292">
        <f>ROUND($L$955*$K$955,2)</f>
        <v>0</v>
      </c>
      <c r="O955" s="290"/>
      <c r="P955" s="290"/>
      <c r="Q955" s="290"/>
      <c r="R955" s="119" t="s">
        <v>236</v>
      </c>
      <c r="S955" s="41"/>
      <c r="T955" s="122"/>
      <c r="U955" s="123" t="s">
        <v>38</v>
      </c>
      <c r="V955" s="22"/>
      <c r="W955" s="22"/>
      <c r="X955" s="124">
        <v>0</v>
      </c>
      <c r="Y955" s="124">
        <f>$X$955*$K$955</f>
        <v>0</v>
      </c>
      <c r="Z955" s="124">
        <v>0.02722</v>
      </c>
      <c r="AA955" s="125">
        <f>$Z$955*$K$955</f>
        <v>2.384472</v>
      </c>
      <c r="AR955" s="80" t="s">
        <v>305</v>
      </c>
      <c r="AT955" s="80" t="s">
        <v>232</v>
      </c>
      <c r="AU955" s="80" t="s">
        <v>74</v>
      </c>
      <c r="AY955" s="6" t="s">
        <v>231</v>
      </c>
      <c r="BE955" s="126">
        <f>IF($U$955="základní",$N$955,0)</f>
        <v>0</v>
      </c>
      <c r="BF955" s="126">
        <f>IF($U$955="snížená",$N$955,0)</f>
        <v>0</v>
      </c>
      <c r="BG955" s="126">
        <f>IF($U$955="zákl. přenesená",$N$955,0)</f>
        <v>0</v>
      </c>
      <c r="BH955" s="126">
        <f>IF($U$955="sníž. přenesená",$N$955,0)</f>
        <v>0</v>
      </c>
      <c r="BI955" s="126">
        <f>IF($U$955="nulová",$N$955,0)</f>
        <v>0</v>
      </c>
      <c r="BJ955" s="80" t="s">
        <v>237</v>
      </c>
      <c r="BK955" s="126">
        <f>ROUND($L$955*$K$955,2)</f>
        <v>0</v>
      </c>
      <c r="BL955" s="80" t="s">
        <v>305</v>
      </c>
      <c r="BM955" s="80" t="s">
        <v>1311</v>
      </c>
    </row>
    <row r="956" spans="2:51" s="6" customFormat="1" ht="15.75" customHeight="1">
      <c r="B956" s="127"/>
      <c r="C956" s="128"/>
      <c r="D956" s="128"/>
      <c r="E956" s="129"/>
      <c r="F956" s="293" t="s">
        <v>1312</v>
      </c>
      <c r="G956" s="294"/>
      <c r="H956" s="294"/>
      <c r="I956" s="294"/>
      <c r="J956" s="128"/>
      <c r="K956" s="130">
        <v>64.1</v>
      </c>
      <c r="L956" s="128"/>
      <c r="M956" s="128"/>
      <c r="N956" s="128"/>
      <c r="O956" s="128"/>
      <c r="P956" s="128"/>
      <c r="Q956" s="128"/>
      <c r="R956" s="128"/>
      <c r="S956" s="131"/>
      <c r="T956" s="132"/>
      <c r="U956" s="128"/>
      <c r="V956" s="128"/>
      <c r="W956" s="128"/>
      <c r="X956" s="128"/>
      <c r="Y956" s="128"/>
      <c r="Z956" s="128"/>
      <c r="AA956" s="133"/>
      <c r="AT956" s="134" t="s">
        <v>240</v>
      </c>
      <c r="AU956" s="134" t="s">
        <v>74</v>
      </c>
      <c r="AV956" s="134" t="s">
        <v>74</v>
      </c>
      <c r="AW956" s="134" t="s">
        <v>188</v>
      </c>
      <c r="AX956" s="134" t="s">
        <v>65</v>
      </c>
      <c r="AY956" s="134" t="s">
        <v>231</v>
      </c>
    </row>
    <row r="957" spans="2:51" s="6" customFormat="1" ht="15.75" customHeight="1">
      <c r="B957" s="127"/>
      <c r="C957" s="128"/>
      <c r="D957" s="128"/>
      <c r="E957" s="128"/>
      <c r="F957" s="293" t="s">
        <v>1313</v>
      </c>
      <c r="G957" s="294"/>
      <c r="H957" s="294"/>
      <c r="I957" s="294"/>
      <c r="J957" s="128"/>
      <c r="K957" s="130">
        <v>23.5</v>
      </c>
      <c r="L957" s="128"/>
      <c r="M957" s="128"/>
      <c r="N957" s="128"/>
      <c r="O957" s="128"/>
      <c r="P957" s="128"/>
      <c r="Q957" s="128"/>
      <c r="R957" s="128"/>
      <c r="S957" s="131"/>
      <c r="T957" s="132"/>
      <c r="U957" s="128"/>
      <c r="V957" s="128"/>
      <c r="W957" s="128"/>
      <c r="X957" s="128"/>
      <c r="Y957" s="128"/>
      <c r="Z957" s="128"/>
      <c r="AA957" s="133"/>
      <c r="AT957" s="134" t="s">
        <v>240</v>
      </c>
      <c r="AU957" s="134" t="s">
        <v>74</v>
      </c>
      <c r="AV957" s="134" t="s">
        <v>74</v>
      </c>
      <c r="AW957" s="134" t="s">
        <v>188</v>
      </c>
      <c r="AX957" s="134" t="s">
        <v>65</v>
      </c>
      <c r="AY957" s="134" t="s">
        <v>231</v>
      </c>
    </row>
    <row r="958" spans="2:51" s="6" customFormat="1" ht="15.75" customHeight="1">
      <c r="B958" s="135"/>
      <c r="C958" s="136"/>
      <c r="D958" s="136"/>
      <c r="E958" s="136"/>
      <c r="F958" s="299" t="s">
        <v>241</v>
      </c>
      <c r="G958" s="300"/>
      <c r="H958" s="300"/>
      <c r="I958" s="300"/>
      <c r="J958" s="136"/>
      <c r="K958" s="137">
        <v>87.6</v>
      </c>
      <c r="L958" s="136"/>
      <c r="M958" s="136"/>
      <c r="N958" s="136"/>
      <c r="O958" s="136"/>
      <c r="P958" s="136"/>
      <c r="Q958" s="136"/>
      <c r="R958" s="136"/>
      <c r="S958" s="138"/>
      <c r="T958" s="139"/>
      <c r="U958" s="136"/>
      <c r="V958" s="136"/>
      <c r="W958" s="136"/>
      <c r="X958" s="136"/>
      <c r="Y958" s="136"/>
      <c r="Z958" s="136"/>
      <c r="AA958" s="140"/>
      <c r="AT958" s="141" t="s">
        <v>240</v>
      </c>
      <c r="AU958" s="141" t="s">
        <v>74</v>
      </c>
      <c r="AV958" s="141" t="s">
        <v>237</v>
      </c>
      <c r="AW958" s="141" t="s">
        <v>188</v>
      </c>
      <c r="AX958" s="141" t="s">
        <v>17</v>
      </c>
      <c r="AY958" s="141" t="s">
        <v>231</v>
      </c>
    </row>
    <row r="959" spans="2:65" s="6" customFormat="1" ht="27" customHeight="1">
      <c r="B959" s="21"/>
      <c r="C959" s="117" t="s">
        <v>1314</v>
      </c>
      <c r="D959" s="117" t="s">
        <v>232</v>
      </c>
      <c r="E959" s="118" t="s">
        <v>1315</v>
      </c>
      <c r="F959" s="289" t="s">
        <v>1316</v>
      </c>
      <c r="G959" s="290"/>
      <c r="H959" s="290"/>
      <c r="I959" s="290"/>
      <c r="J959" s="120" t="s">
        <v>235</v>
      </c>
      <c r="K959" s="121">
        <v>87.6</v>
      </c>
      <c r="L959" s="291"/>
      <c r="M959" s="290"/>
      <c r="N959" s="292">
        <f>ROUND($L$959*$K$959,2)</f>
        <v>0</v>
      </c>
      <c r="O959" s="290"/>
      <c r="P959" s="290"/>
      <c r="Q959" s="290"/>
      <c r="R959" s="119" t="s">
        <v>236</v>
      </c>
      <c r="S959" s="41"/>
      <c r="T959" s="122"/>
      <c r="U959" s="123" t="s">
        <v>38</v>
      </c>
      <c r="V959" s="22"/>
      <c r="W959" s="22"/>
      <c r="X959" s="124">
        <v>0.0077</v>
      </c>
      <c r="Y959" s="124">
        <f>$X$959*$K$959</f>
        <v>0.67452</v>
      </c>
      <c r="Z959" s="124">
        <v>0</v>
      </c>
      <c r="AA959" s="125">
        <f>$Z$959*$K$959</f>
        <v>0</v>
      </c>
      <c r="AR959" s="80" t="s">
        <v>305</v>
      </c>
      <c r="AT959" s="80" t="s">
        <v>232</v>
      </c>
      <c r="AU959" s="80" t="s">
        <v>74</v>
      </c>
      <c r="AY959" s="6" t="s">
        <v>231</v>
      </c>
      <c r="BE959" s="126">
        <f>IF($U$959="základní",$N$959,0)</f>
        <v>0</v>
      </c>
      <c r="BF959" s="126">
        <f>IF($U$959="snížená",$N$959,0)</f>
        <v>0</v>
      </c>
      <c r="BG959" s="126">
        <f>IF($U$959="zákl. přenesená",$N$959,0)</f>
        <v>0</v>
      </c>
      <c r="BH959" s="126">
        <f>IF($U$959="sníž. přenesená",$N$959,0)</f>
        <v>0</v>
      </c>
      <c r="BI959" s="126">
        <f>IF($U$959="nulová",$N$959,0)</f>
        <v>0</v>
      </c>
      <c r="BJ959" s="80" t="s">
        <v>237</v>
      </c>
      <c r="BK959" s="126">
        <f>ROUND($L$959*$K$959,2)</f>
        <v>0</v>
      </c>
      <c r="BL959" s="80" t="s">
        <v>305</v>
      </c>
      <c r="BM959" s="80" t="s">
        <v>1317</v>
      </c>
    </row>
    <row r="960" spans="2:51" s="6" customFormat="1" ht="15.75" customHeight="1">
      <c r="B960" s="127"/>
      <c r="C960" s="128"/>
      <c r="D960" s="128"/>
      <c r="E960" s="129"/>
      <c r="F960" s="293" t="s">
        <v>1301</v>
      </c>
      <c r="G960" s="294"/>
      <c r="H960" s="294"/>
      <c r="I960" s="294"/>
      <c r="J960" s="128"/>
      <c r="K960" s="130">
        <v>64.1</v>
      </c>
      <c r="L960" s="128"/>
      <c r="M960" s="128"/>
      <c r="N960" s="128"/>
      <c r="O960" s="128"/>
      <c r="P960" s="128"/>
      <c r="Q960" s="128"/>
      <c r="R960" s="128"/>
      <c r="S960" s="131"/>
      <c r="T960" s="132"/>
      <c r="U960" s="128"/>
      <c r="V960" s="128"/>
      <c r="W960" s="128"/>
      <c r="X960" s="128"/>
      <c r="Y960" s="128"/>
      <c r="Z960" s="128"/>
      <c r="AA960" s="133"/>
      <c r="AT960" s="134" t="s">
        <v>240</v>
      </c>
      <c r="AU960" s="134" t="s">
        <v>74</v>
      </c>
      <c r="AV960" s="134" t="s">
        <v>74</v>
      </c>
      <c r="AW960" s="134" t="s">
        <v>188</v>
      </c>
      <c r="AX960" s="134" t="s">
        <v>65</v>
      </c>
      <c r="AY960" s="134" t="s">
        <v>231</v>
      </c>
    </row>
    <row r="961" spans="2:51" s="6" customFormat="1" ht="15.75" customHeight="1">
      <c r="B961" s="127"/>
      <c r="C961" s="128"/>
      <c r="D961" s="128"/>
      <c r="E961" s="128"/>
      <c r="F961" s="293" t="s">
        <v>1302</v>
      </c>
      <c r="G961" s="294"/>
      <c r="H961" s="294"/>
      <c r="I961" s="294"/>
      <c r="J961" s="128"/>
      <c r="K961" s="130">
        <v>23.5</v>
      </c>
      <c r="L961" s="128"/>
      <c r="M961" s="128"/>
      <c r="N961" s="128"/>
      <c r="O961" s="128"/>
      <c r="P961" s="128"/>
      <c r="Q961" s="128"/>
      <c r="R961" s="128"/>
      <c r="S961" s="131"/>
      <c r="T961" s="132"/>
      <c r="U961" s="128"/>
      <c r="V961" s="128"/>
      <c r="W961" s="128"/>
      <c r="X961" s="128"/>
      <c r="Y961" s="128"/>
      <c r="Z961" s="128"/>
      <c r="AA961" s="133"/>
      <c r="AT961" s="134" t="s">
        <v>240</v>
      </c>
      <c r="AU961" s="134" t="s">
        <v>74</v>
      </c>
      <c r="AV961" s="134" t="s">
        <v>74</v>
      </c>
      <c r="AW961" s="134" t="s">
        <v>188</v>
      </c>
      <c r="AX961" s="134" t="s">
        <v>65</v>
      </c>
      <c r="AY961" s="134" t="s">
        <v>231</v>
      </c>
    </row>
    <row r="962" spans="2:51" s="6" customFormat="1" ht="15.75" customHeight="1">
      <c r="B962" s="135"/>
      <c r="C962" s="136"/>
      <c r="D962" s="136"/>
      <c r="E962" s="136"/>
      <c r="F962" s="299" t="s">
        <v>241</v>
      </c>
      <c r="G962" s="300"/>
      <c r="H962" s="300"/>
      <c r="I962" s="300"/>
      <c r="J962" s="136"/>
      <c r="K962" s="137">
        <v>87.6</v>
      </c>
      <c r="L962" s="136"/>
      <c r="M962" s="136"/>
      <c r="N962" s="136"/>
      <c r="O962" s="136"/>
      <c r="P962" s="136"/>
      <c r="Q962" s="136"/>
      <c r="R962" s="136"/>
      <c r="S962" s="138"/>
      <c r="T962" s="139"/>
      <c r="U962" s="136"/>
      <c r="V962" s="136"/>
      <c r="W962" s="136"/>
      <c r="X962" s="136"/>
      <c r="Y962" s="136"/>
      <c r="Z962" s="136"/>
      <c r="AA962" s="140"/>
      <c r="AT962" s="141" t="s">
        <v>240</v>
      </c>
      <c r="AU962" s="141" t="s">
        <v>74</v>
      </c>
      <c r="AV962" s="141" t="s">
        <v>237</v>
      </c>
      <c r="AW962" s="141" t="s">
        <v>188</v>
      </c>
      <c r="AX962" s="141" t="s">
        <v>17</v>
      </c>
      <c r="AY962" s="141" t="s">
        <v>231</v>
      </c>
    </row>
    <row r="963" spans="2:65" s="6" customFormat="1" ht="27" customHeight="1">
      <c r="B963" s="21"/>
      <c r="C963" s="117" t="s">
        <v>1318</v>
      </c>
      <c r="D963" s="117" t="s">
        <v>232</v>
      </c>
      <c r="E963" s="118" t="s">
        <v>1319</v>
      </c>
      <c r="F963" s="289" t="s">
        <v>1320</v>
      </c>
      <c r="G963" s="290"/>
      <c r="H963" s="290"/>
      <c r="I963" s="290"/>
      <c r="J963" s="120" t="s">
        <v>769</v>
      </c>
      <c r="K963" s="160"/>
      <c r="L963" s="291"/>
      <c r="M963" s="290"/>
      <c r="N963" s="292">
        <f>ROUND($L$963*$K$963,2)</f>
        <v>0</v>
      </c>
      <c r="O963" s="290"/>
      <c r="P963" s="290"/>
      <c r="Q963" s="290"/>
      <c r="R963" s="119" t="s">
        <v>236</v>
      </c>
      <c r="S963" s="41"/>
      <c r="T963" s="122"/>
      <c r="U963" s="123" t="s">
        <v>38</v>
      </c>
      <c r="V963" s="22"/>
      <c r="W963" s="22"/>
      <c r="X963" s="124">
        <v>0</v>
      </c>
      <c r="Y963" s="124">
        <f>$X$963*$K$963</f>
        <v>0</v>
      </c>
      <c r="Z963" s="124">
        <v>0</v>
      </c>
      <c r="AA963" s="125">
        <f>$Z$963*$K$963</f>
        <v>0</v>
      </c>
      <c r="AR963" s="80" t="s">
        <v>305</v>
      </c>
      <c r="AT963" s="80" t="s">
        <v>232</v>
      </c>
      <c r="AU963" s="80" t="s">
        <v>74</v>
      </c>
      <c r="AY963" s="6" t="s">
        <v>231</v>
      </c>
      <c r="BE963" s="126">
        <f>IF($U$963="základní",$N$963,0)</f>
        <v>0</v>
      </c>
      <c r="BF963" s="126">
        <f>IF($U$963="snížená",$N$963,0)</f>
        <v>0</v>
      </c>
      <c r="BG963" s="126">
        <f>IF($U$963="zákl. přenesená",$N$963,0)</f>
        <v>0</v>
      </c>
      <c r="BH963" s="126">
        <f>IF($U$963="sníž. přenesená",$N$963,0)</f>
        <v>0</v>
      </c>
      <c r="BI963" s="126">
        <f>IF($U$963="nulová",$N$963,0)</f>
        <v>0</v>
      </c>
      <c r="BJ963" s="80" t="s">
        <v>237</v>
      </c>
      <c r="BK963" s="126">
        <f>ROUND($L$963*$K$963,2)</f>
        <v>0</v>
      </c>
      <c r="BL963" s="80" t="s">
        <v>305</v>
      </c>
      <c r="BM963" s="80" t="s">
        <v>1321</v>
      </c>
    </row>
    <row r="964" spans="2:63" s="106" customFormat="1" ht="30.75" customHeight="1">
      <c r="B964" s="107"/>
      <c r="C964" s="108"/>
      <c r="D964" s="116" t="s">
        <v>210</v>
      </c>
      <c r="E964" s="108"/>
      <c r="F964" s="108"/>
      <c r="G964" s="108"/>
      <c r="H964" s="108"/>
      <c r="I964" s="108"/>
      <c r="J964" s="108"/>
      <c r="K964" s="108"/>
      <c r="L964" s="108"/>
      <c r="M964" s="108"/>
      <c r="N964" s="285">
        <f>$BK$964</f>
        <v>0</v>
      </c>
      <c r="O964" s="284"/>
      <c r="P964" s="284"/>
      <c r="Q964" s="284"/>
      <c r="R964" s="108"/>
      <c r="S964" s="110"/>
      <c r="T964" s="111"/>
      <c r="U964" s="108"/>
      <c r="V964" s="108"/>
      <c r="W964" s="112">
        <f>SUM($W$965:$W$977)</f>
        <v>0</v>
      </c>
      <c r="X964" s="108"/>
      <c r="Y964" s="112">
        <f>SUM($Y$965:$Y$977)</f>
        <v>3.2547435999999994</v>
      </c>
      <c r="Z964" s="108"/>
      <c r="AA964" s="113">
        <f>SUM($AA$965:$AA$977)</f>
        <v>1.5737919999999999</v>
      </c>
      <c r="AR964" s="114" t="s">
        <v>74</v>
      </c>
      <c r="AT964" s="114" t="s">
        <v>64</v>
      </c>
      <c r="AU964" s="114" t="s">
        <v>17</v>
      </c>
      <c r="AY964" s="114" t="s">
        <v>231</v>
      </c>
      <c r="BK964" s="115">
        <f>SUM($BK$965:$BK$977)</f>
        <v>0</v>
      </c>
    </row>
    <row r="965" spans="2:65" s="6" customFormat="1" ht="27" customHeight="1">
      <c r="B965" s="21"/>
      <c r="C965" s="120" t="s">
        <v>1322</v>
      </c>
      <c r="D965" s="120" t="s">
        <v>232</v>
      </c>
      <c r="E965" s="118" t="s">
        <v>1323</v>
      </c>
      <c r="F965" s="289" t="s">
        <v>1324</v>
      </c>
      <c r="G965" s="290"/>
      <c r="H965" s="290"/>
      <c r="I965" s="290"/>
      <c r="J965" s="120" t="s">
        <v>235</v>
      </c>
      <c r="K965" s="121">
        <v>57.86</v>
      </c>
      <c r="L965" s="291"/>
      <c r="M965" s="290"/>
      <c r="N965" s="292">
        <f>ROUND($L$965*$K$965,2)</f>
        <v>0</v>
      </c>
      <c r="O965" s="290"/>
      <c r="P965" s="290"/>
      <c r="Q965" s="290"/>
      <c r="R965" s="119" t="s">
        <v>236</v>
      </c>
      <c r="S965" s="41"/>
      <c r="T965" s="122"/>
      <c r="U965" s="123" t="s">
        <v>38</v>
      </c>
      <c r="V965" s="22"/>
      <c r="W965" s="22"/>
      <c r="X965" s="124">
        <v>0.03566</v>
      </c>
      <c r="Y965" s="124">
        <f>$X$965*$K$965</f>
        <v>2.0632875999999998</v>
      </c>
      <c r="Z965" s="124">
        <v>0</v>
      </c>
      <c r="AA965" s="125">
        <f>$Z$965*$K$965</f>
        <v>0</v>
      </c>
      <c r="AR965" s="80" t="s">
        <v>305</v>
      </c>
      <c r="AT965" s="80" t="s">
        <v>232</v>
      </c>
      <c r="AU965" s="80" t="s">
        <v>74</v>
      </c>
      <c r="AY965" s="80" t="s">
        <v>231</v>
      </c>
      <c r="BE965" s="126">
        <f>IF($U$965="základní",$N$965,0)</f>
        <v>0</v>
      </c>
      <c r="BF965" s="126">
        <f>IF($U$965="snížená",$N$965,0)</f>
        <v>0</v>
      </c>
      <c r="BG965" s="126">
        <f>IF($U$965="zákl. přenesená",$N$965,0)</f>
        <v>0</v>
      </c>
      <c r="BH965" s="126">
        <f>IF($U$965="sníž. přenesená",$N$965,0)</f>
        <v>0</v>
      </c>
      <c r="BI965" s="126">
        <f>IF($U$965="nulová",$N$965,0)</f>
        <v>0</v>
      </c>
      <c r="BJ965" s="80" t="s">
        <v>237</v>
      </c>
      <c r="BK965" s="126">
        <f>ROUND($L$965*$K$965,2)</f>
        <v>0</v>
      </c>
      <c r="BL965" s="80" t="s">
        <v>305</v>
      </c>
      <c r="BM965" s="80" t="s">
        <v>1325</v>
      </c>
    </row>
    <row r="966" spans="2:51" s="6" customFormat="1" ht="39" customHeight="1">
      <c r="B966" s="127"/>
      <c r="C966" s="128"/>
      <c r="D966" s="128"/>
      <c r="E966" s="129"/>
      <c r="F966" s="293" t="s">
        <v>1326</v>
      </c>
      <c r="G966" s="294"/>
      <c r="H966" s="294"/>
      <c r="I966" s="294"/>
      <c r="J966" s="128"/>
      <c r="K966" s="130">
        <v>27.06</v>
      </c>
      <c r="L966" s="128"/>
      <c r="M966" s="128"/>
      <c r="N966" s="128"/>
      <c r="O966" s="128"/>
      <c r="P966" s="128"/>
      <c r="Q966" s="128"/>
      <c r="R966" s="128"/>
      <c r="S966" s="131"/>
      <c r="T966" s="132"/>
      <c r="U966" s="128"/>
      <c r="V966" s="128"/>
      <c r="W966" s="128"/>
      <c r="X966" s="128"/>
      <c r="Y966" s="128"/>
      <c r="Z966" s="128"/>
      <c r="AA966" s="133"/>
      <c r="AT966" s="134" t="s">
        <v>240</v>
      </c>
      <c r="AU966" s="134" t="s">
        <v>74</v>
      </c>
      <c r="AV966" s="134" t="s">
        <v>74</v>
      </c>
      <c r="AW966" s="134" t="s">
        <v>188</v>
      </c>
      <c r="AX966" s="134" t="s">
        <v>65</v>
      </c>
      <c r="AY966" s="134" t="s">
        <v>231</v>
      </c>
    </row>
    <row r="967" spans="2:51" s="6" customFormat="1" ht="39" customHeight="1">
      <c r="B967" s="127"/>
      <c r="C967" s="128"/>
      <c r="D967" s="128"/>
      <c r="E967" s="128"/>
      <c r="F967" s="293" t="s">
        <v>1327</v>
      </c>
      <c r="G967" s="294"/>
      <c r="H967" s="294"/>
      <c r="I967" s="294"/>
      <c r="J967" s="128"/>
      <c r="K967" s="130">
        <v>30.8</v>
      </c>
      <c r="L967" s="128"/>
      <c r="M967" s="128"/>
      <c r="N967" s="128"/>
      <c r="O967" s="128"/>
      <c r="P967" s="128"/>
      <c r="Q967" s="128"/>
      <c r="R967" s="128"/>
      <c r="S967" s="131"/>
      <c r="T967" s="132"/>
      <c r="U967" s="128"/>
      <c r="V967" s="128"/>
      <c r="W967" s="128"/>
      <c r="X967" s="128"/>
      <c r="Y967" s="128"/>
      <c r="Z967" s="128"/>
      <c r="AA967" s="133"/>
      <c r="AT967" s="134" t="s">
        <v>240</v>
      </c>
      <c r="AU967" s="134" t="s">
        <v>74</v>
      </c>
      <c r="AV967" s="134" t="s">
        <v>74</v>
      </c>
      <c r="AW967" s="134" t="s">
        <v>188</v>
      </c>
      <c r="AX967" s="134" t="s">
        <v>65</v>
      </c>
      <c r="AY967" s="134" t="s">
        <v>231</v>
      </c>
    </row>
    <row r="968" spans="2:51" s="6" customFormat="1" ht="15.75" customHeight="1">
      <c r="B968" s="135"/>
      <c r="C968" s="136"/>
      <c r="D968" s="136"/>
      <c r="E968" s="136" t="s">
        <v>127</v>
      </c>
      <c r="F968" s="299" t="s">
        <v>241</v>
      </c>
      <c r="G968" s="300"/>
      <c r="H968" s="300"/>
      <c r="I968" s="300"/>
      <c r="J968" s="136"/>
      <c r="K968" s="137">
        <v>57.86</v>
      </c>
      <c r="L968" s="136"/>
      <c r="M968" s="136"/>
      <c r="N968" s="136"/>
      <c r="O968" s="136"/>
      <c r="P968" s="136"/>
      <c r="Q968" s="136"/>
      <c r="R968" s="136"/>
      <c r="S968" s="138"/>
      <c r="T968" s="139"/>
      <c r="U968" s="136"/>
      <c r="V968" s="136"/>
      <c r="W968" s="136"/>
      <c r="X968" s="136"/>
      <c r="Y968" s="136"/>
      <c r="Z968" s="136"/>
      <c r="AA968" s="140"/>
      <c r="AT968" s="141" t="s">
        <v>240</v>
      </c>
      <c r="AU968" s="141" t="s">
        <v>74</v>
      </c>
      <c r="AV968" s="141" t="s">
        <v>237</v>
      </c>
      <c r="AW968" s="141" t="s">
        <v>188</v>
      </c>
      <c r="AX968" s="141" t="s">
        <v>17</v>
      </c>
      <c r="AY968" s="141" t="s">
        <v>231</v>
      </c>
    </row>
    <row r="969" spans="2:65" s="6" customFormat="1" ht="15.75" customHeight="1">
      <c r="B969" s="21"/>
      <c r="C969" s="149" t="s">
        <v>1328</v>
      </c>
      <c r="D969" s="149" t="s">
        <v>328</v>
      </c>
      <c r="E969" s="150" t="s">
        <v>1329</v>
      </c>
      <c r="F969" s="295" t="s">
        <v>1330</v>
      </c>
      <c r="G969" s="296"/>
      <c r="H969" s="296"/>
      <c r="I969" s="296"/>
      <c r="J969" s="151" t="s">
        <v>235</v>
      </c>
      <c r="K969" s="152">
        <v>66.192</v>
      </c>
      <c r="L969" s="297"/>
      <c r="M969" s="296"/>
      <c r="N969" s="298">
        <f>ROUND($L$969*$K$969,2)</f>
        <v>0</v>
      </c>
      <c r="O969" s="290"/>
      <c r="P969" s="290"/>
      <c r="Q969" s="290"/>
      <c r="R969" s="119" t="s">
        <v>236</v>
      </c>
      <c r="S969" s="41"/>
      <c r="T969" s="122"/>
      <c r="U969" s="123" t="s">
        <v>38</v>
      </c>
      <c r="V969" s="22"/>
      <c r="W969" s="22"/>
      <c r="X969" s="124">
        <v>0.018</v>
      </c>
      <c r="Y969" s="124">
        <f>$X$969*$K$969</f>
        <v>1.1914559999999998</v>
      </c>
      <c r="Z969" s="124">
        <v>0</v>
      </c>
      <c r="AA969" s="125">
        <f>$Z$969*$K$969</f>
        <v>0</v>
      </c>
      <c r="AR969" s="80" t="s">
        <v>411</v>
      </c>
      <c r="AT969" s="80" t="s">
        <v>328</v>
      </c>
      <c r="AU969" s="80" t="s">
        <v>74</v>
      </c>
      <c r="AY969" s="6" t="s">
        <v>231</v>
      </c>
      <c r="BE969" s="126">
        <f>IF($U$969="základní",$N$969,0)</f>
        <v>0</v>
      </c>
      <c r="BF969" s="126">
        <f>IF($U$969="snížená",$N$969,0)</f>
        <v>0</v>
      </c>
      <c r="BG969" s="126">
        <f>IF($U$969="zákl. přenesená",$N$969,0)</f>
        <v>0</v>
      </c>
      <c r="BH969" s="126">
        <f>IF($U$969="sníž. přenesená",$N$969,0)</f>
        <v>0</v>
      </c>
      <c r="BI969" s="126">
        <f>IF($U$969="nulová",$N$969,0)</f>
        <v>0</v>
      </c>
      <c r="BJ969" s="80" t="s">
        <v>237</v>
      </c>
      <c r="BK969" s="126">
        <f>ROUND($L$969*$K$969,2)</f>
        <v>0</v>
      </c>
      <c r="BL969" s="80" t="s">
        <v>305</v>
      </c>
      <c r="BM969" s="80" t="s">
        <v>1331</v>
      </c>
    </row>
    <row r="970" spans="2:51" s="6" customFormat="1" ht="15.75" customHeight="1">
      <c r="B970" s="127"/>
      <c r="C970" s="128"/>
      <c r="D970" s="128"/>
      <c r="E970" s="129"/>
      <c r="F970" s="293" t="s">
        <v>1332</v>
      </c>
      <c r="G970" s="294"/>
      <c r="H970" s="294"/>
      <c r="I970" s="294"/>
      <c r="J970" s="128"/>
      <c r="K970" s="130">
        <v>63.646</v>
      </c>
      <c r="L970" s="128"/>
      <c r="M970" s="128"/>
      <c r="N970" s="128"/>
      <c r="O970" s="128"/>
      <c r="P970" s="128"/>
      <c r="Q970" s="128"/>
      <c r="R970" s="128"/>
      <c r="S970" s="131"/>
      <c r="T970" s="132"/>
      <c r="U970" s="128"/>
      <c r="V970" s="128"/>
      <c r="W970" s="128"/>
      <c r="X970" s="128"/>
      <c r="Y970" s="128"/>
      <c r="Z970" s="128"/>
      <c r="AA970" s="133"/>
      <c r="AT970" s="134" t="s">
        <v>240</v>
      </c>
      <c r="AU970" s="134" t="s">
        <v>74</v>
      </c>
      <c r="AV970" s="134" t="s">
        <v>74</v>
      </c>
      <c r="AW970" s="134" t="s">
        <v>188</v>
      </c>
      <c r="AX970" s="134" t="s">
        <v>65</v>
      </c>
      <c r="AY970" s="134" t="s">
        <v>231</v>
      </c>
    </row>
    <row r="971" spans="2:51" s="6" customFormat="1" ht="15.75" customHeight="1">
      <c r="B971" s="135"/>
      <c r="C971" s="136"/>
      <c r="D971" s="136"/>
      <c r="E971" s="136"/>
      <c r="F971" s="299" t="s">
        <v>241</v>
      </c>
      <c r="G971" s="300"/>
      <c r="H971" s="300"/>
      <c r="I971" s="300"/>
      <c r="J971" s="136"/>
      <c r="K971" s="137">
        <v>63.646</v>
      </c>
      <c r="L971" s="136"/>
      <c r="M971" s="136"/>
      <c r="N971" s="136"/>
      <c r="O971" s="136"/>
      <c r="P971" s="136"/>
      <c r="Q971" s="136"/>
      <c r="R971" s="136"/>
      <c r="S971" s="138"/>
      <c r="T971" s="139"/>
      <c r="U971" s="136"/>
      <c r="V971" s="136"/>
      <c r="W971" s="136"/>
      <c r="X971" s="136"/>
      <c r="Y971" s="136"/>
      <c r="Z971" s="136"/>
      <c r="AA971" s="140"/>
      <c r="AT971" s="141" t="s">
        <v>240</v>
      </c>
      <c r="AU971" s="141" t="s">
        <v>74</v>
      </c>
      <c r="AV971" s="141" t="s">
        <v>237</v>
      </c>
      <c r="AW971" s="141" t="s">
        <v>188</v>
      </c>
      <c r="AX971" s="141" t="s">
        <v>17</v>
      </c>
      <c r="AY971" s="141" t="s">
        <v>231</v>
      </c>
    </row>
    <row r="972" spans="2:51" s="6" customFormat="1" ht="15.75" customHeight="1">
      <c r="B972" s="127"/>
      <c r="C972" s="128"/>
      <c r="D972" s="128"/>
      <c r="E972" s="128"/>
      <c r="F972" s="293" t="s">
        <v>1333</v>
      </c>
      <c r="G972" s="294"/>
      <c r="H972" s="294"/>
      <c r="I972" s="294"/>
      <c r="J972" s="128"/>
      <c r="K972" s="130">
        <v>66.192</v>
      </c>
      <c r="L972" s="128"/>
      <c r="M972" s="128"/>
      <c r="N972" s="128"/>
      <c r="O972" s="128"/>
      <c r="P972" s="128"/>
      <c r="Q972" s="128"/>
      <c r="R972" s="128"/>
      <c r="S972" s="131"/>
      <c r="T972" s="132"/>
      <c r="U972" s="128"/>
      <c r="V972" s="128"/>
      <c r="W972" s="128"/>
      <c r="X972" s="128"/>
      <c r="Y972" s="128"/>
      <c r="Z972" s="128"/>
      <c r="AA972" s="133"/>
      <c r="AT972" s="134" t="s">
        <v>240</v>
      </c>
      <c r="AU972" s="134" t="s">
        <v>74</v>
      </c>
      <c r="AV972" s="134" t="s">
        <v>74</v>
      </c>
      <c r="AW972" s="134" t="s">
        <v>65</v>
      </c>
      <c r="AX972" s="134" t="s">
        <v>17</v>
      </c>
      <c r="AY972" s="134" t="s">
        <v>231</v>
      </c>
    </row>
    <row r="973" spans="2:65" s="6" customFormat="1" ht="27" customHeight="1">
      <c r="B973" s="21"/>
      <c r="C973" s="117" t="s">
        <v>1334</v>
      </c>
      <c r="D973" s="117" t="s">
        <v>232</v>
      </c>
      <c r="E973" s="118" t="s">
        <v>1335</v>
      </c>
      <c r="F973" s="289" t="s">
        <v>1336</v>
      </c>
      <c r="G973" s="290"/>
      <c r="H973" s="290"/>
      <c r="I973" s="290"/>
      <c r="J973" s="120" t="s">
        <v>235</v>
      </c>
      <c r="K973" s="121">
        <v>57.86</v>
      </c>
      <c r="L973" s="291"/>
      <c r="M973" s="290"/>
      <c r="N973" s="292">
        <f>ROUND($L$973*$K$973,2)</f>
        <v>0</v>
      </c>
      <c r="O973" s="290"/>
      <c r="P973" s="290"/>
      <c r="Q973" s="290"/>
      <c r="R973" s="119" t="s">
        <v>236</v>
      </c>
      <c r="S973" s="41"/>
      <c r="T973" s="122"/>
      <c r="U973" s="123" t="s">
        <v>38</v>
      </c>
      <c r="V973" s="22"/>
      <c r="W973" s="22"/>
      <c r="X973" s="124">
        <v>0</v>
      </c>
      <c r="Y973" s="124">
        <f>$X$973*$K$973</f>
        <v>0</v>
      </c>
      <c r="Z973" s="124">
        <v>0.0272</v>
      </c>
      <c r="AA973" s="125">
        <f>$Z$973*$K$973</f>
        <v>1.5737919999999999</v>
      </c>
      <c r="AR973" s="80" t="s">
        <v>305</v>
      </c>
      <c r="AT973" s="80" t="s">
        <v>232</v>
      </c>
      <c r="AU973" s="80" t="s">
        <v>74</v>
      </c>
      <c r="AY973" s="6" t="s">
        <v>231</v>
      </c>
      <c r="BE973" s="126">
        <f>IF($U$973="základní",$N$973,0)</f>
        <v>0</v>
      </c>
      <c r="BF973" s="126">
        <f>IF($U$973="snížená",$N$973,0)</f>
        <v>0</v>
      </c>
      <c r="BG973" s="126">
        <f>IF($U$973="zákl. přenesená",$N$973,0)</f>
        <v>0</v>
      </c>
      <c r="BH973" s="126">
        <f>IF($U$973="sníž. přenesená",$N$973,0)</f>
        <v>0</v>
      </c>
      <c r="BI973" s="126">
        <f>IF($U$973="nulová",$N$973,0)</f>
        <v>0</v>
      </c>
      <c r="BJ973" s="80" t="s">
        <v>237</v>
      </c>
      <c r="BK973" s="126">
        <f>ROUND($L$973*$K$973,2)</f>
        <v>0</v>
      </c>
      <c r="BL973" s="80" t="s">
        <v>305</v>
      </c>
      <c r="BM973" s="80" t="s">
        <v>1337</v>
      </c>
    </row>
    <row r="974" spans="2:51" s="6" customFormat="1" ht="39" customHeight="1">
      <c r="B974" s="127"/>
      <c r="C974" s="128"/>
      <c r="D974" s="128"/>
      <c r="E974" s="129"/>
      <c r="F974" s="293" t="s">
        <v>1338</v>
      </c>
      <c r="G974" s="294"/>
      <c r="H974" s="294"/>
      <c r="I974" s="294"/>
      <c r="J974" s="128"/>
      <c r="K974" s="130">
        <v>27.06</v>
      </c>
      <c r="L974" s="128"/>
      <c r="M974" s="128"/>
      <c r="N974" s="128"/>
      <c r="O974" s="128"/>
      <c r="P974" s="128"/>
      <c r="Q974" s="128"/>
      <c r="R974" s="128"/>
      <c r="S974" s="131"/>
      <c r="T974" s="132"/>
      <c r="U974" s="128"/>
      <c r="V974" s="128"/>
      <c r="W974" s="128"/>
      <c r="X974" s="128"/>
      <c r="Y974" s="128"/>
      <c r="Z974" s="128"/>
      <c r="AA974" s="133"/>
      <c r="AT974" s="134" t="s">
        <v>240</v>
      </c>
      <c r="AU974" s="134" t="s">
        <v>74</v>
      </c>
      <c r="AV974" s="134" t="s">
        <v>74</v>
      </c>
      <c r="AW974" s="134" t="s">
        <v>188</v>
      </c>
      <c r="AX974" s="134" t="s">
        <v>65</v>
      </c>
      <c r="AY974" s="134" t="s">
        <v>231</v>
      </c>
    </row>
    <row r="975" spans="2:51" s="6" customFormat="1" ht="39" customHeight="1">
      <c r="B975" s="127"/>
      <c r="C975" s="128"/>
      <c r="D975" s="128"/>
      <c r="E975" s="128"/>
      <c r="F975" s="293" t="s">
        <v>1339</v>
      </c>
      <c r="G975" s="294"/>
      <c r="H975" s="294"/>
      <c r="I975" s="294"/>
      <c r="J975" s="128"/>
      <c r="K975" s="130">
        <v>30.8</v>
      </c>
      <c r="L975" s="128"/>
      <c r="M975" s="128"/>
      <c r="N975" s="128"/>
      <c r="O975" s="128"/>
      <c r="P975" s="128"/>
      <c r="Q975" s="128"/>
      <c r="R975" s="128"/>
      <c r="S975" s="131"/>
      <c r="T975" s="132"/>
      <c r="U975" s="128"/>
      <c r="V975" s="128"/>
      <c r="W975" s="128"/>
      <c r="X975" s="128"/>
      <c r="Y975" s="128"/>
      <c r="Z975" s="128"/>
      <c r="AA975" s="133"/>
      <c r="AT975" s="134" t="s">
        <v>240</v>
      </c>
      <c r="AU975" s="134" t="s">
        <v>74</v>
      </c>
      <c r="AV975" s="134" t="s">
        <v>74</v>
      </c>
      <c r="AW975" s="134" t="s">
        <v>188</v>
      </c>
      <c r="AX975" s="134" t="s">
        <v>65</v>
      </c>
      <c r="AY975" s="134" t="s">
        <v>231</v>
      </c>
    </row>
    <row r="976" spans="2:51" s="6" customFormat="1" ht="15.75" customHeight="1">
      <c r="B976" s="135"/>
      <c r="C976" s="136"/>
      <c r="D976" s="136"/>
      <c r="E976" s="136"/>
      <c r="F976" s="299" t="s">
        <v>241</v>
      </c>
      <c r="G976" s="300"/>
      <c r="H976" s="300"/>
      <c r="I976" s="300"/>
      <c r="J976" s="136"/>
      <c r="K976" s="137">
        <v>57.86</v>
      </c>
      <c r="L976" s="136"/>
      <c r="M976" s="136"/>
      <c r="N976" s="136"/>
      <c r="O976" s="136"/>
      <c r="P976" s="136"/>
      <c r="Q976" s="136"/>
      <c r="R976" s="136"/>
      <c r="S976" s="138"/>
      <c r="T976" s="139"/>
      <c r="U976" s="136"/>
      <c r="V976" s="136"/>
      <c r="W976" s="136"/>
      <c r="X976" s="136"/>
      <c r="Y976" s="136"/>
      <c r="Z976" s="136"/>
      <c r="AA976" s="140"/>
      <c r="AT976" s="141" t="s">
        <v>240</v>
      </c>
      <c r="AU976" s="141" t="s">
        <v>74</v>
      </c>
      <c r="AV976" s="141" t="s">
        <v>237</v>
      </c>
      <c r="AW976" s="141" t="s">
        <v>188</v>
      </c>
      <c r="AX976" s="141" t="s">
        <v>17</v>
      </c>
      <c r="AY976" s="141" t="s">
        <v>231</v>
      </c>
    </row>
    <row r="977" spans="2:65" s="6" customFormat="1" ht="27" customHeight="1">
      <c r="B977" s="21"/>
      <c r="C977" s="117" t="s">
        <v>1340</v>
      </c>
      <c r="D977" s="117" t="s">
        <v>232</v>
      </c>
      <c r="E977" s="118" t="s">
        <v>1341</v>
      </c>
      <c r="F977" s="289" t="s">
        <v>1342</v>
      </c>
      <c r="G977" s="290"/>
      <c r="H977" s="290"/>
      <c r="I977" s="290"/>
      <c r="J977" s="120" t="s">
        <v>769</v>
      </c>
      <c r="K977" s="160"/>
      <c r="L977" s="291"/>
      <c r="M977" s="290"/>
      <c r="N977" s="292">
        <f>ROUND($L$977*$K$977,2)</f>
        <v>0</v>
      </c>
      <c r="O977" s="290"/>
      <c r="P977" s="290"/>
      <c r="Q977" s="290"/>
      <c r="R977" s="119" t="s">
        <v>236</v>
      </c>
      <c r="S977" s="41"/>
      <c r="T977" s="122"/>
      <c r="U977" s="123" t="s">
        <v>38</v>
      </c>
      <c r="V977" s="22"/>
      <c r="W977" s="22"/>
      <c r="X977" s="124">
        <v>0</v>
      </c>
      <c r="Y977" s="124">
        <f>$X$977*$K$977</f>
        <v>0</v>
      </c>
      <c r="Z977" s="124">
        <v>0</v>
      </c>
      <c r="AA977" s="125">
        <f>$Z$977*$K$977</f>
        <v>0</v>
      </c>
      <c r="AR977" s="80" t="s">
        <v>305</v>
      </c>
      <c r="AT977" s="80" t="s">
        <v>232</v>
      </c>
      <c r="AU977" s="80" t="s">
        <v>74</v>
      </c>
      <c r="AY977" s="6" t="s">
        <v>231</v>
      </c>
      <c r="BE977" s="126">
        <f>IF($U$977="základní",$N$977,0)</f>
        <v>0</v>
      </c>
      <c r="BF977" s="126">
        <f>IF($U$977="snížená",$N$977,0)</f>
        <v>0</v>
      </c>
      <c r="BG977" s="126">
        <f>IF($U$977="zákl. přenesená",$N$977,0)</f>
        <v>0</v>
      </c>
      <c r="BH977" s="126">
        <f>IF($U$977="sníž. přenesená",$N$977,0)</f>
        <v>0</v>
      </c>
      <c r="BI977" s="126">
        <f>IF($U$977="nulová",$N$977,0)</f>
        <v>0</v>
      </c>
      <c r="BJ977" s="80" t="s">
        <v>237</v>
      </c>
      <c r="BK977" s="126">
        <f>ROUND($L$977*$K$977,2)</f>
        <v>0</v>
      </c>
      <c r="BL977" s="80" t="s">
        <v>305</v>
      </c>
      <c r="BM977" s="80" t="s">
        <v>1343</v>
      </c>
    </row>
    <row r="978" spans="2:63" s="106" customFormat="1" ht="30.75" customHeight="1">
      <c r="B978" s="107"/>
      <c r="C978" s="108"/>
      <c r="D978" s="116" t="s">
        <v>211</v>
      </c>
      <c r="E978" s="108"/>
      <c r="F978" s="108"/>
      <c r="G978" s="108"/>
      <c r="H978" s="108"/>
      <c r="I978" s="108"/>
      <c r="J978" s="108"/>
      <c r="K978" s="108"/>
      <c r="L978" s="108"/>
      <c r="M978" s="108"/>
      <c r="N978" s="285">
        <f>$BK$978</f>
        <v>0</v>
      </c>
      <c r="O978" s="284"/>
      <c r="P978" s="284"/>
      <c r="Q978" s="284"/>
      <c r="R978" s="108"/>
      <c r="S978" s="110"/>
      <c r="T978" s="111"/>
      <c r="U978" s="108"/>
      <c r="V978" s="108"/>
      <c r="W978" s="112">
        <f>SUM($W$979:$W$1011)</f>
        <v>0</v>
      </c>
      <c r="X978" s="108"/>
      <c r="Y978" s="112">
        <f>SUM($Y$979:$Y$1011)</f>
        <v>3.92698808</v>
      </c>
      <c r="Z978" s="108"/>
      <c r="AA978" s="113">
        <f>SUM($AA$979:$AA$1011)</f>
        <v>0</v>
      </c>
      <c r="AR978" s="114" t="s">
        <v>74</v>
      </c>
      <c r="AT978" s="114" t="s">
        <v>64</v>
      </c>
      <c r="AU978" s="114" t="s">
        <v>17</v>
      </c>
      <c r="AY978" s="114" t="s">
        <v>231</v>
      </c>
      <c r="BK978" s="115">
        <f>SUM($BK$979:$BK$1011)</f>
        <v>0</v>
      </c>
    </row>
    <row r="979" spans="2:65" s="6" customFormat="1" ht="27" customHeight="1">
      <c r="B979" s="21"/>
      <c r="C979" s="120" t="s">
        <v>1344</v>
      </c>
      <c r="D979" s="120" t="s">
        <v>232</v>
      </c>
      <c r="E979" s="118" t="s">
        <v>1345</v>
      </c>
      <c r="F979" s="289" t="s">
        <v>1346</v>
      </c>
      <c r="G979" s="290"/>
      <c r="H979" s="290"/>
      <c r="I979" s="290"/>
      <c r="J979" s="120" t="s">
        <v>235</v>
      </c>
      <c r="K979" s="121">
        <v>1070.024</v>
      </c>
      <c r="L979" s="291"/>
      <c r="M979" s="290"/>
      <c r="N979" s="292">
        <f>ROUND($L$979*$K$979,2)</f>
        <v>0</v>
      </c>
      <c r="O979" s="290"/>
      <c r="P979" s="290"/>
      <c r="Q979" s="290"/>
      <c r="R979" s="119" t="s">
        <v>236</v>
      </c>
      <c r="S979" s="41"/>
      <c r="T979" s="122"/>
      <c r="U979" s="123" t="s">
        <v>38</v>
      </c>
      <c r="V979" s="22"/>
      <c r="W979" s="22"/>
      <c r="X979" s="124">
        <v>0.00318</v>
      </c>
      <c r="Y979" s="124">
        <f>$X$979*$K$979</f>
        <v>3.40267632</v>
      </c>
      <c r="Z979" s="124">
        <v>0</v>
      </c>
      <c r="AA979" s="125">
        <f>$Z$979*$K$979</f>
        <v>0</v>
      </c>
      <c r="AR979" s="80" t="s">
        <v>305</v>
      </c>
      <c r="AT979" s="80" t="s">
        <v>232</v>
      </c>
      <c r="AU979" s="80" t="s">
        <v>74</v>
      </c>
      <c r="AY979" s="80" t="s">
        <v>231</v>
      </c>
      <c r="BE979" s="126">
        <f>IF($U$979="základní",$N$979,0)</f>
        <v>0</v>
      </c>
      <c r="BF979" s="126">
        <f>IF($U$979="snížená",$N$979,0)</f>
        <v>0</v>
      </c>
      <c r="BG979" s="126">
        <f>IF($U$979="zákl. přenesená",$N$979,0)</f>
        <v>0</v>
      </c>
      <c r="BH979" s="126">
        <f>IF($U$979="sníž. přenesená",$N$979,0)</f>
        <v>0</v>
      </c>
      <c r="BI979" s="126">
        <f>IF($U$979="nulová",$N$979,0)</f>
        <v>0</v>
      </c>
      <c r="BJ979" s="80" t="s">
        <v>237</v>
      </c>
      <c r="BK979" s="126">
        <f>ROUND($L$979*$K$979,2)</f>
        <v>0</v>
      </c>
      <c r="BL979" s="80" t="s">
        <v>305</v>
      </c>
      <c r="BM979" s="80" t="s">
        <v>1347</v>
      </c>
    </row>
    <row r="980" spans="2:51" s="6" customFormat="1" ht="15.75" customHeight="1">
      <c r="B980" s="142"/>
      <c r="C980" s="143"/>
      <c r="D980" s="143"/>
      <c r="E980" s="144"/>
      <c r="F980" s="303" t="s">
        <v>338</v>
      </c>
      <c r="G980" s="304"/>
      <c r="H980" s="304"/>
      <c r="I980" s="304"/>
      <c r="J980" s="143"/>
      <c r="K980" s="143"/>
      <c r="L980" s="143"/>
      <c r="M980" s="143"/>
      <c r="N980" s="143"/>
      <c r="O980" s="143"/>
      <c r="P980" s="143"/>
      <c r="Q980" s="143"/>
      <c r="R980" s="143"/>
      <c r="S980" s="145"/>
      <c r="T980" s="146"/>
      <c r="U980" s="143"/>
      <c r="V980" s="143"/>
      <c r="W980" s="143"/>
      <c r="X980" s="143"/>
      <c r="Y980" s="143"/>
      <c r="Z980" s="143"/>
      <c r="AA980" s="147"/>
      <c r="AT980" s="148" t="s">
        <v>240</v>
      </c>
      <c r="AU980" s="148" t="s">
        <v>74</v>
      </c>
      <c r="AV980" s="148" t="s">
        <v>17</v>
      </c>
      <c r="AW980" s="148" t="s">
        <v>188</v>
      </c>
      <c r="AX980" s="148" t="s">
        <v>65</v>
      </c>
      <c r="AY980" s="148" t="s">
        <v>231</v>
      </c>
    </row>
    <row r="981" spans="2:51" s="6" customFormat="1" ht="27" customHeight="1">
      <c r="B981" s="127"/>
      <c r="C981" s="128"/>
      <c r="D981" s="128"/>
      <c r="E981" s="128"/>
      <c r="F981" s="293" t="s">
        <v>1348</v>
      </c>
      <c r="G981" s="294"/>
      <c r="H981" s="294"/>
      <c r="I981" s="294"/>
      <c r="J981" s="128"/>
      <c r="K981" s="130">
        <v>26.275</v>
      </c>
      <c r="L981" s="128"/>
      <c r="M981" s="128"/>
      <c r="N981" s="128"/>
      <c r="O981" s="128"/>
      <c r="P981" s="128"/>
      <c r="Q981" s="128"/>
      <c r="R981" s="128"/>
      <c r="S981" s="131"/>
      <c r="T981" s="132"/>
      <c r="U981" s="128"/>
      <c r="V981" s="128"/>
      <c r="W981" s="128"/>
      <c r="X981" s="128"/>
      <c r="Y981" s="128"/>
      <c r="Z981" s="128"/>
      <c r="AA981" s="133"/>
      <c r="AT981" s="134" t="s">
        <v>240</v>
      </c>
      <c r="AU981" s="134" t="s">
        <v>74</v>
      </c>
      <c r="AV981" s="134" t="s">
        <v>74</v>
      </c>
      <c r="AW981" s="134" t="s">
        <v>188</v>
      </c>
      <c r="AX981" s="134" t="s">
        <v>65</v>
      </c>
      <c r="AY981" s="134" t="s">
        <v>231</v>
      </c>
    </row>
    <row r="982" spans="2:51" s="6" customFormat="1" ht="27" customHeight="1">
      <c r="B982" s="127"/>
      <c r="C982" s="128"/>
      <c r="D982" s="128"/>
      <c r="E982" s="128"/>
      <c r="F982" s="293" t="s">
        <v>1349</v>
      </c>
      <c r="G982" s="294"/>
      <c r="H982" s="294"/>
      <c r="I982" s="294"/>
      <c r="J982" s="128"/>
      <c r="K982" s="130">
        <v>31.34</v>
      </c>
      <c r="L982" s="128"/>
      <c r="M982" s="128"/>
      <c r="N982" s="128"/>
      <c r="O982" s="128"/>
      <c r="P982" s="128"/>
      <c r="Q982" s="128"/>
      <c r="R982" s="128"/>
      <c r="S982" s="131"/>
      <c r="T982" s="132"/>
      <c r="U982" s="128"/>
      <c r="V982" s="128"/>
      <c r="W982" s="128"/>
      <c r="X982" s="128"/>
      <c r="Y982" s="128"/>
      <c r="Z982" s="128"/>
      <c r="AA982" s="133"/>
      <c r="AT982" s="134" t="s">
        <v>240</v>
      </c>
      <c r="AU982" s="134" t="s">
        <v>74</v>
      </c>
      <c r="AV982" s="134" t="s">
        <v>74</v>
      </c>
      <c r="AW982" s="134" t="s">
        <v>188</v>
      </c>
      <c r="AX982" s="134" t="s">
        <v>65</v>
      </c>
      <c r="AY982" s="134" t="s">
        <v>231</v>
      </c>
    </row>
    <row r="983" spans="2:51" s="6" customFormat="1" ht="27" customHeight="1">
      <c r="B983" s="127"/>
      <c r="C983" s="128"/>
      <c r="D983" s="128"/>
      <c r="E983" s="128"/>
      <c r="F983" s="293" t="s">
        <v>1350</v>
      </c>
      <c r="G983" s="294"/>
      <c r="H983" s="294"/>
      <c r="I983" s="294"/>
      <c r="J983" s="128"/>
      <c r="K983" s="130">
        <v>27.513</v>
      </c>
      <c r="L983" s="128"/>
      <c r="M983" s="128"/>
      <c r="N983" s="128"/>
      <c r="O983" s="128"/>
      <c r="P983" s="128"/>
      <c r="Q983" s="128"/>
      <c r="R983" s="128"/>
      <c r="S983" s="131"/>
      <c r="T983" s="132"/>
      <c r="U983" s="128"/>
      <c r="V983" s="128"/>
      <c r="W983" s="128"/>
      <c r="X983" s="128"/>
      <c r="Y983" s="128"/>
      <c r="Z983" s="128"/>
      <c r="AA983" s="133"/>
      <c r="AT983" s="134" t="s">
        <v>240</v>
      </c>
      <c r="AU983" s="134" t="s">
        <v>74</v>
      </c>
      <c r="AV983" s="134" t="s">
        <v>74</v>
      </c>
      <c r="AW983" s="134" t="s">
        <v>188</v>
      </c>
      <c r="AX983" s="134" t="s">
        <v>65</v>
      </c>
      <c r="AY983" s="134" t="s">
        <v>231</v>
      </c>
    </row>
    <row r="984" spans="2:51" s="6" customFormat="1" ht="27" customHeight="1">
      <c r="B984" s="127"/>
      <c r="C984" s="128"/>
      <c r="D984" s="128"/>
      <c r="E984" s="128"/>
      <c r="F984" s="293" t="s">
        <v>1351</v>
      </c>
      <c r="G984" s="294"/>
      <c r="H984" s="294"/>
      <c r="I984" s="294"/>
      <c r="J984" s="128"/>
      <c r="K984" s="130">
        <v>23.368</v>
      </c>
      <c r="L984" s="128"/>
      <c r="M984" s="128"/>
      <c r="N984" s="128"/>
      <c r="O984" s="128"/>
      <c r="P984" s="128"/>
      <c r="Q984" s="128"/>
      <c r="R984" s="128"/>
      <c r="S984" s="131"/>
      <c r="T984" s="132"/>
      <c r="U984" s="128"/>
      <c r="V984" s="128"/>
      <c r="W984" s="128"/>
      <c r="X984" s="128"/>
      <c r="Y984" s="128"/>
      <c r="Z984" s="128"/>
      <c r="AA984" s="133"/>
      <c r="AT984" s="134" t="s">
        <v>240</v>
      </c>
      <c r="AU984" s="134" t="s">
        <v>74</v>
      </c>
      <c r="AV984" s="134" t="s">
        <v>74</v>
      </c>
      <c r="AW984" s="134" t="s">
        <v>188</v>
      </c>
      <c r="AX984" s="134" t="s">
        <v>65</v>
      </c>
      <c r="AY984" s="134" t="s">
        <v>231</v>
      </c>
    </row>
    <row r="985" spans="2:51" s="6" customFormat="1" ht="27" customHeight="1">
      <c r="B985" s="127"/>
      <c r="C985" s="128"/>
      <c r="D985" s="128"/>
      <c r="E985" s="128"/>
      <c r="F985" s="293" t="s">
        <v>1352</v>
      </c>
      <c r="G985" s="294"/>
      <c r="H985" s="294"/>
      <c r="I985" s="294"/>
      <c r="J985" s="128"/>
      <c r="K985" s="130">
        <v>23.368</v>
      </c>
      <c r="L985" s="128"/>
      <c r="M985" s="128"/>
      <c r="N985" s="128"/>
      <c r="O985" s="128"/>
      <c r="P985" s="128"/>
      <c r="Q985" s="128"/>
      <c r="R985" s="128"/>
      <c r="S985" s="131"/>
      <c r="T985" s="132"/>
      <c r="U985" s="128"/>
      <c r="V985" s="128"/>
      <c r="W985" s="128"/>
      <c r="X985" s="128"/>
      <c r="Y985" s="128"/>
      <c r="Z985" s="128"/>
      <c r="AA985" s="133"/>
      <c r="AT985" s="134" t="s">
        <v>240</v>
      </c>
      <c r="AU985" s="134" t="s">
        <v>74</v>
      </c>
      <c r="AV985" s="134" t="s">
        <v>74</v>
      </c>
      <c r="AW985" s="134" t="s">
        <v>188</v>
      </c>
      <c r="AX985" s="134" t="s">
        <v>65</v>
      </c>
      <c r="AY985" s="134" t="s">
        <v>231</v>
      </c>
    </row>
    <row r="986" spans="2:51" s="6" customFormat="1" ht="27" customHeight="1">
      <c r="B986" s="127"/>
      <c r="C986" s="128"/>
      <c r="D986" s="128"/>
      <c r="E986" s="128"/>
      <c r="F986" s="293" t="s">
        <v>1353</v>
      </c>
      <c r="G986" s="294"/>
      <c r="H986" s="294"/>
      <c r="I986" s="294"/>
      <c r="J986" s="128"/>
      <c r="K986" s="130">
        <v>27.513</v>
      </c>
      <c r="L986" s="128"/>
      <c r="M986" s="128"/>
      <c r="N986" s="128"/>
      <c r="O986" s="128"/>
      <c r="P986" s="128"/>
      <c r="Q986" s="128"/>
      <c r="R986" s="128"/>
      <c r="S986" s="131"/>
      <c r="T986" s="132"/>
      <c r="U986" s="128"/>
      <c r="V986" s="128"/>
      <c r="W986" s="128"/>
      <c r="X986" s="128"/>
      <c r="Y986" s="128"/>
      <c r="Z986" s="128"/>
      <c r="AA986" s="133"/>
      <c r="AT986" s="134" t="s">
        <v>240</v>
      </c>
      <c r="AU986" s="134" t="s">
        <v>74</v>
      </c>
      <c r="AV986" s="134" t="s">
        <v>74</v>
      </c>
      <c r="AW986" s="134" t="s">
        <v>188</v>
      </c>
      <c r="AX986" s="134" t="s">
        <v>65</v>
      </c>
      <c r="AY986" s="134" t="s">
        <v>231</v>
      </c>
    </row>
    <row r="987" spans="2:51" s="6" customFormat="1" ht="27" customHeight="1">
      <c r="B987" s="127"/>
      <c r="C987" s="128"/>
      <c r="D987" s="128"/>
      <c r="E987" s="128"/>
      <c r="F987" s="293" t="s">
        <v>1354</v>
      </c>
      <c r="G987" s="294"/>
      <c r="H987" s="294"/>
      <c r="I987" s="294"/>
      <c r="J987" s="128"/>
      <c r="K987" s="130">
        <v>36.55</v>
      </c>
      <c r="L987" s="128"/>
      <c r="M987" s="128"/>
      <c r="N987" s="128"/>
      <c r="O987" s="128"/>
      <c r="P987" s="128"/>
      <c r="Q987" s="128"/>
      <c r="R987" s="128"/>
      <c r="S987" s="131"/>
      <c r="T987" s="132"/>
      <c r="U987" s="128"/>
      <c r="V987" s="128"/>
      <c r="W987" s="128"/>
      <c r="X987" s="128"/>
      <c r="Y987" s="128"/>
      <c r="Z987" s="128"/>
      <c r="AA987" s="133"/>
      <c r="AT987" s="134" t="s">
        <v>240</v>
      </c>
      <c r="AU987" s="134" t="s">
        <v>74</v>
      </c>
      <c r="AV987" s="134" t="s">
        <v>74</v>
      </c>
      <c r="AW987" s="134" t="s">
        <v>188</v>
      </c>
      <c r="AX987" s="134" t="s">
        <v>65</v>
      </c>
      <c r="AY987" s="134" t="s">
        <v>231</v>
      </c>
    </row>
    <row r="988" spans="2:51" s="6" customFormat="1" ht="27" customHeight="1">
      <c r="B988" s="127"/>
      <c r="C988" s="128"/>
      <c r="D988" s="128"/>
      <c r="E988" s="128"/>
      <c r="F988" s="293" t="s">
        <v>1355</v>
      </c>
      <c r="G988" s="294"/>
      <c r="H988" s="294"/>
      <c r="I988" s="294"/>
      <c r="J988" s="128"/>
      <c r="K988" s="130">
        <v>36.058</v>
      </c>
      <c r="L988" s="128"/>
      <c r="M988" s="128"/>
      <c r="N988" s="128"/>
      <c r="O988" s="128"/>
      <c r="P988" s="128"/>
      <c r="Q988" s="128"/>
      <c r="R988" s="128"/>
      <c r="S988" s="131"/>
      <c r="T988" s="132"/>
      <c r="U988" s="128"/>
      <c r="V988" s="128"/>
      <c r="W988" s="128"/>
      <c r="X988" s="128"/>
      <c r="Y988" s="128"/>
      <c r="Z988" s="128"/>
      <c r="AA988" s="133"/>
      <c r="AT988" s="134" t="s">
        <v>240</v>
      </c>
      <c r="AU988" s="134" t="s">
        <v>74</v>
      </c>
      <c r="AV988" s="134" t="s">
        <v>74</v>
      </c>
      <c r="AW988" s="134" t="s">
        <v>188</v>
      </c>
      <c r="AX988" s="134" t="s">
        <v>65</v>
      </c>
      <c r="AY988" s="134" t="s">
        <v>231</v>
      </c>
    </row>
    <row r="989" spans="2:51" s="6" customFormat="1" ht="27" customHeight="1">
      <c r="B989" s="127"/>
      <c r="C989" s="128"/>
      <c r="D989" s="128"/>
      <c r="E989" s="128"/>
      <c r="F989" s="293" t="s">
        <v>1356</v>
      </c>
      <c r="G989" s="294"/>
      <c r="H989" s="294"/>
      <c r="I989" s="294"/>
      <c r="J989" s="128"/>
      <c r="K989" s="130">
        <v>344</v>
      </c>
      <c r="L989" s="128"/>
      <c r="M989" s="128"/>
      <c r="N989" s="128"/>
      <c r="O989" s="128"/>
      <c r="P989" s="128"/>
      <c r="Q989" s="128"/>
      <c r="R989" s="128"/>
      <c r="S989" s="131"/>
      <c r="T989" s="132"/>
      <c r="U989" s="128"/>
      <c r="V989" s="128"/>
      <c r="W989" s="128"/>
      <c r="X989" s="128"/>
      <c r="Y989" s="128"/>
      <c r="Z989" s="128"/>
      <c r="AA989" s="133"/>
      <c r="AT989" s="134" t="s">
        <v>240</v>
      </c>
      <c r="AU989" s="134" t="s">
        <v>74</v>
      </c>
      <c r="AV989" s="134" t="s">
        <v>74</v>
      </c>
      <c r="AW989" s="134" t="s">
        <v>188</v>
      </c>
      <c r="AX989" s="134" t="s">
        <v>65</v>
      </c>
      <c r="AY989" s="134" t="s">
        <v>231</v>
      </c>
    </row>
    <row r="990" spans="2:51" s="6" customFormat="1" ht="27" customHeight="1">
      <c r="B990" s="127"/>
      <c r="C990" s="128"/>
      <c r="D990" s="128"/>
      <c r="E990" s="128"/>
      <c r="F990" s="293" t="s">
        <v>1357</v>
      </c>
      <c r="G990" s="294"/>
      <c r="H990" s="294"/>
      <c r="I990" s="294"/>
      <c r="J990" s="128"/>
      <c r="K990" s="130">
        <v>114.775</v>
      </c>
      <c r="L990" s="128"/>
      <c r="M990" s="128"/>
      <c r="N990" s="128"/>
      <c r="O990" s="128"/>
      <c r="P990" s="128"/>
      <c r="Q990" s="128"/>
      <c r="R990" s="128"/>
      <c r="S990" s="131"/>
      <c r="T990" s="132"/>
      <c r="U990" s="128"/>
      <c r="V990" s="128"/>
      <c r="W990" s="128"/>
      <c r="X990" s="128"/>
      <c r="Y990" s="128"/>
      <c r="Z990" s="128"/>
      <c r="AA990" s="133"/>
      <c r="AT990" s="134" t="s">
        <v>240</v>
      </c>
      <c r="AU990" s="134" t="s">
        <v>74</v>
      </c>
      <c r="AV990" s="134" t="s">
        <v>74</v>
      </c>
      <c r="AW990" s="134" t="s">
        <v>188</v>
      </c>
      <c r="AX990" s="134" t="s">
        <v>65</v>
      </c>
      <c r="AY990" s="134" t="s">
        <v>231</v>
      </c>
    </row>
    <row r="991" spans="2:51" s="6" customFormat="1" ht="27" customHeight="1">
      <c r="B991" s="127"/>
      <c r="C991" s="128"/>
      <c r="D991" s="128"/>
      <c r="E991" s="128"/>
      <c r="F991" s="293" t="s">
        <v>1358</v>
      </c>
      <c r="G991" s="294"/>
      <c r="H991" s="294"/>
      <c r="I991" s="294"/>
      <c r="J991" s="128"/>
      <c r="K991" s="130">
        <v>14.93</v>
      </c>
      <c r="L991" s="128"/>
      <c r="M991" s="128"/>
      <c r="N991" s="128"/>
      <c r="O991" s="128"/>
      <c r="P991" s="128"/>
      <c r="Q991" s="128"/>
      <c r="R991" s="128"/>
      <c r="S991" s="131"/>
      <c r="T991" s="132"/>
      <c r="U991" s="128"/>
      <c r="V991" s="128"/>
      <c r="W991" s="128"/>
      <c r="X991" s="128"/>
      <c r="Y991" s="128"/>
      <c r="Z991" s="128"/>
      <c r="AA991" s="133"/>
      <c r="AT991" s="134" t="s">
        <v>240</v>
      </c>
      <c r="AU991" s="134" t="s">
        <v>74</v>
      </c>
      <c r="AV991" s="134" t="s">
        <v>74</v>
      </c>
      <c r="AW991" s="134" t="s">
        <v>188</v>
      </c>
      <c r="AX991" s="134" t="s">
        <v>65</v>
      </c>
      <c r="AY991" s="134" t="s">
        <v>231</v>
      </c>
    </row>
    <row r="992" spans="2:51" s="6" customFormat="1" ht="27" customHeight="1">
      <c r="B992" s="127"/>
      <c r="C992" s="128"/>
      <c r="D992" s="128"/>
      <c r="E992" s="128"/>
      <c r="F992" s="293" t="s">
        <v>1359</v>
      </c>
      <c r="G992" s="294"/>
      <c r="H992" s="294"/>
      <c r="I992" s="294"/>
      <c r="J992" s="128"/>
      <c r="K992" s="130">
        <v>18</v>
      </c>
      <c r="L992" s="128"/>
      <c r="M992" s="128"/>
      <c r="N992" s="128"/>
      <c r="O992" s="128"/>
      <c r="P992" s="128"/>
      <c r="Q992" s="128"/>
      <c r="R992" s="128"/>
      <c r="S992" s="131"/>
      <c r="T992" s="132"/>
      <c r="U992" s="128"/>
      <c r="V992" s="128"/>
      <c r="W992" s="128"/>
      <c r="X992" s="128"/>
      <c r="Y992" s="128"/>
      <c r="Z992" s="128"/>
      <c r="AA992" s="133"/>
      <c r="AT992" s="134" t="s">
        <v>240</v>
      </c>
      <c r="AU992" s="134" t="s">
        <v>74</v>
      </c>
      <c r="AV992" s="134" t="s">
        <v>74</v>
      </c>
      <c r="AW992" s="134" t="s">
        <v>188</v>
      </c>
      <c r="AX992" s="134" t="s">
        <v>65</v>
      </c>
      <c r="AY992" s="134" t="s">
        <v>231</v>
      </c>
    </row>
    <row r="993" spans="2:51" s="6" customFormat="1" ht="15.75" customHeight="1">
      <c r="B993" s="153"/>
      <c r="C993" s="154"/>
      <c r="D993" s="154"/>
      <c r="E993" s="154"/>
      <c r="F993" s="301" t="s">
        <v>429</v>
      </c>
      <c r="G993" s="302"/>
      <c r="H993" s="302"/>
      <c r="I993" s="302"/>
      <c r="J993" s="154"/>
      <c r="K993" s="155">
        <v>723.69</v>
      </c>
      <c r="L993" s="154"/>
      <c r="M993" s="154"/>
      <c r="N993" s="154"/>
      <c r="O993" s="154"/>
      <c r="P993" s="154"/>
      <c r="Q993" s="154"/>
      <c r="R993" s="154"/>
      <c r="S993" s="156"/>
      <c r="T993" s="157"/>
      <c r="U993" s="154"/>
      <c r="V993" s="154"/>
      <c r="W993" s="154"/>
      <c r="X993" s="154"/>
      <c r="Y993" s="154"/>
      <c r="Z993" s="154"/>
      <c r="AA993" s="158"/>
      <c r="AT993" s="159" t="s">
        <v>240</v>
      </c>
      <c r="AU993" s="159" t="s">
        <v>74</v>
      </c>
      <c r="AV993" s="159" t="s">
        <v>245</v>
      </c>
      <c r="AW993" s="159" t="s">
        <v>188</v>
      </c>
      <c r="AX993" s="159" t="s">
        <v>65</v>
      </c>
      <c r="AY993" s="159" t="s">
        <v>231</v>
      </c>
    </row>
    <row r="994" spans="2:51" s="6" customFormat="1" ht="15.75" customHeight="1">
      <c r="B994" s="142"/>
      <c r="C994" s="143"/>
      <c r="D994" s="143"/>
      <c r="E994" s="143"/>
      <c r="F994" s="303" t="s">
        <v>347</v>
      </c>
      <c r="G994" s="304"/>
      <c r="H994" s="304"/>
      <c r="I994" s="304"/>
      <c r="J994" s="143"/>
      <c r="K994" s="143"/>
      <c r="L994" s="143"/>
      <c r="M994" s="143"/>
      <c r="N994" s="143"/>
      <c r="O994" s="143"/>
      <c r="P994" s="143"/>
      <c r="Q994" s="143"/>
      <c r="R994" s="143"/>
      <c r="S994" s="145"/>
      <c r="T994" s="146"/>
      <c r="U994" s="143"/>
      <c r="V994" s="143"/>
      <c r="W994" s="143"/>
      <c r="X994" s="143"/>
      <c r="Y994" s="143"/>
      <c r="Z994" s="143"/>
      <c r="AA994" s="147"/>
      <c r="AT994" s="148" t="s">
        <v>240</v>
      </c>
      <c r="AU994" s="148" t="s">
        <v>74</v>
      </c>
      <c r="AV994" s="148" t="s">
        <v>17</v>
      </c>
      <c r="AW994" s="148" t="s">
        <v>188</v>
      </c>
      <c r="AX994" s="148" t="s">
        <v>65</v>
      </c>
      <c r="AY994" s="148" t="s">
        <v>231</v>
      </c>
    </row>
    <row r="995" spans="2:51" s="6" customFormat="1" ht="27" customHeight="1">
      <c r="B995" s="127"/>
      <c r="C995" s="128"/>
      <c r="D995" s="128"/>
      <c r="E995" s="128"/>
      <c r="F995" s="293" t="s">
        <v>1360</v>
      </c>
      <c r="G995" s="294"/>
      <c r="H995" s="294"/>
      <c r="I995" s="294"/>
      <c r="J995" s="128"/>
      <c r="K995" s="130">
        <v>194.8</v>
      </c>
      <c r="L995" s="128"/>
      <c r="M995" s="128"/>
      <c r="N995" s="128"/>
      <c r="O995" s="128"/>
      <c r="P995" s="128"/>
      <c r="Q995" s="128"/>
      <c r="R995" s="128"/>
      <c r="S995" s="131"/>
      <c r="T995" s="132"/>
      <c r="U995" s="128"/>
      <c r="V995" s="128"/>
      <c r="W995" s="128"/>
      <c r="X995" s="128"/>
      <c r="Y995" s="128"/>
      <c r="Z995" s="128"/>
      <c r="AA995" s="133"/>
      <c r="AT995" s="134" t="s">
        <v>240</v>
      </c>
      <c r="AU995" s="134" t="s">
        <v>74</v>
      </c>
      <c r="AV995" s="134" t="s">
        <v>74</v>
      </c>
      <c r="AW995" s="134" t="s">
        <v>188</v>
      </c>
      <c r="AX995" s="134" t="s">
        <v>65</v>
      </c>
      <c r="AY995" s="134" t="s">
        <v>231</v>
      </c>
    </row>
    <row r="996" spans="2:51" s="6" customFormat="1" ht="39" customHeight="1">
      <c r="B996" s="127"/>
      <c r="C996" s="128"/>
      <c r="D996" s="128"/>
      <c r="E996" s="128"/>
      <c r="F996" s="293" t="s">
        <v>1361</v>
      </c>
      <c r="G996" s="294"/>
      <c r="H996" s="294"/>
      <c r="I996" s="294"/>
      <c r="J996" s="128"/>
      <c r="K996" s="130">
        <v>70.335</v>
      </c>
      <c r="L996" s="128"/>
      <c r="M996" s="128"/>
      <c r="N996" s="128"/>
      <c r="O996" s="128"/>
      <c r="P996" s="128"/>
      <c r="Q996" s="128"/>
      <c r="R996" s="128"/>
      <c r="S996" s="131"/>
      <c r="T996" s="132"/>
      <c r="U996" s="128"/>
      <c r="V996" s="128"/>
      <c r="W996" s="128"/>
      <c r="X996" s="128"/>
      <c r="Y996" s="128"/>
      <c r="Z996" s="128"/>
      <c r="AA996" s="133"/>
      <c r="AT996" s="134" t="s">
        <v>240</v>
      </c>
      <c r="AU996" s="134" t="s">
        <v>74</v>
      </c>
      <c r="AV996" s="134" t="s">
        <v>74</v>
      </c>
      <c r="AW996" s="134" t="s">
        <v>188</v>
      </c>
      <c r="AX996" s="134" t="s">
        <v>65</v>
      </c>
      <c r="AY996" s="134" t="s">
        <v>231</v>
      </c>
    </row>
    <row r="997" spans="2:51" s="6" customFormat="1" ht="39" customHeight="1">
      <c r="B997" s="127"/>
      <c r="C997" s="128"/>
      <c r="D997" s="128"/>
      <c r="E997" s="128"/>
      <c r="F997" s="293" t="s">
        <v>1362</v>
      </c>
      <c r="G997" s="294"/>
      <c r="H997" s="294"/>
      <c r="I997" s="294"/>
      <c r="J997" s="128"/>
      <c r="K997" s="130">
        <v>48.269</v>
      </c>
      <c r="L997" s="128"/>
      <c r="M997" s="128"/>
      <c r="N997" s="128"/>
      <c r="O997" s="128"/>
      <c r="P997" s="128"/>
      <c r="Q997" s="128"/>
      <c r="R997" s="128"/>
      <c r="S997" s="131"/>
      <c r="T997" s="132"/>
      <c r="U997" s="128"/>
      <c r="V997" s="128"/>
      <c r="W997" s="128"/>
      <c r="X997" s="128"/>
      <c r="Y997" s="128"/>
      <c r="Z997" s="128"/>
      <c r="AA997" s="133"/>
      <c r="AT997" s="134" t="s">
        <v>240</v>
      </c>
      <c r="AU997" s="134" t="s">
        <v>74</v>
      </c>
      <c r="AV997" s="134" t="s">
        <v>74</v>
      </c>
      <c r="AW997" s="134" t="s">
        <v>188</v>
      </c>
      <c r="AX997" s="134" t="s">
        <v>65</v>
      </c>
      <c r="AY997" s="134" t="s">
        <v>231</v>
      </c>
    </row>
    <row r="998" spans="2:51" s="6" customFormat="1" ht="27" customHeight="1">
      <c r="B998" s="127"/>
      <c r="C998" s="128"/>
      <c r="D998" s="128"/>
      <c r="E998" s="128"/>
      <c r="F998" s="293" t="s">
        <v>1363</v>
      </c>
      <c r="G998" s="294"/>
      <c r="H998" s="294"/>
      <c r="I998" s="294"/>
      <c r="J998" s="128"/>
      <c r="K998" s="130">
        <v>14.93</v>
      </c>
      <c r="L998" s="128"/>
      <c r="M998" s="128"/>
      <c r="N998" s="128"/>
      <c r="O998" s="128"/>
      <c r="P998" s="128"/>
      <c r="Q998" s="128"/>
      <c r="R998" s="128"/>
      <c r="S998" s="131"/>
      <c r="T998" s="132"/>
      <c r="U998" s="128"/>
      <c r="V998" s="128"/>
      <c r="W998" s="128"/>
      <c r="X998" s="128"/>
      <c r="Y998" s="128"/>
      <c r="Z998" s="128"/>
      <c r="AA998" s="133"/>
      <c r="AT998" s="134" t="s">
        <v>240</v>
      </c>
      <c r="AU998" s="134" t="s">
        <v>74</v>
      </c>
      <c r="AV998" s="134" t="s">
        <v>74</v>
      </c>
      <c r="AW998" s="134" t="s">
        <v>188</v>
      </c>
      <c r="AX998" s="134" t="s">
        <v>65</v>
      </c>
      <c r="AY998" s="134" t="s">
        <v>231</v>
      </c>
    </row>
    <row r="999" spans="2:51" s="6" customFormat="1" ht="27" customHeight="1">
      <c r="B999" s="127"/>
      <c r="C999" s="128"/>
      <c r="D999" s="128"/>
      <c r="E999" s="128"/>
      <c r="F999" s="293" t="s">
        <v>1364</v>
      </c>
      <c r="G999" s="294"/>
      <c r="H999" s="294"/>
      <c r="I999" s="294"/>
      <c r="J999" s="128"/>
      <c r="K999" s="130">
        <v>18</v>
      </c>
      <c r="L999" s="128"/>
      <c r="M999" s="128"/>
      <c r="N999" s="128"/>
      <c r="O999" s="128"/>
      <c r="P999" s="128"/>
      <c r="Q999" s="128"/>
      <c r="R999" s="128"/>
      <c r="S999" s="131"/>
      <c r="T999" s="132"/>
      <c r="U999" s="128"/>
      <c r="V999" s="128"/>
      <c r="W999" s="128"/>
      <c r="X999" s="128"/>
      <c r="Y999" s="128"/>
      <c r="Z999" s="128"/>
      <c r="AA999" s="133"/>
      <c r="AT999" s="134" t="s">
        <v>240</v>
      </c>
      <c r="AU999" s="134" t="s">
        <v>74</v>
      </c>
      <c r="AV999" s="134" t="s">
        <v>74</v>
      </c>
      <c r="AW999" s="134" t="s">
        <v>188</v>
      </c>
      <c r="AX999" s="134" t="s">
        <v>65</v>
      </c>
      <c r="AY999" s="134" t="s">
        <v>231</v>
      </c>
    </row>
    <row r="1000" spans="2:51" s="6" customFormat="1" ht="15.75" customHeight="1">
      <c r="B1000" s="153"/>
      <c r="C1000" s="154"/>
      <c r="D1000" s="154"/>
      <c r="E1000" s="154"/>
      <c r="F1000" s="301" t="s">
        <v>429</v>
      </c>
      <c r="G1000" s="302"/>
      <c r="H1000" s="302"/>
      <c r="I1000" s="302"/>
      <c r="J1000" s="154"/>
      <c r="K1000" s="155">
        <v>346.334</v>
      </c>
      <c r="L1000" s="154"/>
      <c r="M1000" s="154"/>
      <c r="N1000" s="154"/>
      <c r="O1000" s="154"/>
      <c r="P1000" s="154"/>
      <c r="Q1000" s="154"/>
      <c r="R1000" s="154"/>
      <c r="S1000" s="156"/>
      <c r="T1000" s="157"/>
      <c r="U1000" s="154"/>
      <c r="V1000" s="154"/>
      <c r="W1000" s="154"/>
      <c r="X1000" s="154"/>
      <c r="Y1000" s="154"/>
      <c r="Z1000" s="154"/>
      <c r="AA1000" s="158"/>
      <c r="AT1000" s="159" t="s">
        <v>240</v>
      </c>
      <c r="AU1000" s="159" t="s">
        <v>74</v>
      </c>
      <c r="AV1000" s="159" t="s">
        <v>245</v>
      </c>
      <c r="AW1000" s="159" t="s">
        <v>188</v>
      </c>
      <c r="AX1000" s="159" t="s">
        <v>65</v>
      </c>
      <c r="AY1000" s="159" t="s">
        <v>231</v>
      </c>
    </row>
    <row r="1001" spans="2:51" s="6" customFormat="1" ht="15.75" customHeight="1">
      <c r="B1001" s="135"/>
      <c r="C1001" s="136"/>
      <c r="D1001" s="136"/>
      <c r="E1001" s="136" t="s">
        <v>172</v>
      </c>
      <c r="F1001" s="299" t="s">
        <v>241</v>
      </c>
      <c r="G1001" s="300"/>
      <c r="H1001" s="300"/>
      <c r="I1001" s="300"/>
      <c r="J1001" s="136"/>
      <c r="K1001" s="137">
        <v>1070.024</v>
      </c>
      <c r="L1001" s="136"/>
      <c r="M1001" s="136"/>
      <c r="N1001" s="136"/>
      <c r="O1001" s="136"/>
      <c r="P1001" s="136"/>
      <c r="Q1001" s="136"/>
      <c r="R1001" s="136"/>
      <c r="S1001" s="138"/>
      <c r="T1001" s="139"/>
      <c r="U1001" s="136"/>
      <c r="V1001" s="136"/>
      <c r="W1001" s="136"/>
      <c r="X1001" s="136"/>
      <c r="Y1001" s="136"/>
      <c r="Z1001" s="136"/>
      <c r="AA1001" s="140"/>
      <c r="AT1001" s="141" t="s">
        <v>240</v>
      </c>
      <c r="AU1001" s="141" t="s">
        <v>74</v>
      </c>
      <c r="AV1001" s="141" t="s">
        <v>237</v>
      </c>
      <c r="AW1001" s="141" t="s">
        <v>188</v>
      </c>
      <c r="AX1001" s="141" t="s">
        <v>17</v>
      </c>
      <c r="AY1001" s="141" t="s">
        <v>231</v>
      </c>
    </row>
    <row r="1002" spans="2:65" s="6" customFormat="1" ht="27" customHeight="1">
      <c r="B1002" s="21"/>
      <c r="C1002" s="117" t="s">
        <v>1365</v>
      </c>
      <c r="D1002" s="117" t="s">
        <v>232</v>
      </c>
      <c r="E1002" s="118" t="s">
        <v>1366</v>
      </c>
      <c r="F1002" s="289" t="s">
        <v>1367</v>
      </c>
      <c r="G1002" s="290"/>
      <c r="H1002" s="290"/>
      <c r="I1002" s="290"/>
      <c r="J1002" s="120" t="s">
        <v>235</v>
      </c>
      <c r="K1002" s="121">
        <v>1070.024</v>
      </c>
      <c r="L1002" s="291"/>
      <c r="M1002" s="290"/>
      <c r="N1002" s="292">
        <f>ROUND($L$1002*$K$1002,2)</f>
        <v>0</v>
      </c>
      <c r="O1002" s="290"/>
      <c r="P1002" s="290"/>
      <c r="Q1002" s="290"/>
      <c r="R1002" s="119" t="s">
        <v>236</v>
      </c>
      <c r="S1002" s="41"/>
      <c r="T1002" s="122"/>
      <c r="U1002" s="123" t="s">
        <v>38</v>
      </c>
      <c r="V1002" s="22"/>
      <c r="W1002" s="22"/>
      <c r="X1002" s="124">
        <v>0.0002</v>
      </c>
      <c r="Y1002" s="124">
        <f>$X$1002*$K$1002</f>
        <v>0.2140048</v>
      </c>
      <c r="Z1002" s="124">
        <v>0</v>
      </c>
      <c r="AA1002" s="125">
        <f>$Z$1002*$K$1002</f>
        <v>0</v>
      </c>
      <c r="AR1002" s="80" t="s">
        <v>305</v>
      </c>
      <c r="AT1002" s="80" t="s">
        <v>232</v>
      </c>
      <c r="AU1002" s="80" t="s">
        <v>74</v>
      </c>
      <c r="AY1002" s="6" t="s">
        <v>231</v>
      </c>
      <c r="BE1002" s="126">
        <f>IF($U$1002="základní",$N$1002,0)</f>
        <v>0</v>
      </c>
      <c r="BF1002" s="126">
        <f>IF($U$1002="snížená",$N$1002,0)</f>
        <v>0</v>
      </c>
      <c r="BG1002" s="126">
        <f>IF($U$1002="zákl. přenesená",$N$1002,0)</f>
        <v>0</v>
      </c>
      <c r="BH1002" s="126">
        <f>IF($U$1002="sníž. přenesená",$N$1002,0)</f>
        <v>0</v>
      </c>
      <c r="BI1002" s="126">
        <f>IF($U$1002="nulová",$N$1002,0)</f>
        <v>0</v>
      </c>
      <c r="BJ1002" s="80" t="s">
        <v>237</v>
      </c>
      <c r="BK1002" s="126">
        <f>ROUND($L$1002*$K$1002,2)</f>
        <v>0</v>
      </c>
      <c r="BL1002" s="80" t="s">
        <v>305</v>
      </c>
      <c r="BM1002" s="80" t="s">
        <v>1368</v>
      </c>
    </row>
    <row r="1003" spans="2:51" s="6" customFormat="1" ht="15.75" customHeight="1">
      <c r="B1003" s="127"/>
      <c r="C1003" s="128"/>
      <c r="D1003" s="128"/>
      <c r="E1003" s="129"/>
      <c r="F1003" s="293" t="s">
        <v>172</v>
      </c>
      <c r="G1003" s="294"/>
      <c r="H1003" s="294"/>
      <c r="I1003" s="294"/>
      <c r="J1003" s="128"/>
      <c r="K1003" s="130">
        <v>1070.024</v>
      </c>
      <c r="L1003" s="128"/>
      <c r="M1003" s="128"/>
      <c r="N1003" s="128"/>
      <c r="O1003" s="128"/>
      <c r="P1003" s="128"/>
      <c r="Q1003" s="128"/>
      <c r="R1003" s="128"/>
      <c r="S1003" s="131"/>
      <c r="T1003" s="132"/>
      <c r="U1003" s="128"/>
      <c r="V1003" s="128"/>
      <c r="W1003" s="128"/>
      <c r="X1003" s="128"/>
      <c r="Y1003" s="128"/>
      <c r="Z1003" s="128"/>
      <c r="AA1003" s="133"/>
      <c r="AT1003" s="134" t="s">
        <v>240</v>
      </c>
      <c r="AU1003" s="134" t="s">
        <v>74</v>
      </c>
      <c r="AV1003" s="134" t="s">
        <v>74</v>
      </c>
      <c r="AW1003" s="134" t="s">
        <v>188</v>
      </c>
      <c r="AX1003" s="134" t="s">
        <v>65</v>
      </c>
      <c r="AY1003" s="134" t="s">
        <v>231</v>
      </c>
    </row>
    <row r="1004" spans="2:51" s="6" customFormat="1" ht="15.75" customHeight="1">
      <c r="B1004" s="135"/>
      <c r="C1004" s="136"/>
      <c r="D1004" s="136"/>
      <c r="E1004" s="136"/>
      <c r="F1004" s="299" t="s">
        <v>241</v>
      </c>
      <c r="G1004" s="300"/>
      <c r="H1004" s="300"/>
      <c r="I1004" s="300"/>
      <c r="J1004" s="136"/>
      <c r="K1004" s="137">
        <v>1070.024</v>
      </c>
      <c r="L1004" s="136"/>
      <c r="M1004" s="136"/>
      <c r="N1004" s="136"/>
      <c r="O1004" s="136"/>
      <c r="P1004" s="136"/>
      <c r="Q1004" s="136"/>
      <c r="R1004" s="136"/>
      <c r="S1004" s="138"/>
      <c r="T1004" s="139"/>
      <c r="U1004" s="136"/>
      <c r="V1004" s="136"/>
      <c r="W1004" s="136"/>
      <c r="X1004" s="136"/>
      <c r="Y1004" s="136"/>
      <c r="Z1004" s="136"/>
      <c r="AA1004" s="140"/>
      <c r="AT1004" s="141" t="s">
        <v>240</v>
      </c>
      <c r="AU1004" s="141" t="s">
        <v>74</v>
      </c>
      <c r="AV1004" s="141" t="s">
        <v>237</v>
      </c>
      <c r="AW1004" s="141" t="s">
        <v>188</v>
      </c>
      <c r="AX1004" s="141" t="s">
        <v>17</v>
      </c>
      <c r="AY1004" s="141" t="s">
        <v>231</v>
      </c>
    </row>
    <row r="1005" spans="2:65" s="6" customFormat="1" ht="27" customHeight="1">
      <c r="B1005" s="21"/>
      <c r="C1005" s="117" t="s">
        <v>1369</v>
      </c>
      <c r="D1005" s="117" t="s">
        <v>232</v>
      </c>
      <c r="E1005" s="118" t="s">
        <v>1370</v>
      </c>
      <c r="F1005" s="289" t="s">
        <v>1371</v>
      </c>
      <c r="G1005" s="290"/>
      <c r="H1005" s="290"/>
      <c r="I1005" s="290"/>
      <c r="J1005" s="120" t="s">
        <v>235</v>
      </c>
      <c r="K1005" s="121">
        <v>1070.024</v>
      </c>
      <c r="L1005" s="291"/>
      <c r="M1005" s="290"/>
      <c r="N1005" s="292">
        <f>ROUND($L$1005*$K$1005,2)</f>
        <v>0</v>
      </c>
      <c r="O1005" s="290"/>
      <c r="P1005" s="290"/>
      <c r="Q1005" s="290"/>
      <c r="R1005" s="119" t="s">
        <v>236</v>
      </c>
      <c r="S1005" s="41"/>
      <c r="T1005" s="122"/>
      <c r="U1005" s="123" t="s">
        <v>38</v>
      </c>
      <c r="V1005" s="22"/>
      <c r="W1005" s="22"/>
      <c r="X1005" s="124">
        <v>0.00029</v>
      </c>
      <c r="Y1005" s="124">
        <f>$X$1005*$K$1005</f>
        <v>0.31030695999999997</v>
      </c>
      <c r="Z1005" s="124">
        <v>0</v>
      </c>
      <c r="AA1005" s="125">
        <f>$Z$1005*$K$1005</f>
        <v>0</v>
      </c>
      <c r="AR1005" s="80" t="s">
        <v>305</v>
      </c>
      <c r="AT1005" s="80" t="s">
        <v>232</v>
      </c>
      <c r="AU1005" s="80" t="s">
        <v>74</v>
      </c>
      <c r="AY1005" s="6" t="s">
        <v>231</v>
      </c>
      <c r="BE1005" s="126">
        <f>IF($U$1005="základní",$N$1005,0)</f>
        <v>0</v>
      </c>
      <c r="BF1005" s="126">
        <f>IF($U$1005="snížená",$N$1005,0)</f>
        <v>0</v>
      </c>
      <c r="BG1005" s="126">
        <f>IF($U$1005="zákl. přenesená",$N$1005,0)</f>
        <v>0</v>
      </c>
      <c r="BH1005" s="126">
        <f>IF($U$1005="sníž. přenesená",$N$1005,0)</f>
        <v>0</v>
      </c>
      <c r="BI1005" s="126">
        <f>IF($U$1005="nulová",$N$1005,0)</f>
        <v>0</v>
      </c>
      <c r="BJ1005" s="80" t="s">
        <v>237</v>
      </c>
      <c r="BK1005" s="126">
        <f>ROUND($L$1005*$K$1005,2)</f>
        <v>0</v>
      </c>
      <c r="BL1005" s="80" t="s">
        <v>305</v>
      </c>
      <c r="BM1005" s="80" t="s">
        <v>1372</v>
      </c>
    </row>
    <row r="1006" spans="2:51" s="6" customFormat="1" ht="15.75" customHeight="1">
      <c r="B1006" s="127"/>
      <c r="C1006" s="128"/>
      <c r="D1006" s="128"/>
      <c r="E1006" s="129"/>
      <c r="F1006" s="293" t="s">
        <v>172</v>
      </c>
      <c r="G1006" s="294"/>
      <c r="H1006" s="294"/>
      <c r="I1006" s="294"/>
      <c r="J1006" s="128"/>
      <c r="K1006" s="130">
        <v>1070.024</v>
      </c>
      <c r="L1006" s="128"/>
      <c r="M1006" s="128"/>
      <c r="N1006" s="128"/>
      <c r="O1006" s="128"/>
      <c r="P1006" s="128"/>
      <c r="Q1006" s="128"/>
      <c r="R1006" s="128"/>
      <c r="S1006" s="131"/>
      <c r="T1006" s="132"/>
      <c r="U1006" s="128"/>
      <c r="V1006" s="128"/>
      <c r="W1006" s="128"/>
      <c r="X1006" s="128"/>
      <c r="Y1006" s="128"/>
      <c r="Z1006" s="128"/>
      <c r="AA1006" s="133"/>
      <c r="AT1006" s="134" t="s">
        <v>240</v>
      </c>
      <c r="AU1006" s="134" t="s">
        <v>74</v>
      </c>
      <c r="AV1006" s="134" t="s">
        <v>74</v>
      </c>
      <c r="AW1006" s="134" t="s">
        <v>188</v>
      </c>
      <c r="AX1006" s="134" t="s">
        <v>65</v>
      </c>
      <c r="AY1006" s="134" t="s">
        <v>231</v>
      </c>
    </row>
    <row r="1007" spans="2:51" s="6" customFormat="1" ht="15.75" customHeight="1">
      <c r="B1007" s="135"/>
      <c r="C1007" s="136"/>
      <c r="D1007" s="136"/>
      <c r="E1007" s="136"/>
      <c r="F1007" s="299" t="s">
        <v>241</v>
      </c>
      <c r="G1007" s="300"/>
      <c r="H1007" s="300"/>
      <c r="I1007" s="300"/>
      <c r="J1007" s="136"/>
      <c r="K1007" s="137">
        <v>1070.024</v>
      </c>
      <c r="L1007" s="136"/>
      <c r="M1007" s="136"/>
      <c r="N1007" s="136"/>
      <c r="O1007" s="136"/>
      <c r="P1007" s="136"/>
      <c r="Q1007" s="136"/>
      <c r="R1007" s="136"/>
      <c r="S1007" s="138"/>
      <c r="T1007" s="139"/>
      <c r="U1007" s="136"/>
      <c r="V1007" s="136"/>
      <c r="W1007" s="136"/>
      <c r="X1007" s="136"/>
      <c r="Y1007" s="136"/>
      <c r="Z1007" s="136"/>
      <c r="AA1007" s="140"/>
      <c r="AT1007" s="141" t="s">
        <v>240</v>
      </c>
      <c r="AU1007" s="141" t="s">
        <v>74</v>
      </c>
      <c r="AV1007" s="141" t="s">
        <v>237</v>
      </c>
      <c r="AW1007" s="141" t="s">
        <v>188</v>
      </c>
      <c r="AX1007" s="141" t="s">
        <v>17</v>
      </c>
      <c r="AY1007" s="141" t="s">
        <v>231</v>
      </c>
    </row>
    <row r="1008" spans="2:65" s="6" customFormat="1" ht="27" customHeight="1">
      <c r="B1008" s="21"/>
      <c r="C1008" s="117" t="s">
        <v>1373</v>
      </c>
      <c r="D1008" s="117" t="s">
        <v>232</v>
      </c>
      <c r="E1008" s="118" t="s">
        <v>1374</v>
      </c>
      <c r="F1008" s="289" t="s">
        <v>1375</v>
      </c>
      <c r="G1008" s="290"/>
      <c r="H1008" s="290"/>
      <c r="I1008" s="290"/>
      <c r="J1008" s="120" t="s">
        <v>235</v>
      </c>
      <c r="K1008" s="121">
        <v>177.135</v>
      </c>
      <c r="L1008" s="291"/>
      <c r="M1008" s="290"/>
      <c r="N1008" s="292">
        <f>ROUND($L$1008*$K$1008,2)</f>
        <v>0</v>
      </c>
      <c r="O1008" s="290"/>
      <c r="P1008" s="290"/>
      <c r="Q1008" s="290"/>
      <c r="R1008" s="119"/>
      <c r="S1008" s="41"/>
      <c r="T1008" s="122"/>
      <c r="U1008" s="123" t="s">
        <v>38</v>
      </c>
      <c r="V1008" s="22"/>
      <c r="W1008" s="22"/>
      <c r="X1008" s="124">
        <v>0</v>
      </c>
      <c r="Y1008" s="124">
        <f>$X$1008*$K$1008</f>
        <v>0</v>
      </c>
      <c r="Z1008" s="124">
        <v>0</v>
      </c>
      <c r="AA1008" s="125">
        <f>$Z$1008*$K$1008</f>
        <v>0</v>
      </c>
      <c r="AR1008" s="80" t="s">
        <v>305</v>
      </c>
      <c r="AT1008" s="80" t="s">
        <v>232</v>
      </c>
      <c r="AU1008" s="80" t="s">
        <v>74</v>
      </c>
      <c r="AY1008" s="6" t="s">
        <v>231</v>
      </c>
      <c r="BE1008" s="126">
        <f>IF($U$1008="základní",$N$1008,0)</f>
        <v>0</v>
      </c>
      <c r="BF1008" s="126">
        <f>IF($U$1008="snížená",$N$1008,0)</f>
        <v>0</v>
      </c>
      <c r="BG1008" s="126">
        <f>IF($U$1008="zákl. přenesená",$N$1008,0)</f>
        <v>0</v>
      </c>
      <c r="BH1008" s="126">
        <f>IF($U$1008="sníž. přenesená",$N$1008,0)</f>
        <v>0</v>
      </c>
      <c r="BI1008" s="126">
        <f>IF($U$1008="nulová",$N$1008,0)</f>
        <v>0</v>
      </c>
      <c r="BJ1008" s="80" t="s">
        <v>237</v>
      </c>
      <c r="BK1008" s="126">
        <f>ROUND($L$1008*$K$1008,2)</f>
        <v>0</v>
      </c>
      <c r="BL1008" s="80" t="s">
        <v>305</v>
      </c>
      <c r="BM1008" s="80" t="s">
        <v>1376</v>
      </c>
    </row>
    <row r="1009" spans="2:51" s="6" customFormat="1" ht="27" customHeight="1">
      <c r="B1009" s="127"/>
      <c r="C1009" s="128"/>
      <c r="D1009" s="128"/>
      <c r="E1009" s="129"/>
      <c r="F1009" s="293" t="s">
        <v>1377</v>
      </c>
      <c r="G1009" s="294"/>
      <c r="H1009" s="294"/>
      <c r="I1009" s="294"/>
      <c r="J1009" s="128"/>
      <c r="K1009" s="130">
        <v>108.375</v>
      </c>
      <c r="L1009" s="128"/>
      <c r="M1009" s="128"/>
      <c r="N1009" s="128"/>
      <c r="O1009" s="128"/>
      <c r="P1009" s="128"/>
      <c r="Q1009" s="128"/>
      <c r="R1009" s="128"/>
      <c r="S1009" s="131"/>
      <c r="T1009" s="132"/>
      <c r="U1009" s="128"/>
      <c r="V1009" s="128"/>
      <c r="W1009" s="128"/>
      <c r="X1009" s="128"/>
      <c r="Y1009" s="128"/>
      <c r="Z1009" s="128"/>
      <c r="AA1009" s="133"/>
      <c r="AT1009" s="134" t="s">
        <v>240</v>
      </c>
      <c r="AU1009" s="134" t="s">
        <v>74</v>
      </c>
      <c r="AV1009" s="134" t="s">
        <v>74</v>
      </c>
      <c r="AW1009" s="134" t="s">
        <v>188</v>
      </c>
      <c r="AX1009" s="134" t="s">
        <v>65</v>
      </c>
      <c r="AY1009" s="134" t="s">
        <v>231</v>
      </c>
    </row>
    <row r="1010" spans="2:51" s="6" customFormat="1" ht="39" customHeight="1">
      <c r="B1010" s="127"/>
      <c r="C1010" s="128"/>
      <c r="D1010" s="128"/>
      <c r="E1010" s="128"/>
      <c r="F1010" s="293" t="s">
        <v>1378</v>
      </c>
      <c r="G1010" s="294"/>
      <c r="H1010" s="294"/>
      <c r="I1010" s="294"/>
      <c r="J1010" s="128"/>
      <c r="K1010" s="130">
        <v>68.76</v>
      </c>
      <c r="L1010" s="128"/>
      <c r="M1010" s="128"/>
      <c r="N1010" s="128"/>
      <c r="O1010" s="128"/>
      <c r="P1010" s="128"/>
      <c r="Q1010" s="128"/>
      <c r="R1010" s="128"/>
      <c r="S1010" s="131"/>
      <c r="T1010" s="132"/>
      <c r="U1010" s="128"/>
      <c r="V1010" s="128"/>
      <c r="W1010" s="128"/>
      <c r="X1010" s="128"/>
      <c r="Y1010" s="128"/>
      <c r="Z1010" s="128"/>
      <c r="AA1010" s="133"/>
      <c r="AT1010" s="134" t="s">
        <v>240</v>
      </c>
      <c r="AU1010" s="134" t="s">
        <v>74</v>
      </c>
      <c r="AV1010" s="134" t="s">
        <v>74</v>
      </c>
      <c r="AW1010" s="134" t="s">
        <v>188</v>
      </c>
      <c r="AX1010" s="134" t="s">
        <v>65</v>
      </c>
      <c r="AY1010" s="134" t="s">
        <v>231</v>
      </c>
    </row>
    <row r="1011" spans="2:51" s="6" customFormat="1" ht="15.75" customHeight="1">
      <c r="B1011" s="135"/>
      <c r="C1011" s="136"/>
      <c r="D1011" s="136"/>
      <c r="E1011" s="136"/>
      <c r="F1011" s="299" t="s">
        <v>241</v>
      </c>
      <c r="G1011" s="300"/>
      <c r="H1011" s="300"/>
      <c r="I1011" s="300"/>
      <c r="J1011" s="136"/>
      <c r="K1011" s="137">
        <v>177.135</v>
      </c>
      <c r="L1011" s="136"/>
      <c r="M1011" s="136"/>
      <c r="N1011" s="136"/>
      <c r="O1011" s="136"/>
      <c r="P1011" s="136"/>
      <c r="Q1011" s="136"/>
      <c r="R1011" s="136"/>
      <c r="S1011" s="138"/>
      <c r="T1011" s="139"/>
      <c r="U1011" s="136"/>
      <c r="V1011" s="136"/>
      <c r="W1011" s="136"/>
      <c r="X1011" s="136"/>
      <c r="Y1011" s="136"/>
      <c r="Z1011" s="136"/>
      <c r="AA1011" s="140"/>
      <c r="AT1011" s="141" t="s">
        <v>240</v>
      </c>
      <c r="AU1011" s="141" t="s">
        <v>74</v>
      </c>
      <c r="AV1011" s="141" t="s">
        <v>237</v>
      </c>
      <c r="AW1011" s="141" t="s">
        <v>188</v>
      </c>
      <c r="AX1011" s="141" t="s">
        <v>17</v>
      </c>
      <c r="AY1011" s="141" t="s">
        <v>231</v>
      </c>
    </row>
    <row r="1012" spans="2:63" s="106" customFormat="1" ht="30.75" customHeight="1">
      <c r="B1012" s="107"/>
      <c r="C1012" s="108"/>
      <c r="D1012" s="116" t="s">
        <v>212</v>
      </c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285">
        <f>$BK$1012</f>
        <v>0</v>
      </c>
      <c r="O1012" s="284"/>
      <c r="P1012" s="284"/>
      <c r="Q1012" s="284"/>
      <c r="R1012" s="108"/>
      <c r="S1012" s="110"/>
      <c r="T1012" s="111"/>
      <c r="U1012" s="108"/>
      <c r="V1012" s="108"/>
      <c r="W1012" s="112">
        <f>SUM($W$1013:$W$1019)</f>
        <v>0</v>
      </c>
      <c r="X1012" s="108"/>
      <c r="Y1012" s="112">
        <f>SUM($Y$1013:$Y$1019)</f>
        <v>0</v>
      </c>
      <c r="Z1012" s="108"/>
      <c r="AA1012" s="113">
        <f>SUM($AA$1013:$AA$1019)</f>
        <v>0</v>
      </c>
      <c r="AR1012" s="114" t="s">
        <v>74</v>
      </c>
      <c r="AT1012" s="114" t="s">
        <v>64</v>
      </c>
      <c r="AU1012" s="114" t="s">
        <v>17</v>
      </c>
      <c r="AY1012" s="114" t="s">
        <v>231</v>
      </c>
      <c r="BK1012" s="115">
        <f>SUM($BK$1013:$BK$1019)</f>
        <v>0</v>
      </c>
    </row>
    <row r="1013" spans="2:65" s="6" customFormat="1" ht="15.75" customHeight="1">
      <c r="B1013" s="21"/>
      <c r="C1013" s="117" t="s">
        <v>1379</v>
      </c>
      <c r="D1013" s="117" t="s">
        <v>232</v>
      </c>
      <c r="E1013" s="118" t="s">
        <v>1380</v>
      </c>
      <c r="F1013" s="289" t="s">
        <v>1381</v>
      </c>
      <c r="G1013" s="290"/>
      <c r="H1013" s="290"/>
      <c r="I1013" s="290"/>
      <c r="J1013" s="120" t="s">
        <v>235</v>
      </c>
      <c r="K1013" s="121">
        <v>89.46</v>
      </c>
      <c r="L1013" s="291"/>
      <c r="M1013" s="290"/>
      <c r="N1013" s="292">
        <f>ROUND($L$1013*$K$1013,2)</f>
        <v>0</v>
      </c>
      <c r="O1013" s="290"/>
      <c r="P1013" s="290"/>
      <c r="Q1013" s="290"/>
      <c r="R1013" s="119" t="s">
        <v>236</v>
      </c>
      <c r="S1013" s="41"/>
      <c r="T1013" s="122"/>
      <c r="U1013" s="123" t="s">
        <v>38</v>
      </c>
      <c r="V1013" s="22"/>
      <c r="W1013" s="22"/>
      <c r="X1013" s="124">
        <v>0</v>
      </c>
      <c r="Y1013" s="124">
        <f>$X$1013*$K$1013</f>
        <v>0</v>
      </c>
      <c r="Z1013" s="124">
        <v>0</v>
      </c>
      <c r="AA1013" s="125">
        <f>$Z$1013*$K$1013</f>
        <v>0</v>
      </c>
      <c r="AR1013" s="80" t="s">
        <v>305</v>
      </c>
      <c r="AT1013" s="80" t="s">
        <v>232</v>
      </c>
      <c r="AU1013" s="80" t="s">
        <v>74</v>
      </c>
      <c r="AY1013" s="6" t="s">
        <v>231</v>
      </c>
      <c r="BE1013" s="126">
        <f>IF($U$1013="základní",$N$1013,0)</f>
        <v>0</v>
      </c>
      <c r="BF1013" s="126">
        <f>IF($U$1013="snížená",$N$1013,0)</f>
        <v>0</v>
      </c>
      <c r="BG1013" s="126">
        <f>IF($U$1013="zákl. přenesená",$N$1013,0)</f>
        <v>0</v>
      </c>
      <c r="BH1013" s="126">
        <f>IF($U$1013="sníž. přenesená",$N$1013,0)</f>
        <v>0</v>
      </c>
      <c r="BI1013" s="126">
        <f>IF($U$1013="nulová",$N$1013,0)</f>
        <v>0</v>
      </c>
      <c r="BJ1013" s="80" t="s">
        <v>237</v>
      </c>
      <c r="BK1013" s="126">
        <f>ROUND($L$1013*$K$1013,2)</f>
        <v>0</v>
      </c>
      <c r="BL1013" s="80" t="s">
        <v>305</v>
      </c>
      <c r="BM1013" s="80" t="s">
        <v>1382</v>
      </c>
    </row>
    <row r="1014" spans="2:47" s="6" customFormat="1" ht="16.5" customHeight="1">
      <c r="B1014" s="21"/>
      <c r="C1014" s="22"/>
      <c r="D1014" s="22"/>
      <c r="E1014" s="22"/>
      <c r="F1014" s="287" t="s">
        <v>1383</v>
      </c>
      <c r="G1014" s="263"/>
      <c r="H1014" s="263"/>
      <c r="I1014" s="263"/>
      <c r="J1014" s="263"/>
      <c r="K1014" s="263"/>
      <c r="L1014" s="263"/>
      <c r="M1014" s="263"/>
      <c r="N1014" s="263"/>
      <c r="O1014" s="263"/>
      <c r="P1014" s="263"/>
      <c r="Q1014" s="263"/>
      <c r="R1014" s="263"/>
      <c r="S1014" s="41"/>
      <c r="T1014" s="50"/>
      <c r="U1014" s="22"/>
      <c r="V1014" s="22"/>
      <c r="W1014" s="22"/>
      <c r="X1014" s="22"/>
      <c r="Y1014" s="22"/>
      <c r="Z1014" s="22"/>
      <c r="AA1014" s="51"/>
      <c r="AT1014" s="6" t="s">
        <v>337</v>
      </c>
      <c r="AU1014" s="6" t="s">
        <v>74</v>
      </c>
    </row>
    <row r="1015" spans="2:51" s="6" customFormat="1" ht="15.75" customHeight="1">
      <c r="B1015" s="142"/>
      <c r="C1015" s="143"/>
      <c r="D1015" s="143"/>
      <c r="E1015" s="143"/>
      <c r="F1015" s="303" t="s">
        <v>347</v>
      </c>
      <c r="G1015" s="304"/>
      <c r="H1015" s="304"/>
      <c r="I1015" s="304"/>
      <c r="J1015" s="143"/>
      <c r="K1015" s="143"/>
      <c r="L1015" s="143"/>
      <c r="M1015" s="143"/>
      <c r="N1015" s="143"/>
      <c r="O1015" s="143"/>
      <c r="P1015" s="143"/>
      <c r="Q1015" s="143"/>
      <c r="R1015" s="143"/>
      <c r="S1015" s="145"/>
      <c r="T1015" s="146"/>
      <c r="U1015" s="143"/>
      <c r="V1015" s="143"/>
      <c r="W1015" s="143"/>
      <c r="X1015" s="143"/>
      <c r="Y1015" s="143"/>
      <c r="Z1015" s="143"/>
      <c r="AA1015" s="147"/>
      <c r="AT1015" s="148" t="s">
        <v>240</v>
      </c>
      <c r="AU1015" s="148" t="s">
        <v>74</v>
      </c>
      <c r="AV1015" s="148" t="s">
        <v>17</v>
      </c>
      <c r="AW1015" s="148" t="s">
        <v>188</v>
      </c>
      <c r="AX1015" s="148" t="s">
        <v>65</v>
      </c>
      <c r="AY1015" s="148" t="s">
        <v>231</v>
      </c>
    </row>
    <row r="1016" spans="2:51" s="6" customFormat="1" ht="27" customHeight="1">
      <c r="B1016" s="127"/>
      <c r="C1016" s="128"/>
      <c r="D1016" s="128"/>
      <c r="E1016" s="128"/>
      <c r="F1016" s="293" t="s">
        <v>1384</v>
      </c>
      <c r="G1016" s="294"/>
      <c r="H1016" s="294"/>
      <c r="I1016" s="294"/>
      <c r="J1016" s="128"/>
      <c r="K1016" s="130">
        <v>89.46</v>
      </c>
      <c r="L1016" s="128"/>
      <c r="M1016" s="128"/>
      <c r="N1016" s="128"/>
      <c r="O1016" s="128"/>
      <c r="P1016" s="128"/>
      <c r="Q1016" s="128"/>
      <c r="R1016" s="128"/>
      <c r="S1016" s="131"/>
      <c r="T1016" s="132"/>
      <c r="U1016" s="128"/>
      <c r="V1016" s="128"/>
      <c r="W1016" s="128"/>
      <c r="X1016" s="128"/>
      <c r="Y1016" s="128"/>
      <c r="Z1016" s="128"/>
      <c r="AA1016" s="133"/>
      <c r="AT1016" s="134" t="s">
        <v>240</v>
      </c>
      <c r="AU1016" s="134" t="s">
        <v>74</v>
      </c>
      <c r="AV1016" s="134" t="s">
        <v>74</v>
      </c>
      <c r="AW1016" s="134" t="s">
        <v>188</v>
      </c>
      <c r="AX1016" s="134" t="s">
        <v>65</v>
      </c>
      <c r="AY1016" s="134" t="s">
        <v>231</v>
      </c>
    </row>
    <row r="1017" spans="2:51" s="6" customFormat="1" ht="15.75" customHeight="1">
      <c r="B1017" s="135"/>
      <c r="C1017" s="136"/>
      <c r="D1017" s="136"/>
      <c r="E1017" s="136"/>
      <c r="F1017" s="299" t="s">
        <v>241</v>
      </c>
      <c r="G1017" s="300"/>
      <c r="H1017" s="300"/>
      <c r="I1017" s="300"/>
      <c r="J1017" s="136"/>
      <c r="K1017" s="137">
        <v>89.46</v>
      </c>
      <c r="L1017" s="136"/>
      <c r="M1017" s="136"/>
      <c r="N1017" s="136"/>
      <c r="O1017" s="136"/>
      <c r="P1017" s="136"/>
      <c r="Q1017" s="136"/>
      <c r="R1017" s="136"/>
      <c r="S1017" s="138"/>
      <c r="T1017" s="139"/>
      <c r="U1017" s="136"/>
      <c r="V1017" s="136"/>
      <c r="W1017" s="136"/>
      <c r="X1017" s="136"/>
      <c r="Y1017" s="136"/>
      <c r="Z1017" s="136"/>
      <c r="AA1017" s="140"/>
      <c r="AT1017" s="141" t="s">
        <v>240</v>
      </c>
      <c r="AU1017" s="141" t="s">
        <v>74</v>
      </c>
      <c r="AV1017" s="141" t="s">
        <v>237</v>
      </c>
      <c r="AW1017" s="141" t="s">
        <v>188</v>
      </c>
      <c r="AX1017" s="141" t="s">
        <v>17</v>
      </c>
      <c r="AY1017" s="141" t="s">
        <v>231</v>
      </c>
    </row>
    <row r="1018" spans="2:65" s="6" customFormat="1" ht="27" customHeight="1">
      <c r="B1018" s="21"/>
      <c r="C1018" s="117" t="s">
        <v>1385</v>
      </c>
      <c r="D1018" s="117" t="s">
        <v>232</v>
      </c>
      <c r="E1018" s="118" t="s">
        <v>1386</v>
      </c>
      <c r="F1018" s="289" t="s">
        <v>1387</v>
      </c>
      <c r="G1018" s="290"/>
      <c r="H1018" s="290"/>
      <c r="I1018" s="290"/>
      <c r="J1018" s="120" t="s">
        <v>769</v>
      </c>
      <c r="K1018" s="160"/>
      <c r="L1018" s="291"/>
      <c r="M1018" s="290"/>
      <c r="N1018" s="292">
        <f>ROUND($L$1018*$K$1018,2)</f>
        <v>0</v>
      </c>
      <c r="O1018" s="290"/>
      <c r="P1018" s="290"/>
      <c r="Q1018" s="290"/>
      <c r="R1018" s="119" t="s">
        <v>236</v>
      </c>
      <c r="S1018" s="41"/>
      <c r="T1018" s="122"/>
      <c r="U1018" s="123" t="s">
        <v>38</v>
      </c>
      <c r="V1018" s="22"/>
      <c r="W1018" s="22"/>
      <c r="X1018" s="124">
        <v>0</v>
      </c>
      <c r="Y1018" s="124">
        <f>$X$1018*$K$1018</f>
        <v>0</v>
      </c>
      <c r="Z1018" s="124">
        <v>0</v>
      </c>
      <c r="AA1018" s="125">
        <f>$Z$1018*$K$1018</f>
        <v>0</v>
      </c>
      <c r="AR1018" s="80" t="s">
        <v>305</v>
      </c>
      <c r="AT1018" s="80" t="s">
        <v>232</v>
      </c>
      <c r="AU1018" s="80" t="s">
        <v>74</v>
      </c>
      <c r="AY1018" s="6" t="s">
        <v>231</v>
      </c>
      <c r="BE1018" s="126">
        <f>IF($U$1018="základní",$N$1018,0)</f>
        <v>0</v>
      </c>
      <c r="BF1018" s="126">
        <f>IF($U$1018="snížená",$N$1018,0)</f>
        <v>0</v>
      </c>
      <c r="BG1018" s="126">
        <f>IF($U$1018="zákl. přenesená",$N$1018,0)</f>
        <v>0</v>
      </c>
      <c r="BH1018" s="126">
        <f>IF($U$1018="sníž. přenesená",$N$1018,0)</f>
        <v>0</v>
      </c>
      <c r="BI1018" s="126">
        <f>IF($U$1018="nulová",$N$1018,0)</f>
        <v>0</v>
      </c>
      <c r="BJ1018" s="80" t="s">
        <v>237</v>
      </c>
      <c r="BK1018" s="126">
        <f>ROUND($L$1018*$K$1018,2)</f>
        <v>0</v>
      </c>
      <c r="BL1018" s="80" t="s">
        <v>305</v>
      </c>
      <c r="BM1018" s="80" t="s">
        <v>1388</v>
      </c>
    </row>
    <row r="1019" spans="2:47" s="6" customFormat="1" ht="16.5" customHeight="1">
      <c r="B1019" s="21"/>
      <c r="C1019" s="22"/>
      <c r="D1019" s="22"/>
      <c r="E1019" s="22"/>
      <c r="F1019" s="287" t="s">
        <v>1387</v>
      </c>
      <c r="G1019" s="263"/>
      <c r="H1019" s="263"/>
      <c r="I1019" s="263"/>
      <c r="J1019" s="263"/>
      <c r="K1019" s="263"/>
      <c r="L1019" s="263"/>
      <c r="M1019" s="263"/>
      <c r="N1019" s="263"/>
      <c r="O1019" s="263"/>
      <c r="P1019" s="263"/>
      <c r="Q1019" s="263"/>
      <c r="R1019" s="263"/>
      <c r="S1019" s="41"/>
      <c r="T1019" s="50"/>
      <c r="U1019" s="22"/>
      <c r="V1019" s="22"/>
      <c r="W1019" s="22"/>
      <c r="X1019" s="22"/>
      <c r="Y1019" s="22"/>
      <c r="Z1019" s="22"/>
      <c r="AA1019" s="51"/>
      <c r="AT1019" s="6" t="s">
        <v>337</v>
      </c>
      <c r="AU1019" s="6" t="s">
        <v>74</v>
      </c>
    </row>
    <row r="1020" spans="2:63" s="106" customFormat="1" ht="30.75" customHeight="1">
      <c r="B1020" s="107"/>
      <c r="C1020" s="108"/>
      <c r="D1020" s="116" t="s">
        <v>213</v>
      </c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285">
        <f>$BK$1020</f>
        <v>0</v>
      </c>
      <c r="O1020" s="284"/>
      <c r="P1020" s="284"/>
      <c r="Q1020" s="284"/>
      <c r="R1020" s="108"/>
      <c r="S1020" s="110"/>
      <c r="T1020" s="111"/>
      <c r="U1020" s="108"/>
      <c r="V1020" s="108"/>
      <c r="W1020" s="112">
        <f>SUM($W$1021:$W$1043)</f>
        <v>0</v>
      </c>
      <c r="X1020" s="108"/>
      <c r="Y1020" s="112">
        <f>SUM($Y$1021:$Y$1043)</f>
        <v>0</v>
      </c>
      <c r="Z1020" s="108"/>
      <c r="AA1020" s="113">
        <f>SUM($AA$1021:$AA$1043)</f>
        <v>0</v>
      </c>
      <c r="AR1020" s="114" t="s">
        <v>74</v>
      </c>
      <c r="AT1020" s="114" t="s">
        <v>64</v>
      </c>
      <c r="AU1020" s="114" t="s">
        <v>17</v>
      </c>
      <c r="AY1020" s="114" t="s">
        <v>231</v>
      </c>
      <c r="BK1020" s="115">
        <f>SUM($BK$1021:$BK$1043)</f>
        <v>0</v>
      </c>
    </row>
    <row r="1021" spans="2:65" s="6" customFormat="1" ht="27" customHeight="1">
      <c r="B1021" s="21"/>
      <c r="C1021" s="117" t="s">
        <v>1389</v>
      </c>
      <c r="D1021" s="117" t="s">
        <v>232</v>
      </c>
      <c r="E1021" s="118" t="s">
        <v>1390</v>
      </c>
      <c r="F1021" s="289" t="s">
        <v>1391</v>
      </c>
      <c r="G1021" s="290"/>
      <c r="H1021" s="290"/>
      <c r="I1021" s="290"/>
      <c r="J1021" s="120" t="s">
        <v>235</v>
      </c>
      <c r="K1021" s="121">
        <v>1359.102</v>
      </c>
      <c r="L1021" s="291"/>
      <c r="M1021" s="290"/>
      <c r="N1021" s="292">
        <f>ROUND($L$1021*$K$1021,2)</f>
        <v>0</v>
      </c>
      <c r="O1021" s="290"/>
      <c r="P1021" s="290"/>
      <c r="Q1021" s="290"/>
      <c r="R1021" s="119" t="s">
        <v>236</v>
      </c>
      <c r="S1021" s="41"/>
      <c r="T1021" s="122"/>
      <c r="U1021" s="123" t="s">
        <v>38</v>
      </c>
      <c r="V1021" s="22"/>
      <c r="W1021" s="22"/>
      <c r="X1021" s="124">
        <v>0</v>
      </c>
      <c r="Y1021" s="124">
        <f>$X$1021*$K$1021</f>
        <v>0</v>
      </c>
      <c r="Z1021" s="124">
        <v>0</v>
      </c>
      <c r="AA1021" s="125">
        <f>$Z$1021*$K$1021</f>
        <v>0</v>
      </c>
      <c r="AR1021" s="80" t="s">
        <v>305</v>
      </c>
      <c r="AT1021" s="80" t="s">
        <v>232</v>
      </c>
      <c r="AU1021" s="80" t="s">
        <v>74</v>
      </c>
      <c r="AY1021" s="6" t="s">
        <v>231</v>
      </c>
      <c r="BE1021" s="126">
        <f>IF($U$1021="základní",$N$1021,0)</f>
        <v>0</v>
      </c>
      <c r="BF1021" s="126">
        <f>IF($U$1021="snížená",$N$1021,0)</f>
        <v>0</v>
      </c>
      <c r="BG1021" s="126">
        <f>IF($U$1021="zákl. přenesená",$N$1021,0)</f>
        <v>0</v>
      </c>
      <c r="BH1021" s="126">
        <f>IF($U$1021="sníž. přenesená",$N$1021,0)</f>
        <v>0</v>
      </c>
      <c r="BI1021" s="126">
        <f>IF($U$1021="nulová",$N$1021,0)</f>
        <v>0</v>
      </c>
      <c r="BJ1021" s="80" t="s">
        <v>237</v>
      </c>
      <c r="BK1021" s="126">
        <f>ROUND($L$1021*$K$1021,2)</f>
        <v>0</v>
      </c>
      <c r="BL1021" s="80" t="s">
        <v>305</v>
      </c>
      <c r="BM1021" s="80" t="s">
        <v>1392</v>
      </c>
    </row>
    <row r="1022" spans="2:51" s="6" customFormat="1" ht="15.75" customHeight="1">
      <c r="B1022" s="142"/>
      <c r="C1022" s="143"/>
      <c r="D1022" s="143"/>
      <c r="E1022" s="144"/>
      <c r="F1022" s="303" t="s">
        <v>1393</v>
      </c>
      <c r="G1022" s="304"/>
      <c r="H1022" s="304"/>
      <c r="I1022" s="304"/>
      <c r="J1022" s="143"/>
      <c r="K1022" s="143"/>
      <c r="L1022" s="143"/>
      <c r="M1022" s="143"/>
      <c r="N1022" s="143"/>
      <c r="O1022" s="143"/>
      <c r="P1022" s="143"/>
      <c r="Q1022" s="143"/>
      <c r="R1022" s="143"/>
      <c r="S1022" s="145"/>
      <c r="T1022" s="146"/>
      <c r="U1022" s="143"/>
      <c r="V1022" s="143"/>
      <c r="W1022" s="143"/>
      <c r="X1022" s="143"/>
      <c r="Y1022" s="143"/>
      <c r="Z1022" s="143"/>
      <c r="AA1022" s="147"/>
      <c r="AT1022" s="148" t="s">
        <v>240</v>
      </c>
      <c r="AU1022" s="148" t="s">
        <v>74</v>
      </c>
      <c r="AV1022" s="148" t="s">
        <v>17</v>
      </c>
      <c r="AW1022" s="148" t="s">
        <v>188</v>
      </c>
      <c r="AX1022" s="148" t="s">
        <v>65</v>
      </c>
      <c r="AY1022" s="148" t="s">
        <v>231</v>
      </c>
    </row>
    <row r="1023" spans="2:51" s="6" customFormat="1" ht="27" customHeight="1">
      <c r="B1023" s="127"/>
      <c r="C1023" s="128"/>
      <c r="D1023" s="128"/>
      <c r="E1023" s="128"/>
      <c r="F1023" s="293" t="s">
        <v>1394</v>
      </c>
      <c r="G1023" s="294"/>
      <c r="H1023" s="294"/>
      <c r="I1023" s="294"/>
      <c r="J1023" s="128"/>
      <c r="K1023" s="130">
        <v>160.139</v>
      </c>
      <c r="L1023" s="128"/>
      <c r="M1023" s="128"/>
      <c r="N1023" s="128"/>
      <c r="O1023" s="128"/>
      <c r="P1023" s="128"/>
      <c r="Q1023" s="128"/>
      <c r="R1023" s="128"/>
      <c r="S1023" s="131"/>
      <c r="T1023" s="132"/>
      <c r="U1023" s="128"/>
      <c r="V1023" s="128"/>
      <c r="W1023" s="128"/>
      <c r="X1023" s="128"/>
      <c r="Y1023" s="128"/>
      <c r="Z1023" s="128"/>
      <c r="AA1023" s="133"/>
      <c r="AT1023" s="134" t="s">
        <v>240</v>
      </c>
      <c r="AU1023" s="134" t="s">
        <v>74</v>
      </c>
      <c r="AV1023" s="134" t="s">
        <v>74</v>
      </c>
      <c r="AW1023" s="134" t="s">
        <v>188</v>
      </c>
      <c r="AX1023" s="134" t="s">
        <v>65</v>
      </c>
      <c r="AY1023" s="134" t="s">
        <v>231</v>
      </c>
    </row>
    <row r="1024" spans="2:51" s="6" customFormat="1" ht="39" customHeight="1">
      <c r="B1024" s="127"/>
      <c r="C1024" s="128"/>
      <c r="D1024" s="128"/>
      <c r="E1024" s="128"/>
      <c r="F1024" s="293" t="s">
        <v>1395</v>
      </c>
      <c r="G1024" s="294"/>
      <c r="H1024" s="294"/>
      <c r="I1024" s="294"/>
      <c r="J1024" s="128"/>
      <c r="K1024" s="130">
        <v>421.325</v>
      </c>
      <c r="L1024" s="128"/>
      <c r="M1024" s="128"/>
      <c r="N1024" s="128"/>
      <c r="O1024" s="128"/>
      <c r="P1024" s="128"/>
      <c r="Q1024" s="128"/>
      <c r="R1024" s="128"/>
      <c r="S1024" s="131"/>
      <c r="T1024" s="132"/>
      <c r="U1024" s="128"/>
      <c r="V1024" s="128"/>
      <c r="W1024" s="128"/>
      <c r="X1024" s="128"/>
      <c r="Y1024" s="128"/>
      <c r="Z1024" s="128"/>
      <c r="AA1024" s="133"/>
      <c r="AT1024" s="134" t="s">
        <v>240</v>
      </c>
      <c r="AU1024" s="134" t="s">
        <v>74</v>
      </c>
      <c r="AV1024" s="134" t="s">
        <v>74</v>
      </c>
      <c r="AW1024" s="134" t="s">
        <v>188</v>
      </c>
      <c r="AX1024" s="134" t="s">
        <v>65</v>
      </c>
      <c r="AY1024" s="134" t="s">
        <v>231</v>
      </c>
    </row>
    <row r="1025" spans="2:51" s="6" customFormat="1" ht="27" customHeight="1">
      <c r="B1025" s="127"/>
      <c r="C1025" s="128"/>
      <c r="D1025" s="128"/>
      <c r="E1025" s="128"/>
      <c r="F1025" s="293" t="s">
        <v>1396</v>
      </c>
      <c r="G1025" s="294"/>
      <c r="H1025" s="294"/>
      <c r="I1025" s="294"/>
      <c r="J1025" s="128"/>
      <c r="K1025" s="130">
        <v>4.914</v>
      </c>
      <c r="L1025" s="128"/>
      <c r="M1025" s="128"/>
      <c r="N1025" s="128"/>
      <c r="O1025" s="128"/>
      <c r="P1025" s="128"/>
      <c r="Q1025" s="128"/>
      <c r="R1025" s="128"/>
      <c r="S1025" s="131"/>
      <c r="T1025" s="132"/>
      <c r="U1025" s="128"/>
      <c r="V1025" s="128"/>
      <c r="W1025" s="128"/>
      <c r="X1025" s="128"/>
      <c r="Y1025" s="128"/>
      <c r="Z1025" s="128"/>
      <c r="AA1025" s="133"/>
      <c r="AT1025" s="134" t="s">
        <v>240</v>
      </c>
      <c r="AU1025" s="134" t="s">
        <v>74</v>
      </c>
      <c r="AV1025" s="134" t="s">
        <v>74</v>
      </c>
      <c r="AW1025" s="134" t="s">
        <v>188</v>
      </c>
      <c r="AX1025" s="134" t="s">
        <v>65</v>
      </c>
      <c r="AY1025" s="134" t="s">
        <v>231</v>
      </c>
    </row>
    <row r="1026" spans="2:51" s="6" customFormat="1" ht="27" customHeight="1">
      <c r="B1026" s="127"/>
      <c r="C1026" s="128"/>
      <c r="D1026" s="128"/>
      <c r="E1026" s="128"/>
      <c r="F1026" s="293" t="s">
        <v>1397</v>
      </c>
      <c r="G1026" s="294"/>
      <c r="H1026" s="294"/>
      <c r="I1026" s="294"/>
      <c r="J1026" s="128"/>
      <c r="K1026" s="130">
        <v>6.084</v>
      </c>
      <c r="L1026" s="128"/>
      <c r="M1026" s="128"/>
      <c r="N1026" s="128"/>
      <c r="O1026" s="128"/>
      <c r="P1026" s="128"/>
      <c r="Q1026" s="128"/>
      <c r="R1026" s="128"/>
      <c r="S1026" s="131"/>
      <c r="T1026" s="132"/>
      <c r="U1026" s="128"/>
      <c r="V1026" s="128"/>
      <c r="W1026" s="128"/>
      <c r="X1026" s="128"/>
      <c r="Y1026" s="128"/>
      <c r="Z1026" s="128"/>
      <c r="AA1026" s="133"/>
      <c r="AT1026" s="134" t="s">
        <v>240</v>
      </c>
      <c r="AU1026" s="134" t="s">
        <v>74</v>
      </c>
      <c r="AV1026" s="134" t="s">
        <v>74</v>
      </c>
      <c r="AW1026" s="134" t="s">
        <v>188</v>
      </c>
      <c r="AX1026" s="134" t="s">
        <v>65</v>
      </c>
      <c r="AY1026" s="134" t="s">
        <v>231</v>
      </c>
    </row>
    <row r="1027" spans="2:51" s="6" customFormat="1" ht="15.75" customHeight="1">
      <c r="B1027" s="153"/>
      <c r="C1027" s="154"/>
      <c r="D1027" s="154"/>
      <c r="E1027" s="154"/>
      <c r="F1027" s="301" t="s">
        <v>429</v>
      </c>
      <c r="G1027" s="302"/>
      <c r="H1027" s="302"/>
      <c r="I1027" s="302"/>
      <c r="J1027" s="154"/>
      <c r="K1027" s="155">
        <v>592.462</v>
      </c>
      <c r="L1027" s="154"/>
      <c r="M1027" s="154"/>
      <c r="N1027" s="154"/>
      <c r="O1027" s="154"/>
      <c r="P1027" s="154"/>
      <c r="Q1027" s="154"/>
      <c r="R1027" s="154"/>
      <c r="S1027" s="156"/>
      <c r="T1027" s="157"/>
      <c r="U1027" s="154"/>
      <c r="V1027" s="154"/>
      <c r="W1027" s="154"/>
      <c r="X1027" s="154"/>
      <c r="Y1027" s="154"/>
      <c r="Z1027" s="154"/>
      <c r="AA1027" s="158"/>
      <c r="AT1027" s="159" t="s">
        <v>240</v>
      </c>
      <c r="AU1027" s="159" t="s">
        <v>74</v>
      </c>
      <c r="AV1027" s="159" t="s">
        <v>245</v>
      </c>
      <c r="AW1027" s="159" t="s">
        <v>188</v>
      </c>
      <c r="AX1027" s="159" t="s">
        <v>65</v>
      </c>
      <c r="AY1027" s="159" t="s">
        <v>231</v>
      </c>
    </row>
    <row r="1028" spans="2:51" s="6" customFormat="1" ht="15.75" customHeight="1">
      <c r="B1028" s="142"/>
      <c r="C1028" s="143"/>
      <c r="D1028" s="143"/>
      <c r="E1028" s="143"/>
      <c r="F1028" s="303" t="s">
        <v>1398</v>
      </c>
      <c r="G1028" s="304"/>
      <c r="H1028" s="304"/>
      <c r="I1028" s="304"/>
      <c r="J1028" s="143"/>
      <c r="K1028" s="143"/>
      <c r="L1028" s="143"/>
      <c r="M1028" s="143"/>
      <c r="N1028" s="143"/>
      <c r="O1028" s="143"/>
      <c r="P1028" s="143"/>
      <c r="Q1028" s="143"/>
      <c r="R1028" s="143"/>
      <c r="S1028" s="145"/>
      <c r="T1028" s="146"/>
      <c r="U1028" s="143"/>
      <c r="V1028" s="143"/>
      <c r="W1028" s="143"/>
      <c r="X1028" s="143"/>
      <c r="Y1028" s="143"/>
      <c r="Z1028" s="143"/>
      <c r="AA1028" s="147"/>
      <c r="AT1028" s="148" t="s">
        <v>240</v>
      </c>
      <c r="AU1028" s="148" t="s">
        <v>74</v>
      </c>
      <c r="AV1028" s="148" t="s">
        <v>17</v>
      </c>
      <c r="AW1028" s="148" t="s">
        <v>188</v>
      </c>
      <c r="AX1028" s="148" t="s">
        <v>65</v>
      </c>
      <c r="AY1028" s="148" t="s">
        <v>231</v>
      </c>
    </row>
    <row r="1029" spans="2:51" s="6" customFormat="1" ht="15.75" customHeight="1">
      <c r="B1029" s="127"/>
      <c r="C1029" s="128"/>
      <c r="D1029" s="128"/>
      <c r="E1029" s="128"/>
      <c r="F1029" s="293" t="s">
        <v>1399</v>
      </c>
      <c r="G1029" s="294"/>
      <c r="H1029" s="294"/>
      <c r="I1029" s="294"/>
      <c r="J1029" s="128"/>
      <c r="K1029" s="130">
        <v>163.634</v>
      </c>
      <c r="L1029" s="128"/>
      <c r="M1029" s="128"/>
      <c r="N1029" s="128"/>
      <c r="O1029" s="128"/>
      <c r="P1029" s="128"/>
      <c r="Q1029" s="128"/>
      <c r="R1029" s="128"/>
      <c r="S1029" s="131"/>
      <c r="T1029" s="132"/>
      <c r="U1029" s="128"/>
      <c r="V1029" s="128"/>
      <c r="W1029" s="128"/>
      <c r="X1029" s="128"/>
      <c r="Y1029" s="128"/>
      <c r="Z1029" s="128"/>
      <c r="AA1029" s="133"/>
      <c r="AT1029" s="134" t="s">
        <v>240</v>
      </c>
      <c r="AU1029" s="134" t="s">
        <v>74</v>
      </c>
      <c r="AV1029" s="134" t="s">
        <v>74</v>
      </c>
      <c r="AW1029" s="134" t="s">
        <v>188</v>
      </c>
      <c r="AX1029" s="134" t="s">
        <v>65</v>
      </c>
      <c r="AY1029" s="134" t="s">
        <v>231</v>
      </c>
    </row>
    <row r="1030" spans="2:51" s="6" customFormat="1" ht="15.75" customHeight="1">
      <c r="B1030" s="127"/>
      <c r="C1030" s="128"/>
      <c r="D1030" s="128"/>
      <c r="E1030" s="128"/>
      <c r="F1030" s="293" t="s">
        <v>1400</v>
      </c>
      <c r="G1030" s="294"/>
      <c r="H1030" s="294"/>
      <c r="I1030" s="294"/>
      <c r="J1030" s="128"/>
      <c r="K1030" s="130">
        <v>23.711</v>
      </c>
      <c r="L1030" s="128"/>
      <c r="M1030" s="128"/>
      <c r="N1030" s="128"/>
      <c r="O1030" s="128"/>
      <c r="P1030" s="128"/>
      <c r="Q1030" s="128"/>
      <c r="R1030" s="128"/>
      <c r="S1030" s="131"/>
      <c r="T1030" s="132"/>
      <c r="U1030" s="128"/>
      <c r="V1030" s="128"/>
      <c r="W1030" s="128"/>
      <c r="X1030" s="128"/>
      <c r="Y1030" s="128"/>
      <c r="Z1030" s="128"/>
      <c r="AA1030" s="133"/>
      <c r="AT1030" s="134" t="s">
        <v>240</v>
      </c>
      <c r="AU1030" s="134" t="s">
        <v>74</v>
      </c>
      <c r="AV1030" s="134" t="s">
        <v>74</v>
      </c>
      <c r="AW1030" s="134" t="s">
        <v>188</v>
      </c>
      <c r="AX1030" s="134" t="s">
        <v>65</v>
      </c>
      <c r="AY1030" s="134" t="s">
        <v>231</v>
      </c>
    </row>
    <row r="1031" spans="2:51" s="6" customFormat="1" ht="51" customHeight="1">
      <c r="B1031" s="127"/>
      <c r="C1031" s="128"/>
      <c r="D1031" s="128"/>
      <c r="E1031" s="128"/>
      <c r="F1031" s="293" t="s">
        <v>1401</v>
      </c>
      <c r="G1031" s="294"/>
      <c r="H1031" s="294"/>
      <c r="I1031" s="294"/>
      <c r="J1031" s="128"/>
      <c r="K1031" s="130">
        <v>513.739</v>
      </c>
      <c r="L1031" s="128"/>
      <c r="M1031" s="128"/>
      <c r="N1031" s="128"/>
      <c r="O1031" s="128"/>
      <c r="P1031" s="128"/>
      <c r="Q1031" s="128"/>
      <c r="R1031" s="128"/>
      <c r="S1031" s="131"/>
      <c r="T1031" s="132"/>
      <c r="U1031" s="128"/>
      <c r="V1031" s="128"/>
      <c r="W1031" s="128"/>
      <c r="X1031" s="128"/>
      <c r="Y1031" s="128"/>
      <c r="Z1031" s="128"/>
      <c r="AA1031" s="133"/>
      <c r="AT1031" s="134" t="s">
        <v>240</v>
      </c>
      <c r="AU1031" s="134" t="s">
        <v>74</v>
      </c>
      <c r="AV1031" s="134" t="s">
        <v>74</v>
      </c>
      <c r="AW1031" s="134" t="s">
        <v>188</v>
      </c>
      <c r="AX1031" s="134" t="s">
        <v>65</v>
      </c>
      <c r="AY1031" s="134" t="s">
        <v>231</v>
      </c>
    </row>
    <row r="1032" spans="2:51" s="6" customFormat="1" ht="39" customHeight="1">
      <c r="B1032" s="127"/>
      <c r="C1032" s="128"/>
      <c r="D1032" s="128"/>
      <c r="E1032" s="128"/>
      <c r="F1032" s="293" t="s">
        <v>1402</v>
      </c>
      <c r="G1032" s="294"/>
      <c r="H1032" s="294"/>
      <c r="I1032" s="294"/>
      <c r="J1032" s="128"/>
      <c r="K1032" s="130">
        <v>39.244</v>
      </c>
      <c r="L1032" s="128"/>
      <c r="M1032" s="128"/>
      <c r="N1032" s="128"/>
      <c r="O1032" s="128"/>
      <c r="P1032" s="128"/>
      <c r="Q1032" s="128"/>
      <c r="R1032" s="128"/>
      <c r="S1032" s="131"/>
      <c r="T1032" s="132"/>
      <c r="U1032" s="128"/>
      <c r="V1032" s="128"/>
      <c r="W1032" s="128"/>
      <c r="X1032" s="128"/>
      <c r="Y1032" s="128"/>
      <c r="Z1032" s="128"/>
      <c r="AA1032" s="133"/>
      <c r="AT1032" s="134" t="s">
        <v>240</v>
      </c>
      <c r="AU1032" s="134" t="s">
        <v>74</v>
      </c>
      <c r="AV1032" s="134" t="s">
        <v>74</v>
      </c>
      <c r="AW1032" s="134" t="s">
        <v>188</v>
      </c>
      <c r="AX1032" s="134" t="s">
        <v>65</v>
      </c>
      <c r="AY1032" s="134" t="s">
        <v>231</v>
      </c>
    </row>
    <row r="1033" spans="2:51" s="6" customFormat="1" ht="15.75" customHeight="1">
      <c r="B1033" s="153"/>
      <c r="C1033" s="154"/>
      <c r="D1033" s="154"/>
      <c r="E1033" s="154"/>
      <c r="F1033" s="301" t="s">
        <v>429</v>
      </c>
      <c r="G1033" s="302"/>
      <c r="H1033" s="302"/>
      <c r="I1033" s="302"/>
      <c r="J1033" s="154"/>
      <c r="K1033" s="155">
        <v>740.328</v>
      </c>
      <c r="L1033" s="154"/>
      <c r="M1033" s="154"/>
      <c r="N1033" s="154"/>
      <c r="O1033" s="154"/>
      <c r="P1033" s="154"/>
      <c r="Q1033" s="154"/>
      <c r="R1033" s="154"/>
      <c r="S1033" s="156"/>
      <c r="T1033" s="157"/>
      <c r="U1033" s="154"/>
      <c r="V1033" s="154"/>
      <c r="W1033" s="154"/>
      <c r="X1033" s="154"/>
      <c r="Y1033" s="154"/>
      <c r="Z1033" s="154"/>
      <c r="AA1033" s="158"/>
      <c r="AT1033" s="159" t="s">
        <v>240</v>
      </c>
      <c r="AU1033" s="159" t="s">
        <v>74</v>
      </c>
      <c r="AV1033" s="159" t="s">
        <v>245</v>
      </c>
      <c r="AW1033" s="159" t="s">
        <v>188</v>
      </c>
      <c r="AX1033" s="159" t="s">
        <v>65</v>
      </c>
      <c r="AY1033" s="159" t="s">
        <v>231</v>
      </c>
    </row>
    <row r="1034" spans="2:51" s="6" customFormat="1" ht="15.75" customHeight="1">
      <c r="B1034" s="142"/>
      <c r="C1034" s="143"/>
      <c r="D1034" s="143"/>
      <c r="E1034" s="143"/>
      <c r="F1034" s="303" t="s">
        <v>1403</v>
      </c>
      <c r="G1034" s="304"/>
      <c r="H1034" s="304"/>
      <c r="I1034" s="304"/>
      <c r="J1034" s="143"/>
      <c r="K1034" s="143"/>
      <c r="L1034" s="143"/>
      <c r="M1034" s="143"/>
      <c r="N1034" s="143"/>
      <c r="O1034" s="143"/>
      <c r="P1034" s="143"/>
      <c r="Q1034" s="143"/>
      <c r="R1034" s="143"/>
      <c r="S1034" s="145"/>
      <c r="T1034" s="146"/>
      <c r="U1034" s="143"/>
      <c r="V1034" s="143"/>
      <c r="W1034" s="143"/>
      <c r="X1034" s="143"/>
      <c r="Y1034" s="143"/>
      <c r="Z1034" s="143"/>
      <c r="AA1034" s="147"/>
      <c r="AT1034" s="148" t="s">
        <v>240</v>
      </c>
      <c r="AU1034" s="148" t="s">
        <v>74</v>
      </c>
      <c r="AV1034" s="148" t="s">
        <v>17</v>
      </c>
      <c r="AW1034" s="148" t="s">
        <v>188</v>
      </c>
      <c r="AX1034" s="148" t="s">
        <v>65</v>
      </c>
      <c r="AY1034" s="148" t="s">
        <v>231</v>
      </c>
    </row>
    <row r="1035" spans="2:51" s="6" customFormat="1" ht="39" customHeight="1">
      <c r="B1035" s="127"/>
      <c r="C1035" s="128"/>
      <c r="D1035" s="128"/>
      <c r="E1035" s="128"/>
      <c r="F1035" s="293" t="s">
        <v>1404</v>
      </c>
      <c r="G1035" s="294"/>
      <c r="H1035" s="294"/>
      <c r="I1035" s="294"/>
      <c r="J1035" s="128"/>
      <c r="K1035" s="130">
        <v>26.312</v>
      </c>
      <c r="L1035" s="128"/>
      <c r="M1035" s="128"/>
      <c r="N1035" s="128"/>
      <c r="O1035" s="128"/>
      <c r="P1035" s="128"/>
      <c r="Q1035" s="128"/>
      <c r="R1035" s="128"/>
      <c r="S1035" s="131"/>
      <c r="T1035" s="132"/>
      <c r="U1035" s="128"/>
      <c r="V1035" s="128"/>
      <c r="W1035" s="128"/>
      <c r="X1035" s="128"/>
      <c r="Y1035" s="128"/>
      <c r="Z1035" s="128"/>
      <c r="AA1035" s="133"/>
      <c r="AT1035" s="134" t="s">
        <v>240</v>
      </c>
      <c r="AU1035" s="134" t="s">
        <v>74</v>
      </c>
      <c r="AV1035" s="134" t="s">
        <v>74</v>
      </c>
      <c r="AW1035" s="134" t="s">
        <v>188</v>
      </c>
      <c r="AX1035" s="134" t="s">
        <v>65</v>
      </c>
      <c r="AY1035" s="134" t="s">
        <v>231</v>
      </c>
    </row>
    <row r="1036" spans="2:51" s="6" customFormat="1" ht="15.75" customHeight="1">
      <c r="B1036" s="153"/>
      <c r="C1036" s="154"/>
      <c r="D1036" s="154"/>
      <c r="E1036" s="154"/>
      <c r="F1036" s="301" t="s">
        <v>429</v>
      </c>
      <c r="G1036" s="302"/>
      <c r="H1036" s="302"/>
      <c r="I1036" s="302"/>
      <c r="J1036" s="154"/>
      <c r="K1036" s="155">
        <v>26.312</v>
      </c>
      <c r="L1036" s="154"/>
      <c r="M1036" s="154"/>
      <c r="N1036" s="154"/>
      <c r="O1036" s="154"/>
      <c r="P1036" s="154"/>
      <c r="Q1036" s="154"/>
      <c r="R1036" s="154"/>
      <c r="S1036" s="156"/>
      <c r="T1036" s="157"/>
      <c r="U1036" s="154"/>
      <c r="V1036" s="154"/>
      <c r="W1036" s="154"/>
      <c r="X1036" s="154"/>
      <c r="Y1036" s="154"/>
      <c r="Z1036" s="154"/>
      <c r="AA1036" s="158"/>
      <c r="AT1036" s="159" t="s">
        <v>240</v>
      </c>
      <c r="AU1036" s="159" t="s">
        <v>74</v>
      </c>
      <c r="AV1036" s="159" t="s">
        <v>245</v>
      </c>
      <c r="AW1036" s="159" t="s">
        <v>188</v>
      </c>
      <c r="AX1036" s="159" t="s">
        <v>65</v>
      </c>
      <c r="AY1036" s="159" t="s">
        <v>231</v>
      </c>
    </row>
    <row r="1037" spans="2:51" s="6" customFormat="1" ht="15.75" customHeight="1">
      <c r="B1037" s="135"/>
      <c r="C1037" s="136"/>
      <c r="D1037" s="136"/>
      <c r="E1037" s="136" t="s">
        <v>135</v>
      </c>
      <c r="F1037" s="299" t="s">
        <v>241</v>
      </c>
      <c r="G1037" s="300"/>
      <c r="H1037" s="300"/>
      <c r="I1037" s="300"/>
      <c r="J1037" s="136"/>
      <c r="K1037" s="137">
        <v>1359.102</v>
      </c>
      <c r="L1037" s="136"/>
      <c r="M1037" s="136"/>
      <c r="N1037" s="136"/>
      <c r="O1037" s="136"/>
      <c r="P1037" s="136"/>
      <c r="Q1037" s="136"/>
      <c r="R1037" s="136"/>
      <c r="S1037" s="138"/>
      <c r="T1037" s="139"/>
      <c r="U1037" s="136"/>
      <c r="V1037" s="136"/>
      <c r="W1037" s="136"/>
      <c r="X1037" s="136"/>
      <c r="Y1037" s="136"/>
      <c r="Z1037" s="136"/>
      <c r="AA1037" s="140"/>
      <c r="AT1037" s="141" t="s">
        <v>240</v>
      </c>
      <c r="AU1037" s="141" t="s">
        <v>74</v>
      </c>
      <c r="AV1037" s="141" t="s">
        <v>237</v>
      </c>
      <c r="AW1037" s="141" t="s">
        <v>188</v>
      </c>
      <c r="AX1037" s="141" t="s">
        <v>17</v>
      </c>
      <c r="AY1037" s="141" t="s">
        <v>231</v>
      </c>
    </row>
    <row r="1038" spans="2:65" s="6" customFormat="1" ht="39" customHeight="1">
      <c r="B1038" s="21"/>
      <c r="C1038" s="117" t="s">
        <v>1405</v>
      </c>
      <c r="D1038" s="117" t="s">
        <v>232</v>
      </c>
      <c r="E1038" s="118" t="s">
        <v>1406</v>
      </c>
      <c r="F1038" s="289" t="s">
        <v>1407</v>
      </c>
      <c r="G1038" s="290"/>
      <c r="H1038" s="290"/>
      <c r="I1038" s="290"/>
      <c r="J1038" s="120" t="s">
        <v>235</v>
      </c>
      <c r="K1038" s="121">
        <v>1359.102</v>
      </c>
      <c r="L1038" s="291"/>
      <c r="M1038" s="290"/>
      <c r="N1038" s="292">
        <f>ROUND($L$1038*$K$1038,2)</f>
        <v>0</v>
      </c>
      <c r="O1038" s="290"/>
      <c r="P1038" s="290"/>
      <c r="Q1038" s="290"/>
      <c r="R1038" s="119" t="s">
        <v>236</v>
      </c>
      <c r="S1038" s="41"/>
      <c r="T1038" s="122"/>
      <c r="U1038" s="123" t="s">
        <v>38</v>
      </c>
      <c r="V1038" s="22"/>
      <c r="W1038" s="22"/>
      <c r="X1038" s="124">
        <v>0</v>
      </c>
      <c r="Y1038" s="124">
        <f>$X$1038*$K$1038</f>
        <v>0</v>
      </c>
      <c r="Z1038" s="124">
        <v>0</v>
      </c>
      <c r="AA1038" s="125">
        <f>$Z$1038*$K$1038</f>
        <v>0</v>
      </c>
      <c r="AR1038" s="80" t="s">
        <v>305</v>
      </c>
      <c r="AT1038" s="80" t="s">
        <v>232</v>
      </c>
      <c r="AU1038" s="80" t="s">
        <v>74</v>
      </c>
      <c r="AY1038" s="6" t="s">
        <v>231</v>
      </c>
      <c r="BE1038" s="126">
        <f>IF($U$1038="základní",$N$1038,0)</f>
        <v>0</v>
      </c>
      <c r="BF1038" s="126">
        <f>IF($U$1038="snížená",$N$1038,0)</f>
        <v>0</v>
      </c>
      <c r="BG1038" s="126">
        <f>IF($U$1038="zákl. přenesená",$N$1038,0)</f>
        <v>0</v>
      </c>
      <c r="BH1038" s="126">
        <f>IF($U$1038="sníž. přenesená",$N$1038,0)</f>
        <v>0</v>
      </c>
      <c r="BI1038" s="126">
        <f>IF($U$1038="nulová",$N$1038,0)</f>
        <v>0</v>
      </c>
      <c r="BJ1038" s="80" t="s">
        <v>237</v>
      </c>
      <c r="BK1038" s="126">
        <f>ROUND($L$1038*$K$1038,2)</f>
        <v>0</v>
      </c>
      <c r="BL1038" s="80" t="s">
        <v>305</v>
      </c>
      <c r="BM1038" s="80" t="s">
        <v>1408</v>
      </c>
    </row>
    <row r="1039" spans="2:51" s="6" customFormat="1" ht="15.75" customHeight="1">
      <c r="B1039" s="127"/>
      <c r="C1039" s="128"/>
      <c r="D1039" s="128"/>
      <c r="E1039" s="129"/>
      <c r="F1039" s="293" t="s">
        <v>135</v>
      </c>
      <c r="G1039" s="294"/>
      <c r="H1039" s="294"/>
      <c r="I1039" s="294"/>
      <c r="J1039" s="128"/>
      <c r="K1039" s="130">
        <v>1359.102</v>
      </c>
      <c r="L1039" s="128"/>
      <c r="M1039" s="128"/>
      <c r="N1039" s="128"/>
      <c r="O1039" s="128"/>
      <c r="P1039" s="128"/>
      <c r="Q1039" s="128"/>
      <c r="R1039" s="128"/>
      <c r="S1039" s="131"/>
      <c r="T1039" s="132"/>
      <c r="U1039" s="128"/>
      <c r="V1039" s="128"/>
      <c r="W1039" s="128"/>
      <c r="X1039" s="128"/>
      <c r="Y1039" s="128"/>
      <c r="Z1039" s="128"/>
      <c r="AA1039" s="133"/>
      <c r="AT1039" s="134" t="s">
        <v>240</v>
      </c>
      <c r="AU1039" s="134" t="s">
        <v>74</v>
      </c>
      <c r="AV1039" s="134" t="s">
        <v>74</v>
      </c>
      <c r="AW1039" s="134" t="s">
        <v>188</v>
      </c>
      <c r="AX1039" s="134" t="s">
        <v>65</v>
      </c>
      <c r="AY1039" s="134" t="s">
        <v>231</v>
      </c>
    </row>
    <row r="1040" spans="2:51" s="6" customFormat="1" ht="15.75" customHeight="1">
      <c r="B1040" s="135"/>
      <c r="C1040" s="136"/>
      <c r="D1040" s="136"/>
      <c r="E1040" s="136"/>
      <c r="F1040" s="299" t="s">
        <v>241</v>
      </c>
      <c r="G1040" s="300"/>
      <c r="H1040" s="300"/>
      <c r="I1040" s="300"/>
      <c r="J1040" s="136"/>
      <c r="K1040" s="137">
        <v>1359.102</v>
      </c>
      <c r="L1040" s="136"/>
      <c r="M1040" s="136"/>
      <c r="N1040" s="136"/>
      <c r="O1040" s="136"/>
      <c r="P1040" s="136"/>
      <c r="Q1040" s="136"/>
      <c r="R1040" s="136"/>
      <c r="S1040" s="138"/>
      <c r="T1040" s="139"/>
      <c r="U1040" s="136"/>
      <c r="V1040" s="136"/>
      <c r="W1040" s="136"/>
      <c r="X1040" s="136"/>
      <c r="Y1040" s="136"/>
      <c r="Z1040" s="136"/>
      <c r="AA1040" s="140"/>
      <c r="AT1040" s="141" t="s">
        <v>240</v>
      </c>
      <c r="AU1040" s="141" t="s">
        <v>74</v>
      </c>
      <c r="AV1040" s="141" t="s">
        <v>237</v>
      </c>
      <c r="AW1040" s="141" t="s">
        <v>188</v>
      </c>
      <c r="AX1040" s="141" t="s">
        <v>17</v>
      </c>
      <c r="AY1040" s="141" t="s">
        <v>231</v>
      </c>
    </row>
    <row r="1041" spans="2:65" s="6" customFormat="1" ht="39" customHeight="1">
      <c r="B1041" s="21"/>
      <c r="C1041" s="117" t="s">
        <v>1409</v>
      </c>
      <c r="D1041" s="117" t="s">
        <v>232</v>
      </c>
      <c r="E1041" s="118" t="s">
        <v>1410</v>
      </c>
      <c r="F1041" s="289" t="s">
        <v>1411</v>
      </c>
      <c r="G1041" s="290"/>
      <c r="H1041" s="290"/>
      <c r="I1041" s="290"/>
      <c r="J1041" s="120" t="s">
        <v>235</v>
      </c>
      <c r="K1041" s="121">
        <v>1359.102</v>
      </c>
      <c r="L1041" s="291"/>
      <c r="M1041" s="290"/>
      <c r="N1041" s="292">
        <f>ROUND($L$1041*$K$1041,2)</f>
        <v>0</v>
      </c>
      <c r="O1041" s="290"/>
      <c r="P1041" s="290"/>
      <c r="Q1041" s="290"/>
      <c r="R1041" s="119" t="s">
        <v>236</v>
      </c>
      <c r="S1041" s="41"/>
      <c r="T1041" s="122"/>
      <c r="U1041" s="123" t="s">
        <v>38</v>
      </c>
      <c r="V1041" s="22"/>
      <c r="W1041" s="22"/>
      <c r="X1041" s="124">
        <v>0</v>
      </c>
      <c r="Y1041" s="124">
        <f>$X$1041*$K$1041</f>
        <v>0</v>
      </c>
      <c r="Z1041" s="124">
        <v>0</v>
      </c>
      <c r="AA1041" s="125">
        <f>$Z$1041*$K$1041</f>
        <v>0</v>
      </c>
      <c r="AR1041" s="80" t="s">
        <v>305</v>
      </c>
      <c r="AT1041" s="80" t="s">
        <v>232</v>
      </c>
      <c r="AU1041" s="80" t="s">
        <v>74</v>
      </c>
      <c r="AY1041" s="6" t="s">
        <v>231</v>
      </c>
      <c r="BE1041" s="126">
        <f>IF($U$1041="základní",$N$1041,0)</f>
        <v>0</v>
      </c>
      <c r="BF1041" s="126">
        <f>IF($U$1041="snížená",$N$1041,0)</f>
        <v>0</v>
      </c>
      <c r="BG1041" s="126">
        <f>IF($U$1041="zákl. přenesená",$N$1041,0)</f>
        <v>0</v>
      </c>
      <c r="BH1041" s="126">
        <f>IF($U$1041="sníž. přenesená",$N$1041,0)</f>
        <v>0</v>
      </c>
      <c r="BI1041" s="126">
        <f>IF($U$1041="nulová",$N$1041,0)</f>
        <v>0</v>
      </c>
      <c r="BJ1041" s="80" t="s">
        <v>237</v>
      </c>
      <c r="BK1041" s="126">
        <f>ROUND($L$1041*$K$1041,2)</f>
        <v>0</v>
      </c>
      <c r="BL1041" s="80" t="s">
        <v>305</v>
      </c>
      <c r="BM1041" s="80" t="s">
        <v>1412</v>
      </c>
    </row>
    <row r="1042" spans="2:51" s="6" customFormat="1" ht="15.75" customHeight="1">
      <c r="B1042" s="127"/>
      <c r="C1042" s="128"/>
      <c r="D1042" s="128"/>
      <c r="E1042" s="129"/>
      <c r="F1042" s="293" t="s">
        <v>135</v>
      </c>
      <c r="G1042" s="294"/>
      <c r="H1042" s="294"/>
      <c r="I1042" s="294"/>
      <c r="J1042" s="128"/>
      <c r="K1042" s="130">
        <v>1359.102</v>
      </c>
      <c r="L1042" s="128"/>
      <c r="M1042" s="128"/>
      <c r="N1042" s="128"/>
      <c r="O1042" s="128"/>
      <c r="P1042" s="128"/>
      <c r="Q1042" s="128"/>
      <c r="R1042" s="128"/>
      <c r="S1042" s="131"/>
      <c r="T1042" s="132"/>
      <c r="U1042" s="128"/>
      <c r="V1042" s="128"/>
      <c r="W1042" s="128"/>
      <c r="X1042" s="128"/>
      <c r="Y1042" s="128"/>
      <c r="Z1042" s="128"/>
      <c r="AA1042" s="133"/>
      <c r="AT1042" s="134" t="s">
        <v>240</v>
      </c>
      <c r="AU1042" s="134" t="s">
        <v>74</v>
      </c>
      <c r="AV1042" s="134" t="s">
        <v>74</v>
      </c>
      <c r="AW1042" s="134" t="s">
        <v>188</v>
      </c>
      <c r="AX1042" s="134" t="s">
        <v>65</v>
      </c>
      <c r="AY1042" s="134" t="s">
        <v>231</v>
      </c>
    </row>
    <row r="1043" spans="2:51" s="6" customFormat="1" ht="15.75" customHeight="1">
      <c r="B1043" s="135"/>
      <c r="C1043" s="136"/>
      <c r="D1043" s="136"/>
      <c r="E1043" s="136"/>
      <c r="F1043" s="299" t="s">
        <v>241</v>
      </c>
      <c r="G1043" s="300"/>
      <c r="H1043" s="300"/>
      <c r="I1043" s="300"/>
      <c r="J1043" s="136"/>
      <c r="K1043" s="137">
        <v>1359.102</v>
      </c>
      <c r="L1043" s="136"/>
      <c r="M1043" s="136"/>
      <c r="N1043" s="136"/>
      <c r="O1043" s="136"/>
      <c r="P1043" s="136"/>
      <c r="Q1043" s="136"/>
      <c r="R1043" s="136"/>
      <c r="S1043" s="138"/>
      <c r="T1043" s="139"/>
      <c r="U1043" s="136"/>
      <c r="V1043" s="136"/>
      <c r="W1043" s="136"/>
      <c r="X1043" s="136"/>
      <c r="Y1043" s="136"/>
      <c r="Z1043" s="136"/>
      <c r="AA1043" s="140"/>
      <c r="AT1043" s="141" t="s">
        <v>240</v>
      </c>
      <c r="AU1043" s="141" t="s">
        <v>74</v>
      </c>
      <c r="AV1043" s="141" t="s">
        <v>237</v>
      </c>
      <c r="AW1043" s="141" t="s">
        <v>188</v>
      </c>
      <c r="AX1043" s="141" t="s">
        <v>17</v>
      </c>
      <c r="AY1043" s="141" t="s">
        <v>231</v>
      </c>
    </row>
    <row r="1044" spans="2:63" s="106" customFormat="1" ht="37.5" customHeight="1">
      <c r="B1044" s="107"/>
      <c r="C1044" s="108"/>
      <c r="D1044" s="109" t="s">
        <v>214</v>
      </c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283">
        <f>$BK$1044</f>
        <v>0</v>
      </c>
      <c r="O1044" s="284"/>
      <c r="P1044" s="284"/>
      <c r="Q1044" s="284"/>
      <c r="R1044" s="108"/>
      <c r="S1044" s="110"/>
      <c r="T1044" s="111"/>
      <c r="U1044" s="108"/>
      <c r="V1044" s="108"/>
      <c r="W1044" s="112">
        <f>$W$1045</f>
        <v>0</v>
      </c>
      <c r="X1044" s="108"/>
      <c r="Y1044" s="112">
        <f>$Y$1045</f>
        <v>0.0062900000000000005</v>
      </c>
      <c r="Z1044" s="108"/>
      <c r="AA1044" s="113">
        <f>$AA$1045</f>
        <v>0</v>
      </c>
      <c r="AR1044" s="114" t="s">
        <v>245</v>
      </c>
      <c r="AT1044" s="114" t="s">
        <v>64</v>
      </c>
      <c r="AU1044" s="114" t="s">
        <v>65</v>
      </c>
      <c r="AY1044" s="114" t="s">
        <v>231</v>
      </c>
      <c r="BK1044" s="115">
        <f>$BK$1045</f>
        <v>0</v>
      </c>
    </row>
    <row r="1045" spans="2:63" s="106" customFormat="1" ht="21" customHeight="1">
      <c r="B1045" s="107"/>
      <c r="C1045" s="108"/>
      <c r="D1045" s="116" t="s">
        <v>215</v>
      </c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285">
        <f>$BK$1045</f>
        <v>0</v>
      </c>
      <c r="O1045" s="284"/>
      <c r="P1045" s="284"/>
      <c r="Q1045" s="284"/>
      <c r="R1045" s="108"/>
      <c r="S1045" s="110"/>
      <c r="T1045" s="111"/>
      <c r="U1045" s="108"/>
      <c r="V1045" s="108"/>
      <c r="W1045" s="112">
        <f>SUM($W$1046:$W$1062)</f>
        <v>0</v>
      </c>
      <c r="X1045" s="108"/>
      <c r="Y1045" s="112">
        <f>SUM($Y$1046:$Y$1062)</f>
        <v>0.0062900000000000005</v>
      </c>
      <c r="Z1045" s="108"/>
      <c r="AA1045" s="113">
        <f>SUM($AA$1046:$AA$1062)</f>
        <v>0</v>
      </c>
      <c r="AR1045" s="114" t="s">
        <v>245</v>
      </c>
      <c r="AT1045" s="114" t="s">
        <v>64</v>
      </c>
      <c r="AU1045" s="114" t="s">
        <v>17</v>
      </c>
      <c r="AY1045" s="114" t="s">
        <v>231</v>
      </c>
      <c r="BK1045" s="115">
        <f>SUM($BK$1046:$BK$1062)</f>
        <v>0</v>
      </c>
    </row>
    <row r="1046" spans="2:65" s="6" customFormat="1" ht="27" customHeight="1">
      <c r="B1046" s="21"/>
      <c r="C1046" s="117" t="s">
        <v>1413</v>
      </c>
      <c r="D1046" s="117" t="s">
        <v>232</v>
      </c>
      <c r="E1046" s="118" t="s">
        <v>1414</v>
      </c>
      <c r="F1046" s="289" t="s">
        <v>1415</v>
      </c>
      <c r="G1046" s="290"/>
      <c r="H1046" s="290"/>
      <c r="I1046" s="290"/>
      <c r="J1046" s="120" t="s">
        <v>438</v>
      </c>
      <c r="K1046" s="121">
        <v>9.5</v>
      </c>
      <c r="L1046" s="291"/>
      <c r="M1046" s="290"/>
      <c r="N1046" s="292">
        <f>ROUND($L$1046*$K$1046,2)</f>
        <v>0</v>
      </c>
      <c r="O1046" s="290"/>
      <c r="P1046" s="290"/>
      <c r="Q1046" s="290"/>
      <c r="R1046" s="119" t="s">
        <v>236</v>
      </c>
      <c r="S1046" s="41"/>
      <c r="T1046" s="122"/>
      <c r="U1046" s="123" t="s">
        <v>35</v>
      </c>
      <c r="V1046" s="22"/>
      <c r="W1046" s="22"/>
      <c r="X1046" s="124">
        <v>0</v>
      </c>
      <c r="Y1046" s="124">
        <f>$X$1046*$K$1046</f>
        <v>0</v>
      </c>
      <c r="Z1046" s="124">
        <v>0</v>
      </c>
      <c r="AA1046" s="125">
        <f>$Z$1046*$K$1046</f>
        <v>0</v>
      </c>
      <c r="AR1046" s="80" t="s">
        <v>648</v>
      </c>
      <c r="AT1046" s="80" t="s">
        <v>232</v>
      </c>
      <c r="AU1046" s="80" t="s">
        <v>74</v>
      </c>
      <c r="AY1046" s="6" t="s">
        <v>231</v>
      </c>
      <c r="BE1046" s="126">
        <f>IF($U$1046="základní",$N$1046,0)</f>
        <v>0</v>
      </c>
      <c r="BF1046" s="126">
        <f>IF($U$1046="snížená",$N$1046,0)</f>
        <v>0</v>
      </c>
      <c r="BG1046" s="126">
        <f>IF($U$1046="zákl. přenesená",$N$1046,0)</f>
        <v>0</v>
      </c>
      <c r="BH1046" s="126">
        <f>IF($U$1046="sníž. přenesená",$N$1046,0)</f>
        <v>0</v>
      </c>
      <c r="BI1046" s="126">
        <f>IF($U$1046="nulová",$N$1046,0)</f>
        <v>0</v>
      </c>
      <c r="BJ1046" s="80" t="s">
        <v>17</v>
      </c>
      <c r="BK1046" s="126">
        <f>ROUND($L$1046*$K$1046,2)</f>
        <v>0</v>
      </c>
      <c r="BL1046" s="80" t="s">
        <v>648</v>
      </c>
      <c r="BM1046" s="80" t="s">
        <v>1416</v>
      </c>
    </row>
    <row r="1047" spans="2:47" s="6" customFormat="1" ht="16.5" customHeight="1">
      <c r="B1047" s="21"/>
      <c r="C1047" s="22"/>
      <c r="D1047" s="22"/>
      <c r="E1047" s="22"/>
      <c r="F1047" s="287" t="s">
        <v>1415</v>
      </c>
      <c r="G1047" s="263"/>
      <c r="H1047" s="263"/>
      <c r="I1047" s="263"/>
      <c r="J1047" s="263"/>
      <c r="K1047" s="263"/>
      <c r="L1047" s="263"/>
      <c r="M1047" s="263"/>
      <c r="N1047" s="263"/>
      <c r="O1047" s="263"/>
      <c r="P1047" s="263"/>
      <c r="Q1047" s="263"/>
      <c r="R1047" s="263"/>
      <c r="S1047" s="41"/>
      <c r="T1047" s="50"/>
      <c r="U1047" s="22"/>
      <c r="V1047" s="22"/>
      <c r="W1047" s="22"/>
      <c r="X1047" s="22"/>
      <c r="Y1047" s="22"/>
      <c r="Z1047" s="22"/>
      <c r="AA1047" s="51"/>
      <c r="AT1047" s="6" t="s">
        <v>337</v>
      </c>
      <c r="AU1047" s="6" t="s">
        <v>74</v>
      </c>
    </row>
    <row r="1048" spans="2:51" s="6" customFormat="1" ht="15.75" customHeight="1">
      <c r="B1048" s="127"/>
      <c r="C1048" s="128"/>
      <c r="D1048" s="128"/>
      <c r="E1048" s="128"/>
      <c r="F1048" s="293" t="s">
        <v>1417</v>
      </c>
      <c r="G1048" s="294"/>
      <c r="H1048" s="294"/>
      <c r="I1048" s="294"/>
      <c r="J1048" s="128"/>
      <c r="K1048" s="130">
        <v>9.5</v>
      </c>
      <c r="L1048" s="128"/>
      <c r="M1048" s="128"/>
      <c r="N1048" s="128"/>
      <c r="O1048" s="128"/>
      <c r="P1048" s="128"/>
      <c r="Q1048" s="128"/>
      <c r="R1048" s="128"/>
      <c r="S1048" s="131"/>
      <c r="T1048" s="132"/>
      <c r="U1048" s="128"/>
      <c r="V1048" s="128"/>
      <c r="W1048" s="128"/>
      <c r="X1048" s="128"/>
      <c r="Y1048" s="128"/>
      <c r="Z1048" s="128"/>
      <c r="AA1048" s="133"/>
      <c r="AT1048" s="134" t="s">
        <v>240</v>
      </c>
      <c r="AU1048" s="134" t="s">
        <v>74</v>
      </c>
      <c r="AV1048" s="134" t="s">
        <v>74</v>
      </c>
      <c r="AW1048" s="134" t="s">
        <v>188</v>
      </c>
      <c r="AX1048" s="134" t="s">
        <v>17</v>
      </c>
      <c r="AY1048" s="134" t="s">
        <v>231</v>
      </c>
    </row>
    <row r="1049" spans="2:65" s="6" customFormat="1" ht="15.75" customHeight="1">
      <c r="B1049" s="21"/>
      <c r="C1049" s="149" t="s">
        <v>1418</v>
      </c>
      <c r="D1049" s="149" t="s">
        <v>328</v>
      </c>
      <c r="E1049" s="150" t="s">
        <v>1419</v>
      </c>
      <c r="F1049" s="295" t="s">
        <v>1420</v>
      </c>
      <c r="G1049" s="296"/>
      <c r="H1049" s="296"/>
      <c r="I1049" s="296"/>
      <c r="J1049" s="151" t="s">
        <v>704</v>
      </c>
      <c r="K1049" s="152">
        <v>3.99</v>
      </c>
      <c r="L1049" s="297"/>
      <c r="M1049" s="296"/>
      <c r="N1049" s="298">
        <f>ROUND($L$1049*$K$1049,2)</f>
        <v>0</v>
      </c>
      <c r="O1049" s="290"/>
      <c r="P1049" s="290"/>
      <c r="Q1049" s="290"/>
      <c r="R1049" s="119" t="s">
        <v>236</v>
      </c>
      <c r="S1049" s="41"/>
      <c r="T1049" s="122"/>
      <c r="U1049" s="123" t="s">
        <v>35</v>
      </c>
      <c r="V1049" s="22"/>
      <c r="W1049" s="22"/>
      <c r="X1049" s="124">
        <v>0.001</v>
      </c>
      <c r="Y1049" s="124">
        <f>$X$1049*$K$1049</f>
        <v>0.0039900000000000005</v>
      </c>
      <c r="Z1049" s="124">
        <v>0</v>
      </c>
      <c r="AA1049" s="125">
        <f>$Z$1049*$K$1049</f>
        <v>0</v>
      </c>
      <c r="AR1049" s="80" t="s">
        <v>979</v>
      </c>
      <c r="AT1049" s="80" t="s">
        <v>328</v>
      </c>
      <c r="AU1049" s="80" t="s">
        <v>74</v>
      </c>
      <c r="AY1049" s="6" t="s">
        <v>231</v>
      </c>
      <c r="BE1049" s="126">
        <f>IF($U$1049="základní",$N$1049,0)</f>
        <v>0</v>
      </c>
      <c r="BF1049" s="126">
        <f>IF($U$1049="snížená",$N$1049,0)</f>
        <v>0</v>
      </c>
      <c r="BG1049" s="126">
        <f>IF($U$1049="zákl. přenesená",$N$1049,0)</f>
        <v>0</v>
      </c>
      <c r="BH1049" s="126">
        <f>IF($U$1049="sníž. přenesená",$N$1049,0)</f>
        <v>0</v>
      </c>
      <c r="BI1049" s="126">
        <f>IF($U$1049="nulová",$N$1049,0)</f>
        <v>0</v>
      </c>
      <c r="BJ1049" s="80" t="s">
        <v>17</v>
      </c>
      <c r="BK1049" s="126">
        <f>ROUND($L$1049*$K$1049,2)</f>
        <v>0</v>
      </c>
      <c r="BL1049" s="80" t="s">
        <v>979</v>
      </c>
      <c r="BM1049" s="80" t="s">
        <v>1421</v>
      </c>
    </row>
    <row r="1050" spans="2:47" s="6" customFormat="1" ht="16.5" customHeight="1">
      <c r="B1050" s="21"/>
      <c r="C1050" s="22"/>
      <c r="D1050" s="22"/>
      <c r="E1050" s="22"/>
      <c r="F1050" s="287" t="s">
        <v>1420</v>
      </c>
      <c r="G1050" s="263"/>
      <c r="H1050" s="263"/>
      <c r="I1050" s="263"/>
      <c r="J1050" s="263"/>
      <c r="K1050" s="263"/>
      <c r="L1050" s="263"/>
      <c r="M1050" s="263"/>
      <c r="N1050" s="263"/>
      <c r="O1050" s="263"/>
      <c r="P1050" s="263"/>
      <c r="Q1050" s="263"/>
      <c r="R1050" s="263"/>
      <c r="S1050" s="41"/>
      <c r="T1050" s="50"/>
      <c r="U1050" s="22"/>
      <c r="V1050" s="22"/>
      <c r="W1050" s="22"/>
      <c r="X1050" s="22"/>
      <c r="Y1050" s="22"/>
      <c r="Z1050" s="22"/>
      <c r="AA1050" s="51"/>
      <c r="AT1050" s="6" t="s">
        <v>337</v>
      </c>
      <c r="AU1050" s="6" t="s">
        <v>74</v>
      </c>
    </row>
    <row r="1051" spans="2:51" s="6" customFormat="1" ht="15.75" customHeight="1">
      <c r="B1051" s="127"/>
      <c r="C1051" s="128"/>
      <c r="D1051" s="128"/>
      <c r="E1051" s="128"/>
      <c r="F1051" s="293" t="s">
        <v>1422</v>
      </c>
      <c r="G1051" s="294"/>
      <c r="H1051" s="294"/>
      <c r="I1051" s="294"/>
      <c r="J1051" s="128"/>
      <c r="K1051" s="130">
        <v>3.99</v>
      </c>
      <c r="L1051" s="128"/>
      <c r="M1051" s="128"/>
      <c r="N1051" s="128"/>
      <c r="O1051" s="128"/>
      <c r="P1051" s="128"/>
      <c r="Q1051" s="128"/>
      <c r="R1051" s="128"/>
      <c r="S1051" s="131"/>
      <c r="T1051" s="132"/>
      <c r="U1051" s="128"/>
      <c r="V1051" s="128"/>
      <c r="W1051" s="128"/>
      <c r="X1051" s="128"/>
      <c r="Y1051" s="128"/>
      <c r="Z1051" s="128"/>
      <c r="AA1051" s="133"/>
      <c r="AT1051" s="134" t="s">
        <v>240</v>
      </c>
      <c r="AU1051" s="134" t="s">
        <v>74</v>
      </c>
      <c r="AV1051" s="134" t="s">
        <v>74</v>
      </c>
      <c r="AW1051" s="134" t="s">
        <v>188</v>
      </c>
      <c r="AX1051" s="134" t="s">
        <v>17</v>
      </c>
      <c r="AY1051" s="134" t="s">
        <v>231</v>
      </c>
    </row>
    <row r="1052" spans="2:65" s="6" customFormat="1" ht="27" customHeight="1">
      <c r="B1052" s="21"/>
      <c r="C1052" s="117" t="s">
        <v>1423</v>
      </c>
      <c r="D1052" s="117" t="s">
        <v>232</v>
      </c>
      <c r="E1052" s="118" t="s">
        <v>1424</v>
      </c>
      <c r="F1052" s="289" t="s">
        <v>1425</v>
      </c>
      <c r="G1052" s="290"/>
      <c r="H1052" s="290"/>
      <c r="I1052" s="290"/>
      <c r="J1052" s="120" t="s">
        <v>588</v>
      </c>
      <c r="K1052" s="121">
        <v>10</v>
      </c>
      <c r="L1052" s="291"/>
      <c r="M1052" s="290"/>
      <c r="N1052" s="292">
        <f>ROUND($L$1052*$K$1052,2)</f>
        <v>0</v>
      </c>
      <c r="O1052" s="290"/>
      <c r="P1052" s="290"/>
      <c r="Q1052" s="290"/>
      <c r="R1052" s="119" t="s">
        <v>236</v>
      </c>
      <c r="S1052" s="41"/>
      <c r="T1052" s="122"/>
      <c r="U1052" s="123" t="s">
        <v>35</v>
      </c>
      <c r="V1052" s="22"/>
      <c r="W1052" s="22"/>
      <c r="X1052" s="124">
        <v>0</v>
      </c>
      <c r="Y1052" s="124">
        <f>$X$1052*$K$1052</f>
        <v>0</v>
      </c>
      <c r="Z1052" s="124">
        <v>0</v>
      </c>
      <c r="AA1052" s="125">
        <f>$Z$1052*$K$1052</f>
        <v>0</v>
      </c>
      <c r="AR1052" s="80" t="s">
        <v>648</v>
      </c>
      <c r="AT1052" s="80" t="s">
        <v>232</v>
      </c>
      <c r="AU1052" s="80" t="s">
        <v>74</v>
      </c>
      <c r="AY1052" s="6" t="s">
        <v>231</v>
      </c>
      <c r="BE1052" s="126">
        <f>IF($U$1052="základní",$N$1052,0)</f>
        <v>0</v>
      </c>
      <c r="BF1052" s="126">
        <f>IF($U$1052="snížená",$N$1052,0)</f>
        <v>0</v>
      </c>
      <c r="BG1052" s="126">
        <f>IF($U$1052="zákl. přenesená",$N$1052,0)</f>
        <v>0</v>
      </c>
      <c r="BH1052" s="126">
        <f>IF($U$1052="sníž. přenesená",$N$1052,0)</f>
        <v>0</v>
      </c>
      <c r="BI1052" s="126">
        <f>IF($U$1052="nulová",$N$1052,0)</f>
        <v>0</v>
      </c>
      <c r="BJ1052" s="80" t="s">
        <v>17</v>
      </c>
      <c r="BK1052" s="126">
        <f>ROUND($L$1052*$K$1052,2)</f>
        <v>0</v>
      </c>
      <c r="BL1052" s="80" t="s">
        <v>648</v>
      </c>
      <c r="BM1052" s="80" t="s">
        <v>1426</v>
      </c>
    </row>
    <row r="1053" spans="2:47" s="6" customFormat="1" ht="16.5" customHeight="1">
      <c r="B1053" s="21"/>
      <c r="C1053" s="22"/>
      <c r="D1053" s="22"/>
      <c r="E1053" s="22"/>
      <c r="F1053" s="287" t="s">
        <v>1425</v>
      </c>
      <c r="G1053" s="263"/>
      <c r="H1053" s="263"/>
      <c r="I1053" s="263"/>
      <c r="J1053" s="263"/>
      <c r="K1053" s="263"/>
      <c r="L1053" s="263"/>
      <c r="M1053" s="263"/>
      <c r="N1053" s="263"/>
      <c r="O1053" s="263"/>
      <c r="P1053" s="263"/>
      <c r="Q1053" s="263"/>
      <c r="R1053" s="263"/>
      <c r="S1053" s="41"/>
      <c r="T1053" s="50"/>
      <c r="U1053" s="22"/>
      <c r="V1053" s="22"/>
      <c r="W1053" s="22"/>
      <c r="X1053" s="22"/>
      <c r="Y1053" s="22"/>
      <c r="Z1053" s="22"/>
      <c r="AA1053" s="51"/>
      <c r="AT1053" s="6" t="s">
        <v>337</v>
      </c>
      <c r="AU1053" s="6" t="s">
        <v>74</v>
      </c>
    </row>
    <row r="1054" spans="2:51" s="6" customFormat="1" ht="15.75" customHeight="1">
      <c r="B1054" s="127"/>
      <c r="C1054" s="128"/>
      <c r="D1054" s="128"/>
      <c r="E1054" s="128"/>
      <c r="F1054" s="293" t="s">
        <v>1427</v>
      </c>
      <c r="G1054" s="294"/>
      <c r="H1054" s="294"/>
      <c r="I1054" s="294"/>
      <c r="J1054" s="128"/>
      <c r="K1054" s="130">
        <v>10</v>
      </c>
      <c r="L1054" s="128"/>
      <c r="M1054" s="128"/>
      <c r="N1054" s="128"/>
      <c r="O1054" s="128"/>
      <c r="P1054" s="128"/>
      <c r="Q1054" s="128"/>
      <c r="R1054" s="128"/>
      <c r="S1054" s="131"/>
      <c r="T1054" s="132"/>
      <c r="U1054" s="128"/>
      <c r="V1054" s="128"/>
      <c r="W1054" s="128"/>
      <c r="X1054" s="128"/>
      <c r="Y1054" s="128"/>
      <c r="Z1054" s="128"/>
      <c r="AA1054" s="133"/>
      <c r="AT1054" s="134" t="s">
        <v>240</v>
      </c>
      <c r="AU1054" s="134" t="s">
        <v>74</v>
      </c>
      <c r="AV1054" s="134" t="s">
        <v>74</v>
      </c>
      <c r="AW1054" s="134" t="s">
        <v>188</v>
      </c>
      <c r="AX1054" s="134" t="s">
        <v>17</v>
      </c>
      <c r="AY1054" s="134" t="s">
        <v>231</v>
      </c>
    </row>
    <row r="1055" spans="2:65" s="6" customFormat="1" ht="15.75" customHeight="1">
      <c r="B1055" s="21"/>
      <c r="C1055" s="149" t="s">
        <v>1428</v>
      </c>
      <c r="D1055" s="149" t="s">
        <v>328</v>
      </c>
      <c r="E1055" s="150" t="s">
        <v>1429</v>
      </c>
      <c r="F1055" s="295" t="s">
        <v>1430</v>
      </c>
      <c r="G1055" s="296"/>
      <c r="H1055" s="296"/>
      <c r="I1055" s="296"/>
      <c r="J1055" s="151" t="s">
        <v>588</v>
      </c>
      <c r="K1055" s="152">
        <v>10</v>
      </c>
      <c r="L1055" s="297"/>
      <c r="M1055" s="296"/>
      <c r="N1055" s="298">
        <f>ROUND($L$1055*$K$1055,2)</f>
        <v>0</v>
      </c>
      <c r="O1055" s="290"/>
      <c r="P1055" s="290"/>
      <c r="Q1055" s="290"/>
      <c r="R1055" s="119" t="s">
        <v>236</v>
      </c>
      <c r="S1055" s="41"/>
      <c r="T1055" s="122"/>
      <c r="U1055" s="123" t="s">
        <v>35</v>
      </c>
      <c r="V1055" s="22"/>
      <c r="W1055" s="22"/>
      <c r="X1055" s="124">
        <v>0.00023</v>
      </c>
      <c r="Y1055" s="124">
        <f>$X$1055*$K$1055</f>
        <v>0.0023</v>
      </c>
      <c r="Z1055" s="124">
        <v>0</v>
      </c>
      <c r="AA1055" s="125">
        <f>$Z$1055*$K$1055</f>
        <v>0</v>
      </c>
      <c r="AR1055" s="80" t="s">
        <v>979</v>
      </c>
      <c r="AT1055" s="80" t="s">
        <v>328</v>
      </c>
      <c r="AU1055" s="80" t="s">
        <v>74</v>
      </c>
      <c r="AY1055" s="6" t="s">
        <v>231</v>
      </c>
      <c r="BE1055" s="126">
        <f>IF($U$1055="základní",$N$1055,0)</f>
        <v>0</v>
      </c>
      <c r="BF1055" s="126">
        <f>IF($U$1055="snížená",$N$1055,0)</f>
        <v>0</v>
      </c>
      <c r="BG1055" s="126">
        <f>IF($U$1055="zákl. přenesená",$N$1055,0)</f>
        <v>0</v>
      </c>
      <c r="BH1055" s="126">
        <f>IF($U$1055="sníž. přenesená",$N$1055,0)</f>
        <v>0</v>
      </c>
      <c r="BI1055" s="126">
        <f>IF($U$1055="nulová",$N$1055,0)</f>
        <v>0</v>
      </c>
      <c r="BJ1055" s="80" t="s">
        <v>17</v>
      </c>
      <c r="BK1055" s="126">
        <f>ROUND($L$1055*$K$1055,2)</f>
        <v>0</v>
      </c>
      <c r="BL1055" s="80" t="s">
        <v>979</v>
      </c>
      <c r="BM1055" s="80" t="s">
        <v>1431</v>
      </c>
    </row>
    <row r="1056" spans="2:47" s="6" customFormat="1" ht="16.5" customHeight="1">
      <c r="B1056" s="21"/>
      <c r="C1056" s="22"/>
      <c r="D1056" s="22"/>
      <c r="E1056" s="22"/>
      <c r="F1056" s="287" t="s">
        <v>1430</v>
      </c>
      <c r="G1056" s="263"/>
      <c r="H1056" s="263"/>
      <c r="I1056" s="263"/>
      <c r="J1056" s="263"/>
      <c r="K1056" s="263"/>
      <c r="L1056" s="263"/>
      <c r="M1056" s="263"/>
      <c r="N1056" s="263"/>
      <c r="O1056" s="263"/>
      <c r="P1056" s="263"/>
      <c r="Q1056" s="263"/>
      <c r="R1056" s="263"/>
      <c r="S1056" s="41"/>
      <c r="T1056" s="50"/>
      <c r="U1056" s="22"/>
      <c r="V1056" s="22"/>
      <c r="W1056" s="22"/>
      <c r="X1056" s="22"/>
      <c r="Y1056" s="22"/>
      <c r="Z1056" s="22"/>
      <c r="AA1056" s="51"/>
      <c r="AT1056" s="6" t="s">
        <v>337</v>
      </c>
      <c r="AU1056" s="6" t="s">
        <v>74</v>
      </c>
    </row>
    <row r="1057" spans="2:51" s="6" customFormat="1" ht="15.75" customHeight="1">
      <c r="B1057" s="127"/>
      <c r="C1057" s="128"/>
      <c r="D1057" s="128"/>
      <c r="E1057" s="128"/>
      <c r="F1057" s="293" t="s">
        <v>1427</v>
      </c>
      <c r="G1057" s="294"/>
      <c r="H1057" s="294"/>
      <c r="I1057" s="294"/>
      <c r="J1057" s="128"/>
      <c r="K1057" s="130">
        <v>10</v>
      </c>
      <c r="L1057" s="128"/>
      <c r="M1057" s="128"/>
      <c r="N1057" s="128"/>
      <c r="O1057" s="128"/>
      <c r="P1057" s="128"/>
      <c r="Q1057" s="128"/>
      <c r="R1057" s="128"/>
      <c r="S1057" s="131"/>
      <c r="T1057" s="132"/>
      <c r="U1057" s="128"/>
      <c r="V1057" s="128"/>
      <c r="W1057" s="128"/>
      <c r="X1057" s="128"/>
      <c r="Y1057" s="128"/>
      <c r="Z1057" s="128"/>
      <c r="AA1057" s="133"/>
      <c r="AT1057" s="134" t="s">
        <v>240</v>
      </c>
      <c r="AU1057" s="134" t="s">
        <v>74</v>
      </c>
      <c r="AV1057" s="134" t="s">
        <v>74</v>
      </c>
      <c r="AW1057" s="134" t="s">
        <v>188</v>
      </c>
      <c r="AX1057" s="134" t="s">
        <v>17</v>
      </c>
      <c r="AY1057" s="134" t="s">
        <v>231</v>
      </c>
    </row>
    <row r="1058" spans="2:65" s="6" customFormat="1" ht="27" customHeight="1">
      <c r="B1058" s="21"/>
      <c r="C1058" s="117" t="s">
        <v>1432</v>
      </c>
      <c r="D1058" s="117" t="s">
        <v>232</v>
      </c>
      <c r="E1058" s="118" t="s">
        <v>1433</v>
      </c>
      <c r="F1058" s="289" t="s">
        <v>1434</v>
      </c>
      <c r="G1058" s="290"/>
      <c r="H1058" s="290"/>
      <c r="I1058" s="290"/>
      <c r="J1058" s="120" t="s">
        <v>438</v>
      </c>
      <c r="K1058" s="121">
        <v>9.5</v>
      </c>
      <c r="L1058" s="291"/>
      <c r="M1058" s="290"/>
      <c r="N1058" s="292">
        <f>ROUND($L$1058*$K$1058,2)</f>
        <v>0</v>
      </c>
      <c r="O1058" s="290"/>
      <c r="P1058" s="290"/>
      <c r="Q1058" s="290"/>
      <c r="R1058" s="119"/>
      <c r="S1058" s="41"/>
      <c r="T1058" s="122"/>
      <c r="U1058" s="123" t="s">
        <v>35</v>
      </c>
      <c r="V1058" s="22"/>
      <c r="W1058" s="22"/>
      <c r="X1058" s="124">
        <v>0</v>
      </c>
      <c r="Y1058" s="124">
        <f>$X$1058*$K$1058</f>
        <v>0</v>
      </c>
      <c r="Z1058" s="124">
        <v>0</v>
      </c>
      <c r="AA1058" s="125">
        <f>$Z$1058*$K$1058</f>
        <v>0</v>
      </c>
      <c r="AR1058" s="80" t="s">
        <v>648</v>
      </c>
      <c r="AT1058" s="80" t="s">
        <v>232</v>
      </c>
      <c r="AU1058" s="80" t="s">
        <v>74</v>
      </c>
      <c r="AY1058" s="6" t="s">
        <v>231</v>
      </c>
      <c r="BE1058" s="126">
        <f>IF($U$1058="základní",$N$1058,0)</f>
        <v>0</v>
      </c>
      <c r="BF1058" s="126">
        <f>IF($U$1058="snížená",$N$1058,0)</f>
        <v>0</v>
      </c>
      <c r="BG1058" s="126">
        <f>IF($U$1058="zákl. přenesená",$N$1058,0)</f>
        <v>0</v>
      </c>
      <c r="BH1058" s="126">
        <f>IF($U$1058="sníž. přenesená",$N$1058,0)</f>
        <v>0</v>
      </c>
      <c r="BI1058" s="126">
        <f>IF($U$1058="nulová",$N$1058,0)</f>
        <v>0</v>
      </c>
      <c r="BJ1058" s="80" t="s">
        <v>17</v>
      </c>
      <c r="BK1058" s="126">
        <f>ROUND($L$1058*$K$1058,2)</f>
        <v>0</v>
      </c>
      <c r="BL1058" s="80" t="s">
        <v>648</v>
      </c>
      <c r="BM1058" s="80" t="s">
        <v>1435</v>
      </c>
    </row>
    <row r="1059" spans="2:47" s="6" customFormat="1" ht="16.5" customHeight="1">
      <c r="B1059" s="21"/>
      <c r="C1059" s="22"/>
      <c r="D1059" s="22"/>
      <c r="E1059" s="22"/>
      <c r="F1059" s="287" t="s">
        <v>1436</v>
      </c>
      <c r="G1059" s="263"/>
      <c r="H1059" s="263"/>
      <c r="I1059" s="263"/>
      <c r="J1059" s="263"/>
      <c r="K1059" s="263"/>
      <c r="L1059" s="263"/>
      <c r="M1059" s="263"/>
      <c r="N1059" s="263"/>
      <c r="O1059" s="263"/>
      <c r="P1059" s="263"/>
      <c r="Q1059" s="263"/>
      <c r="R1059" s="263"/>
      <c r="S1059" s="41"/>
      <c r="T1059" s="50"/>
      <c r="U1059" s="22"/>
      <c r="V1059" s="22"/>
      <c r="W1059" s="22"/>
      <c r="X1059" s="22"/>
      <c r="Y1059" s="22"/>
      <c r="Z1059" s="22"/>
      <c r="AA1059" s="51"/>
      <c r="AT1059" s="6" t="s">
        <v>337</v>
      </c>
      <c r="AU1059" s="6" t="s">
        <v>74</v>
      </c>
    </row>
    <row r="1060" spans="2:51" s="6" customFormat="1" ht="15.75" customHeight="1">
      <c r="B1060" s="127"/>
      <c r="C1060" s="128"/>
      <c r="D1060" s="128"/>
      <c r="E1060" s="128"/>
      <c r="F1060" s="293" t="s">
        <v>1417</v>
      </c>
      <c r="G1060" s="294"/>
      <c r="H1060" s="294"/>
      <c r="I1060" s="294"/>
      <c r="J1060" s="128"/>
      <c r="K1060" s="130">
        <v>9.5</v>
      </c>
      <c r="L1060" s="128"/>
      <c r="M1060" s="128"/>
      <c r="N1060" s="128"/>
      <c r="O1060" s="128"/>
      <c r="P1060" s="128"/>
      <c r="Q1060" s="128"/>
      <c r="R1060" s="128"/>
      <c r="S1060" s="131"/>
      <c r="T1060" s="132"/>
      <c r="U1060" s="128"/>
      <c r="V1060" s="128"/>
      <c r="W1060" s="128"/>
      <c r="X1060" s="128"/>
      <c r="Y1060" s="128"/>
      <c r="Z1060" s="128"/>
      <c r="AA1060" s="133"/>
      <c r="AT1060" s="134" t="s">
        <v>240</v>
      </c>
      <c r="AU1060" s="134" t="s">
        <v>74</v>
      </c>
      <c r="AV1060" s="134" t="s">
        <v>74</v>
      </c>
      <c r="AW1060" s="134" t="s">
        <v>188</v>
      </c>
      <c r="AX1060" s="134" t="s">
        <v>17</v>
      </c>
      <c r="AY1060" s="134" t="s">
        <v>231</v>
      </c>
    </row>
    <row r="1061" spans="2:65" s="6" customFormat="1" ht="15.75" customHeight="1">
      <c r="B1061" s="21"/>
      <c r="C1061" s="117" t="s">
        <v>1437</v>
      </c>
      <c r="D1061" s="117" t="s">
        <v>232</v>
      </c>
      <c r="E1061" s="118" t="s">
        <v>1438</v>
      </c>
      <c r="F1061" s="289" t="s">
        <v>1439</v>
      </c>
      <c r="G1061" s="290"/>
      <c r="H1061" s="290"/>
      <c r="I1061" s="290"/>
      <c r="J1061" s="120" t="s">
        <v>1440</v>
      </c>
      <c r="K1061" s="121">
        <v>10</v>
      </c>
      <c r="L1061" s="291"/>
      <c r="M1061" s="290"/>
      <c r="N1061" s="292">
        <f>ROUND($L$1061*$K$1061,2)</f>
        <v>0</v>
      </c>
      <c r="O1061" s="290"/>
      <c r="P1061" s="290"/>
      <c r="Q1061" s="290"/>
      <c r="R1061" s="119"/>
      <c r="S1061" s="41"/>
      <c r="T1061" s="122"/>
      <c r="U1061" s="123" t="s">
        <v>35</v>
      </c>
      <c r="V1061" s="22"/>
      <c r="W1061" s="22"/>
      <c r="X1061" s="124">
        <v>0</v>
      </c>
      <c r="Y1061" s="124">
        <f>$X$1061*$K$1061</f>
        <v>0</v>
      </c>
      <c r="Z1061" s="124">
        <v>0</v>
      </c>
      <c r="AA1061" s="125">
        <f>$Z$1061*$K$1061</f>
        <v>0</v>
      </c>
      <c r="AR1061" s="80" t="s">
        <v>648</v>
      </c>
      <c r="AT1061" s="80" t="s">
        <v>232</v>
      </c>
      <c r="AU1061" s="80" t="s">
        <v>74</v>
      </c>
      <c r="AY1061" s="6" t="s">
        <v>231</v>
      </c>
      <c r="BE1061" s="126">
        <f>IF($U$1061="základní",$N$1061,0)</f>
        <v>0</v>
      </c>
      <c r="BF1061" s="126">
        <f>IF($U$1061="snížená",$N$1061,0)</f>
        <v>0</v>
      </c>
      <c r="BG1061" s="126">
        <f>IF($U$1061="zákl. přenesená",$N$1061,0)</f>
        <v>0</v>
      </c>
      <c r="BH1061" s="126">
        <f>IF($U$1061="sníž. přenesená",$N$1061,0)</f>
        <v>0</v>
      </c>
      <c r="BI1061" s="126">
        <f>IF($U$1061="nulová",$N$1061,0)</f>
        <v>0</v>
      </c>
      <c r="BJ1061" s="80" t="s">
        <v>17</v>
      </c>
      <c r="BK1061" s="126">
        <f>ROUND($L$1061*$K$1061,2)</f>
        <v>0</v>
      </c>
      <c r="BL1061" s="80" t="s">
        <v>648</v>
      </c>
      <c r="BM1061" s="80" t="s">
        <v>1441</v>
      </c>
    </row>
    <row r="1062" spans="2:47" s="6" customFormat="1" ht="16.5" customHeight="1">
      <c r="B1062" s="21"/>
      <c r="C1062" s="22"/>
      <c r="D1062" s="22"/>
      <c r="E1062" s="22"/>
      <c r="F1062" s="287" t="s">
        <v>1439</v>
      </c>
      <c r="G1062" s="263"/>
      <c r="H1062" s="263"/>
      <c r="I1062" s="263"/>
      <c r="J1062" s="263"/>
      <c r="K1062" s="263"/>
      <c r="L1062" s="263"/>
      <c r="M1062" s="263"/>
      <c r="N1062" s="263"/>
      <c r="O1062" s="263"/>
      <c r="P1062" s="263"/>
      <c r="Q1062" s="263"/>
      <c r="R1062" s="263"/>
      <c r="S1062" s="41"/>
      <c r="T1062" s="161"/>
      <c r="U1062" s="162"/>
      <c r="V1062" s="162"/>
      <c r="W1062" s="162"/>
      <c r="X1062" s="162"/>
      <c r="Y1062" s="162"/>
      <c r="Z1062" s="162"/>
      <c r="AA1062" s="163"/>
      <c r="AT1062" s="6" t="s">
        <v>337</v>
      </c>
      <c r="AU1062" s="6" t="s">
        <v>74</v>
      </c>
    </row>
    <row r="1063" spans="2:46" s="6" customFormat="1" ht="7.5" customHeight="1">
      <c r="B1063" s="36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41"/>
      <c r="AT1063" s="2"/>
    </row>
  </sheetData>
  <sheetProtection password="CC35" sheet="1" objects="1" scenarios="1" formatColumns="0" formatRows="0" sort="0" autoFilter="0"/>
  <mergeCells count="146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C85:R85"/>
    <mergeCell ref="F87:Q87"/>
    <mergeCell ref="F88:Q88"/>
    <mergeCell ref="M90:P90"/>
    <mergeCell ref="M92:Q92"/>
    <mergeCell ref="F95:I95"/>
    <mergeCell ref="L95:M95"/>
    <mergeCell ref="N95:Q95"/>
    <mergeCell ref="F99:I99"/>
    <mergeCell ref="L99:M99"/>
    <mergeCell ref="N99:Q99"/>
    <mergeCell ref="F100:I100"/>
    <mergeCell ref="F101:I101"/>
    <mergeCell ref="F102:I102"/>
    <mergeCell ref="L102:M102"/>
    <mergeCell ref="N102:Q102"/>
    <mergeCell ref="F103:I103"/>
    <mergeCell ref="F104:I104"/>
    <mergeCell ref="F105:I105"/>
    <mergeCell ref="L105:M105"/>
    <mergeCell ref="N105:Q105"/>
    <mergeCell ref="F106:I106"/>
    <mergeCell ref="F107:I107"/>
    <mergeCell ref="F108:I108"/>
    <mergeCell ref="L108:M108"/>
    <mergeCell ref="N108:Q108"/>
    <mergeCell ref="F109:I109"/>
    <mergeCell ref="F110:I110"/>
    <mergeCell ref="F111:I111"/>
    <mergeCell ref="L111:M111"/>
    <mergeCell ref="N111:Q111"/>
    <mergeCell ref="F112:I112"/>
    <mergeCell ref="F113:I113"/>
    <mergeCell ref="F114:I114"/>
    <mergeCell ref="L114:M114"/>
    <mergeCell ref="N114:Q114"/>
    <mergeCell ref="F115:I115"/>
    <mergeCell ref="F116:I116"/>
    <mergeCell ref="F117:I117"/>
    <mergeCell ref="L117:M117"/>
    <mergeCell ref="N117:Q117"/>
    <mergeCell ref="F118:I118"/>
    <mergeCell ref="F119:I119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7:I167"/>
    <mergeCell ref="L167:M167"/>
    <mergeCell ref="N167:Q167"/>
    <mergeCell ref="F168:R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89:R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5:R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L243:M243"/>
    <mergeCell ref="N243:Q243"/>
    <mergeCell ref="F244:R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F262:R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L286:M286"/>
    <mergeCell ref="N286:Q286"/>
    <mergeCell ref="F287:R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L307:M307"/>
    <mergeCell ref="N307:Q307"/>
    <mergeCell ref="F308:R308"/>
    <mergeCell ref="F309:I309"/>
    <mergeCell ref="F310:I310"/>
    <mergeCell ref="F311:I311"/>
    <mergeCell ref="L311:M311"/>
    <mergeCell ref="N311:Q311"/>
    <mergeCell ref="F312:R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L331:M331"/>
    <mergeCell ref="N331:Q331"/>
    <mergeCell ref="F332:R332"/>
    <mergeCell ref="F333:I333"/>
    <mergeCell ref="F334:I334"/>
    <mergeCell ref="F335:I335"/>
    <mergeCell ref="L335:M335"/>
    <mergeCell ref="N335:Q335"/>
    <mergeCell ref="F336:R336"/>
    <mergeCell ref="F337:I337"/>
    <mergeCell ref="F338:I338"/>
    <mergeCell ref="F339:I339"/>
    <mergeCell ref="L339:M339"/>
    <mergeCell ref="N339:Q339"/>
    <mergeCell ref="F340:R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L363:M363"/>
    <mergeCell ref="N363:Q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L389:M389"/>
    <mergeCell ref="N389:Q389"/>
    <mergeCell ref="F390:R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L409:M409"/>
    <mergeCell ref="N409:Q409"/>
    <mergeCell ref="F410:R410"/>
    <mergeCell ref="F411:I411"/>
    <mergeCell ref="F412:I412"/>
    <mergeCell ref="F414:I414"/>
    <mergeCell ref="L414:M414"/>
    <mergeCell ref="N414:Q414"/>
    <mergeCell ref="F415:I415"/>
    <mergeCell ref="F416:I416"/>
    <mergeCell ref="F417:I417"/>
    <mergeCell ref="L417:M417"/>
    <mergeCell ref="N417:Q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L423:M423"/>
    <mergeCell ref="N423:Q423"/>
    <mergeCell ref="F424:I424"/>
    <mergeCell ref="F425:I425"/>
    <mergeCell ref="F426:I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L435:M435"/>
    <mergeCell ref="N435:Q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F450:I450"/>
    <mergeCell ref="F451:I451"/>
    <mergeCell ref="F452:I452"/>
    <mergeCell ref="L452:M452"/>
    <mergeCell ref="N452:Q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F472:I472"/>
    <mergeCell ref="L472:M472"/>
    <mergeCell ref="N472:Q472"/>
    <mergeCell ref="F473:I473"/>
    <mergeCell ref="F474:I474"/>
    <mergeCell ref="L474:M474"/>
    <mergeCell ref="N474:Q474"/>
    <mergeCell ref="F475:I475"/>
    <mergeCell ref="F476:I476"/>
    <mergeCell ref="L476:M476"/>
    <mergeCell ref="N476:Q476"/>
    <mergeCell ref="F477:I477"/>
    <mergeCell ref="L477:M477"/>
    <mergeCell ref="N477:Q477"/>
    <mergeCell ref="F478:I478"/>
    <mergeCell ref="F479:I479"/>
    <mergeCell ref="L479:M479"/>
    <mergeCell ref="N479:Q479"/>
    <mergeCell ref="F480:I480"/>
    <mergeCell ref="L480:M480"/>
    <mergeCell ref="N480:Q480"/>
    <mergeCell ref="F481:I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F491:I491"/>
    <mergeCell ref="F492:I492"/>
    <mergeCell ref="L492:M492"/>
    <mergeCell ref="N492:Q492"/>
    <mergeCell ref="F493:I493"/>
    <mergeCell ref="F494:I494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F502:I502"/>
    <mergeCell ref="L502:M502"/>
    <mergeCell ref="N502:Q502"/>
    <mergeCell ref="F503:R503"/>
    <mergeCell ref="F504:I504"/>
    <mergeCell ref="F505:I505"/>
    <mergeCell ref="F506:I506"/>
    <mergeCell ref="L506:M506"/>
    <mergeCell ref="N506:Q506"/>
    <mergeCell ref="F507:R507"/>
    <mergeCell ref="F508:I508"/>
    <mergeCell ref="F509:I509"/>
    <mergeCell ref="F510:I510"/>
    <mergeCell ref="L510:M510"/>
    <mergeCell ref="N510:Q510"/>
    <mergeCell ref="F511:R511"/>
    <mergeCell ref="F512:I512"/>
    <mergeCell ref="F513:I513"/>
    <mergeCell ref="F514:I514"/>
    <mergeCell ref="L514:M514"/>
    <mergeCell ref="N514:Q514"/>
    <mergeCell ref="F515:R515"/>
    <mergeCell ref="F517:I517"/>
    <mergeCell ref="L517:M517"/>
    <mergeCell ref="N517:Q517"/>
    <mergeCell ref="F518:I518"/>
    <mergeCell ref="F519:I519"/>
    <mergeCell ref="F520:I520"/>
    <mergeCell ref="F521:I521"/>
    <mergeCell ref="L521:M521"/>
    <mergeCell ref="N521:Q521"/>
    <mergeCell ref="F522:I522"/>
    <mergeCell ref="F523:I523"/>
    <mergeCell ref="F524:I524"/>
    <mergeCell ref="L524:M524"/>
    <mergeCell ref="N524:Q524"/>
    <mergeCell ref="F525:I525"/>
    <mergeCell ref="F526:I526"/>
    <mergeCell ref="F527:I527"/>
    <mergeCell ref="F528:I528"/>
    <mergeCell ref="L528:M528"/>
    <mergeCell ref="N528:Q528"/>
    <mergeCell ref="F529:I529"/>
    <mergeCell ref="F530:I530"/>
    <mergeCell ref="F531:I531"/>
    <mergeCell ref="L531:M531"/>
    <mergeCell ref="N531:Q531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L539:M539"/>
    <mergeCell ref="N539:Q539"/>
    <mergeCell ref="F540:I540"/>
    <mergeCell ref="F541:I541"/>
    <mergeCell ref="F542:I542"/>
    <mergeCell ref="L542:M542"/>
    <mergeCell ref="N542:Q542"/>
    <mergeCell ref="F544:I544"/>
    <mergeCell ref="L544:M544"/>
    <mergeCell ref="N544:Q544"/>
    <mergeCell ref="F545:R545"/>
    <mergeCell ref="F546:I546"/>
    <mergeCell ref="F547:I547"/>
    <mergeCell ref="F548:I548"/>
    <mergeCell ref="F550:I550"/>
    <mergeCell ref="L550:M550"/>
    <mergeCell ref="N550:Q550"/>
    <mergeCell ref="F551:R551"/>
    <mergeCell ref="F552:I552"/>
    <mergeCell ref="F553:I553"/>
    <mergeCell ref="F554:I554"/>
    <mergeCell ref="F555:I555"/>
    <mergeCell ref="L555:M555"/>
    <mergeCell ref="N555:Q555"/>
    <mergeCell ref="F556:R556"/>
    <mergeCell ref="F557:I557"/>
    <mergeCell ref="F558:I558"/>
    <mergeCell ref="F559:I559"/>
    <mergeCell ref="F561:I561"/>
    <mergeCell ref="L561:M561"/>
    <mergeCell ref="N561:Q561"/>
    <mergeCell ref="F562:R562"/>
    <mergeCell ref="F563:I563"/>
    <mergeCell ref="F564:I564"/>
    <mergeCell ref="F565:I565"/>
    <mergeCell ref="F566:I566"/>
    <mergeCell ref="L566:M566"/>
    <mergeCell ref="N566:Q566"/>
    <mergeCell ref="F567:R567"/>
    <mergeCell ref="F568:I568"/>
    <mergeCell ref="F569:I569"/>
    <mergeCell ref="F570:I570"/>
    <mergeCell ref="L570:M570"/>
    <mergeCell ref="N570:Q570"/>
    <mergeCell ref="F571:R571"/>
    <mergeCell ref="F572:I572"/>
    <mergeCell ref="F573:I573"/>
    <mergeCell ref="L573:M573"/>
    <mergeCell ref="N573:Q573"/>
    <mergeCell ref="F574:R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L582:M582"/>
    <mergeCell ref="N582:Q582"/>
    <mergeCell ref="F583:R583"/>
    <mergeCell ref="F584:I584"/>
    <mergeCell ref="F585:I585"/>
    <mergeCell ref="F586:I586"/>
    <mergeCell ref="F587:I587"/>
    <mergeCell ref="L587:M587"/>
    <mergeCell ref="N587:Q587"/>
    <mergeCell ref="F588:R588"/>
    <mergeCell ref="F589:I589"/>
    <mergeCell ref="F590:I590"/>
    <mergeCell ref="L590:M590"/>
    <mergeCell ref="N590:Q590"/>
    <mergeCell ref="F591:R591"/>
    <mergeCell ref="F592:I592"/>
    <mergeCell ref="F593:I593"/>
    <mergeCell ref="F594:I594"/>
    <mergeCell ref="F595:I595"/>
    <mergeCell ref="L595:M595"/>
    <mergeCell ref="N595:Q595"/>
    <mergeCell ref="F596:R596"/>
    <mergeCell ref="F597:I597"/>
    <mergeCell ref="F598:I598"/>
    <mergeCell ref="F599:I599"/>
    <mergeCell ref="L599:M599"/>
    <mergeCell ref="N599:Q599"/>
    <mergeCell ref="F600:R600"/>
    <mergeCell ref="F601:I601"/>
    <mergeCell ref="F602:I602"/>
    <mergeCell ref="F603:I603"/>
    <mergeCell ref="L603:M603"/>
    <mergeCell ref="N603:Q603"/>
    <mergeCell ref="F604:R604"/>
    <mergeCell ref="F605:I605"/>
    <mergeCell ref="F606:I606"/>
    <mergeCell ref="F607:I607"/>
    <mergeCell ref="F608:I608"/>
    <mergeCell ref="L608:M608"/>
    <mergeCell ref="N608:Q608"/>
    <mergeCell ref="L616:M616"/>
    <mergeCell ref="N616:Q616"/>
    <mergeCell ref="F609:R609"/>
    <mergeCell ref="F610:I610"/>
    <mergeCell ref="F611:I611"/>
    <mergeCell ref="F612:I612"/>
    <mergeCell ref="L612:M612"/>
    <mergeCell ref="N612:Q612"/>
    <mergeCell ref="F617:I617"/>
    <mergeCell ref="F618:I618"/>
    <mergeCell ref="F619:I619"/>
    <mergeCell ref="L619:M619"/>
    <mergeCell ref="N619:Q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1:I631"/>
    <mergeCell ref="L631:M631"/>
    <mergeCell ref="N631:Q631"/>
    <mergeCell ref="F632:R632"/>
    <mergeCell ref="F633:I633"/>
    <mergeCell ref="F634:I634"/>
    <mergeCell ref="F635:I635"/>
    <mergeCell ref="L635:M635"/>
    <mergeCell ref="N635:Q635"/>
    <mergeCell ref="F636:R636"/>
    <mergeCell ref="F637:I637"/>
    <mergeCell ref="F638:I638"/>
    <mergeCell ref="F640:I640"/>
    <mergeCell ref="L640:M640"/>
    <mergeCell ref="N640:Q640"/>
    <mergeCell ref="N639:Q639"/>
    <mergeCell ref="F641:R641"/>
    <mergeCell ref="F642:I642"/>
    <mergeCell ref="F643:I643"/>
    <mergeCell ref="F644:I644"/>
    <mergeCell ref="F645:I645"/>
    <mergeCell ref="L645:M645"/>
    <mergeCell ref="N645:Q645"/>
    <mergeCell ref="F646:R646"/>
    <mergeCell ref="F647:I647"/>
    <mergeCell ref="L647:M647"/>
    <mergeCell ref="N647:Q647"/>
    <mergeCell ref="F648:R648"/>
    <mergeCell ref="F649:I649"/>
    <mergeCell ref="F650:I650"/>
    <mergeCell ref="F651:I651"/>
    <mergeCell ref="F652:I652"/>
    <mergeCell ref="L652:M652"/>
    <mergeCell ref="N652:Q652"/>
    <mergeCell ref="F653:R653"/>
    <mergeCell ref="F654:I654"/>
    <mergeCell ref="L654:M654"/>
    <mergeCell ref="N654:Q654"/>
    <mergeCell ref="F655:R655"/>
    <mergeCell ref="F656:I656"/>
    <mergeCell ref="F657:I657"/>
    <mergeCell ref="F658:I658"/>
    <mergeCell ref="F659:I659"/>
    <mergeCell ref="L659:M659"/>
    <mergeCell ref="N659:Q659"/>
    <mergeCell ref="F660:R660"/>
    <mergeCell ref="F661:I661"/>
    <mergeCell ref="L661:M661"/>
    <mergeCell ref="N661:Q661"/>
    <mergeCell ref="F662:R662"/>
    <mergeCell ref="F663:I663"/>
    <mergeCell ref="F664:I664"/>
    <mergeCell ref="F665:I665"/>
    <mergeCell ref="F666:I666"/>
    <mergeCell ref="L666:M666"/>
    <mergeCell ref="N666:Q666"/>
    <mergeCell ref="F667:R667"/>
    <mergeCell ref="F668:I668"/>
    <mergeCell ref="L668:M668"/>
    <mergeCell ref="N668:Q668"/>
    <mergeCell ref="F669:R669"/>
    <mergeCell ref="F670:I670"/>
    <mergeCell ref="F671:I671"/>
    <mergeCell ref="L671:M671"/>
    <mergeCell ref="N671:Q671"/>
    <mergeCell ref="F672:R672"/>
    <mergeCell ref="F673:I673"/>
    <mergeCell ref="L673:M673"/>
    <mergeCell ref="N673:Q673"/>
    <mergeCell ref="F674:R674"/>
    <mergeCell ref="F675:I675"/>
    <mergeCell ref="F677:I677"/>
    <mergeCell ref="L677:M677"/>
    <mergeCell ref="N677:Q677"/>
    <mergeCell ref="F678:I678"/>
    <mergeCell ref="N676:Q676"/>
    <mergeCell ref="F679:I679"/>
    <mergeCell ref="F680:I680"/>
    <mergeCell ref="F681:I681"/>
    <mergeCell ref="L681:M681"/>
    <mergeCell ref="N681:Q681"/>
    <mergeCell ref="F682:I682"/>
    <mergeCell ref="F683:I683"/>
    <mergeCell ref="F684:I684"/>
    <mergeCell ref="L684:M684"/>
    <mergeCell ref="N684:Q684"/>
    <mergeCell ref="F685:R685"/>
    <mergeCell ref="F686:I686"/>
    <mergeCell ref="F687:I687"/>
    <mergeCell ref="F688:I688"/>
    <mergeCell ref="F689:I689"/>
    <mergeCell ref="F690:I690"/>
    <mergeCell ref="L690:M690"/>
    <mergeCell ref="N690:Q690"/>
    <mergeCell ref="F691:R691"/>
    <mergeCell ref="F692:I692"/>
    <mergeCell ref="F693:I693"/>
    <mergeCell ref="F694:I694"/>
    <mergeCell ref="F695:I695"/>
    <mergeCell ref="F697:I697"/>
    <mergeCell ref="L697:M697"/>
    <mergeCell ref="N697:Q697"/>
    <mergeCell ref="N696:Q696"/>
    <mergeCell ref="F698:I698"/>
    <mergeCell ref="F699:I699"/>
    <mergeCell ref="F700:I700"/>
    <mergeCell ref="L700:M700"/>
    <mergeCell ref="N700:Q700"/>
    <mergeCell ref="F701:I701"/>
    <mergeCell ref="F702:I702"/>
    <mergeCell ref="F703:I703"/>
    <mergeCell ref="F704:I704"/>
    <mergeCell ref="L704:M704"/>
    <mergeCell ref="N704:Q704"/>
    <mergeCell ref="F705:I705"/>
    <mergeCell ref="F706:I706"/>
    <mergeCell ref="F707:I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L714:M714"/>
    <mergeCell ref="N714:Q714"/>
    <mergeCell ref="F716:I716"/>
    <mergeCell ref="L716:M716"/>
    <mergeCell ref="N716:Q716"/>
    <mergeCell ref="F717:I717"/>
    <mergeCell ref="F718:I718"/>
    <mergeCell ref="F719:I719"/>
    <mergeCell ref="L719:M719"/>
    <mergeCell ref="N719:Q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L725:M725"/>
    <mergeCell ref="N725:Q725"/>
    <mergeCell ref="F726:I726"/>
    <mergeCell ref="F727:I727"/>
    <mergeCell ref="F728:I728"/>
    <mergeCell ref="L728:M728"/>
    <mergeCell ref="N728:Q728"/>
    <mergeCell ref="F729:I729"/>
    <mergeCell ref="F730:I730"/>
    <mergeCell ref="F731:I731"/>
    <mergeCell ref="F732:I732"/>
    <mergeCell ref="L732:M732"/>
    <mergeCell ref="N732:Q732"/>
    <mergeCell ref="F733:I733"/>
    <mergeCell ref="F734:I734"/>
    <mergeCell ref="F735:I735"/>
    <mergeCell ref="F736:I736"/>
    <mergeCell ref="F737:I737"/>
    <mergeCell ref="F738:I738"/>
    <mergeCell ref="F739:I739"/>
    <mergeCell ref="L739:M739"/>
    <mergeCell ref="N739:Q739"/>
    <mergeCell ref="F740:I740"/>
    <mergeCell ref="F741:I741"/>
    <mergeCell ref="F742:I742"/>
    <mergeCell ref="F743:I743"/>
    <mergeCell ref="L743:M743"/>
    <mergeCell ref="N743:Q743"/>
    <mergeCell ref="F744:I744"/>
    <mergeCell ref="F745:I745"/>
    <mergeCell ref="F746:I746"/>
    <mergeCell ref="L746:M746"/>
    <mergeCell ref="N746:Q746"/>
    <mergeCell ref="F747:I747"/>
    <mergeCell ref="F748:I748"/>
    <mergeCell ref="F749:I749"/>
    <mergeCell ref="F750:I750"/>
    <mergeCell ref="L750:M750"/>
    <mergeCell ref="N750:Q750"/>
    <mergeCell ref="F751:I751"/>
    <mergeCell ref="F752:I752"/>
    <mergeCell ref="F753:I753"/>
    <mergeCell ref="F754:I754"/>
    <mergeCell ref="F755:I755"/>
    <mergeCell ref="F756:I756"/>
    <mergeCell ref="F757:I757"/>
    <mergeCell ref="L757:M757"/>
    <mergeCell ref="N757:Q757"/>
    <mergeCell ref="F758:I758"/>
    <mergeCell ref="F759:I759"/>
    <mergeCell ref="F760:I760"/>
    <mergeCell ref="F761:I761"/>
    <mergeCell ref="L761:M761"/>
    <mergeCell ref="N761:Q761"/>
    <mergeCell ref="F762:I762"/>
    <mergeCell ref="F763:I763"/>
    <mergeCell ref="F764:I764"/>
    <mergeCell ref="L764:M764"/>
    <mergeCell ref="N764:Q764"/>
    <mergeCell ref="F765:I765"/>
    <mergeCell ref="F766:I766"/>
    <mergeCell ref="F767:I767"/>
    <mergeCell ref="L767:M767"/>
    <mergeCell ref="N767:Q767"/>
    <mergeCell ref="F768:I768"/>
    <mergeCell ref="F769:I769"/>
    <mergeCell ref="F770:I770"/>
    <mergeCell ref="L770:M770"/>
    <mergeCell ref="N770:Q770"/>
    <mergeCell ref="F772:I772"/>
    <mergeCell ref="L772:M772"/>
    <mergeCell ref="N772:Q772"/>
    <mergeCell ref="F773:I773"/>
    <mergeCell ref="F774:I774"/>
    <mergeCell ref="F775:I775"/>
    <mergeCell ref="F776:I776"/>
    <mergeCell ref="F777:I777"/>
    <mergeCell ref="F778:I778"/>
    <mergeCell ref="F779:I779"/>
    <mergeCell ref="L779:M779"/>
    <mergeCell ref="N779:Q779"/>
    <mergeCell ref="F780:I780"/>
    <mergeCell ref="F781:I781"/>
    <mergeCell ref="F782:I782"/>
    <mergeCell ref="F783:I783"/>
    <mergeCell ref="L783:M783"/>
    <mergeCell ref="N783:Q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F790:I790"/>
    <mergeCell ref="F791:I791"/>
    <mergeCell ref="L791:M791"/>
    <mergeCell ref="N791:Q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L799:M799"/>
    <mergeCell ref="N799:Q799"/>
    <mergeCell ref="F800:I800"/>
    <mergeCell ref="F801:I801"/>
    <mergeCell ref="F802:I802"/>
    <mergeCell ref="F803:I803"/>
    <mergeCell ref="L803:M803"/>
    <mergeCell ref="N803:Q803"/>
    <mergeCell ref="F804:I804"/>
    <mergeCell ref="F805:I805"/>
    <mergeCell ref="F806:I806"/>
    <mergeCell ref="F807:I807"/>
    <mergeCell ref="L807:M807"/>
    <mergeCell ref="N807:Q807"/>
    <mergeCell ref="F808:I808"/>
    <mergeCell ref="F809:I809"/>
    <mergeCell ref="F810:I810"/>
    <mergeCell ref="F811:I811"/>
    <mergeCell ref="L811:M811"/>
    <mergeCell ref="N811:Q811"/>
    <mergeCell ref="F812:I812"/>
    <mergeCell ref="F813:I813"/>
    <mergeCell ref="F814:I814"/>
    <mergeCell ref="F815:I815"/>
    <mergeCell ref="L815:M815"/>
    <mergeCell ref="N815:Q815"/>
    <mergeCell ref="F816:I816"/>
    <mergeCell ref="F817:I817"/>
    <mergeCell ref="F818:I818"/>
    <mergeCell ref="F819:I819"/>
    <mergeCell ref="F820:I820"/>
    <mergeCell ref="L820:M820"/>
    <mergeCell ref="N820:Q820"/>
    <mergeCell ref="F821:I821"/>
    <mergeCell ref="F822:I822"/>
    <mergeCell ref="F823:I823"/>
    <mergeCell ref="F824:I824"/>
    <mergeCell ref="L824:M824"/>
    <mergeCell ref="N824:Q824"/>
    <mergeCell ref="F825:I825"/>
    <mergeCell ref="F826:I826"/>
    <mergeCell ref="F827:I827"/>
    <mergeCell ref="F828:I828"/>
    <mergeCell ref="L828:M828"/>
    <mergeCell ref="N828:Q828"/>
    <mergeCell ref="F829:I829"/>
    <mergeCell ref="F830:I830"/>
    <mergeCell ref="F831:I831"/>
    <mergeCell ref="F832:I832"/>
    <mergeCell ref="L832:M832"/>
    <mergeCell ref="N832:Q832"/>
    <mergeCell ref="F833:I833"/>
    <mergeCell ref="F834:I834"/>
    <mergeCell ref="F835:I835"/>
    <mergeCell ref="F836:I836"/>
    <mergeCell ref="L836:M836"/>
    <mergeCell ref="N836:Q836"/>
    <mergeCell ref="F837:I837"/>
    <mergeCell ref="F838:I838"/>
    <mergeCell ref="F839:I839"/>
    <mergeCell ref="F840:I840"/>
    <mergeCell ref="F841:I841"/>
    <mergeCell ref="F842:I842"/>
    <mergeCell ref="L842:M842"/>
    <mergeCell ref="N842:Q842"/>
    <mergeCell ref="F843:I843"/>
    <mergeCell ref="F844:I844"/>
    <mergeCell ref="F845:I845"/>
    <mergeCell ref="F846:I846"/>
    <mergeCell ref="L846:M846"/>
    <mergeCell ref="N846:Q846"/>
    <mergeCell ref="F847:I847"/>
    <mergeCell ref="F848:I848"/>
    <mergeCell ref="F849:I849"/>
    <mergeCell ref="F850:I850"/>
    <mergeCell ref="L850:M850"/>
    <mergeCell ref="N850:Q850"/>
    <mergeCell ref="F851:I851"/>
    <mergeCell ref="F852:I852"/>
    <mergeCell ref="F853:I853"/>
    <mergeCell ref="F854:I854"/>
    <mergeCell ref="L854:M854"/>
    <mergeCell ref="N854:Q854"/>
    <mergeCell ref="F855:I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L864:M864"/>
    <mergeCell ref="N864:Q864"/>
    <mergeCell ref="F865:I865"/>
    <mergeCell ref="F866:I866"/>
    <mergeCell ref="F867:I867"/>
    <mergeCell ref="F868:I868"/>
    <mergeCell ref="F869:I869"/>
    <mergeCell ref="F870:I870"/>
    <mergeCell ref="L870:M870"/>
    <mergeCell ref="N870:Q870"/>
    <mergeCell ref="F871:I871"/>
    <mergeCell ref="F872:I872"/>
    <mergeCell ref="F873:I873"/>
    <mergeCell ref="F874:I874"/>
    <mergeCell ref="F875:I875"/>
    <mergeCell ref="F876:I876"/>
    <mergeCell ref="L876:M876"/>
    <mergeCell ref="N876:Q876"/>
    <mergeCell ref="F877:I877"/>
    <mergeCell ref="F878:I878"/>
    <mergeCell ref="F879:I879"/>
    <mergeCell ref="F880:I880"/>
    <mergeCell ref="F881:I881"/>
    <mergeCell ref="F882:I882"/>
    <mergeCell ref="L882:M882"/>
    <mergeCell ref="N882:Q882"/>
    <mergeCell ref="F883:I883"/>
    <mergeCell ref="F884:I884"/>
    <mergeCell ref="F885:I885"/>
    <mergeCell ref="F886:I886"/>
    <mergeCell ref="F887:I887"/>
    <mergeCell ref="F888:I888"/>
    <mergeCell ref="L888:M888"/>
    <mergeCell ref="N888:Q888"/>
    <mergeCell ref="F889:I889"/>
    <mergeCell ref="F890:I890"/>
    <mergeCell ref="F891:I891"/>
    <mergeCell ref="F892:I892"/>
    <mergeCell ref="F893:I893"/>
    <mergeCell ref="F894:I894"/>
    <mergeCell ref="L894:M894"/>
    <mergeCell ref="N894:Q894"/>
    <mergeCell ref="F895:I895"/>
    <mergeCell ref="F896:I896"/>
    <mergeCell ref="F897:I897"/>
    <mergeCell ref="F898:I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L906:M906"/>
    <mergeCell ref="N906:Q906"/>
    <mergeCell ref="F907:I907"/>
    <mergeCell ref="L907:M907"/>
    <mergeCell ref="N907:Q907"/>
    <mergeCell ref="F908:I908"/>
    <mergeCell ref="F909:I909"/>
    <mergeCell ref="F910:I910"/>
    <mergeCell ref="F911:I911"/>
    <mergeCell ref="F912:I912"/>
    <mergeCell ref="F913:I913"/>
    <mergeCell ref="L913:M913"/>
    <mergeCell ref="N913:Q913"/>
    <mergeCell ref="F915:I915"/>
    <mergeCell ref="L915:M915"/>
    <mergeCell ref="N915:Q915"/>
    <mergeCell ref="F916:I916"/>
    <mergeCell ref="F917:I917"/>
    <mergeCell ref="F918:I918"/>
    <mergeCell ref="F919:I919"/>
    <mergeCell ref="L919:M919"/>
    <mergeCell ref="N919:Q919"/>
    <mergeCell ref="F920:I920"/>
    <mergeCell ref="F921:I921"/>
    <mergeCell ref="F922:I922"/>
    <mergeCell ref="L922:M922"/>
    <mergeCell ref="N922:Q922"/>
    <mergeCell ref="F923:I923"/>
    <mergeCell ref="F924:I924"/>
    <mergeCell ref="F925:I925"/>
    <mergeCell ref="L925:M925"/>
    <mergeCell ref="N925:Q925"/>
    <mergeCell ref="F926:I926"/>
    <mergeCell ref="L926:M926"/>
    <mergeCell ref="N926:Q926"/>
    <mergeCell ref="F927:I927"/>
    <mergeCell ref="F928:I928"/>
    <mergeCell ref="F929:I929"/>
    <mergeCell ref="L929:M929"/>
    <mergeCell ref="N929:Q929"/>
    <mergeCell ref="F930:I930"/>
    <mergeCell ref="F931:I931"/>
    <mergeCell ref="F933:I933"/>
    <mergeCell ref="L933:M933"/>
    <mergeCell ref="N933:Q933"/>
    <mergeCell ref="F934:I934"/>
    <mergeCell ref="F935:I935"/>
    <mergeCell ref="F936:I936"/>
    <mergeCell ref="F937:I937"/>
    <mergeCell ref="F938:I938"/>
    <mergeCell ref="F939:I939"/>
    <mergeCell ref="L939:M939"/>
    <mergeCell ref="N939:Q939"/>
    <mergeCell ref="F940:I940"/>
    <mergeCell ref="F941:I941"/>
    <mergeCell ref="F942:I942"/>
    <mergeCell ref="L942:M942"/>
    <mergeCell ref="N942:Q942"/>
    <mergeCell ref="F943:I943"/>
    <mergeCell ref="F944:I944"/>
    <mergeCell ref="F945:I945"/>
    <mergeCell ref="F946:I946"/>
    <mergeCell ref="F947:I947"/>
    <mergeCell ref="F948:I948"/>
    <mergeCell ref="L948:M948"/>
    <mergeCell ref="N948:Q948"/>
    <mergeCell ref="F949:I949"/>
    <mergeCell ref="F950:I950"/>
    <mergeCell ref="F951:I951"/>
    <mergeCell ref="F952:I952"/>
    <mergeCell ref="L952:M952"/>
    <mergeCell ref="N952:Q952"/>
    <mergeCell ref="F953:I953"/>
    <mergeCell ref="F954:I954"/>
    <mergeCell ref="F955:I955"/>
    <mergeCell ref="L955:M955"/>
    <mergeCell ref="N955:Q955"/>
    <mergeCell ref="F956:I956"/>
    <mergeCell ref="F957:I957"/>
    <mergeCell ref="F958:I958"/>
    <mergeCell ref="F959:I959"/>
    <mergeCell ref="L959:M959"/>
    <mergeCell ref="N959:Q959"/>
    <mergeCell ref="F960:I960"/>
    <mergeCell ref="F961:I961"/>
    <mergeCell ref="F962:I962"/>
    <mergeCell ref="F963:I963"/>
    <mergeCell ref="L963:M963"/>
    <mergeCell ref="N963:Q963"/>
    <mergeCell ref="F965:I965"/>
    <mergeCell ref="L965:M965"/>
    <mergeCell ref="N965:Q965"/>
    <mergeCell ref="F966:I966"/>
    <mergeCell ref="F967:I967"/>
    <mergeCell ref="F968:I968"/>
    <mergeCell ref="F969:I969"/>
    <mergeCell ref="L969:M969"/>
    <mergeCell ref="N969:Q969"/>
    <mergeCell ref="F970:I970"/>
    <mergeCell ref="F971:I971"/>
    <mergeCell ref="F972:I972"/>
    <mergeCell ref="F973:I973"/>
    <mergeCell ref="L973:M973"/>
    <mergeCell ref="N973:Q973"/>
    <mergeCell ref="F974:I974"/>
    <mergeCell ref="F975:I975"/>
    <mergeCell ref="F976:I976"/>
    <mergeCell ref="F977:I977"/>
    <mergeCell ref="L977:M977"/>
    <mergeCell ref="N977:Q977"/>
    <mergeCell ref="F979:I979"/>
    <mergeCell ref="L979:M979"/>
    <mergeCell ref="N979:Q979"/>
    <mergeCell ref="F980:I980"/>
    <mergeCell ref="F981:I981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L1002:M1002"/>
    <mergeCell ref="N1002:Q1002"/>
    <mergeCell ref="F1003:I1003"/>
    <mergeCell ref="F1004:I1004"/>
    <mergeCell ref="F1005:I1005"/>
    <mergeCell ref="L1005:M1005"/>
    <mergeCell ref="N1005:Q1005"/>
    <mergeCell ref="F1006:I1006"/>
    <mergeCell ref="F1007:I1007"/>
    <mergeCell ref="F1008:I1008"/>
    <mergeCell ref="L1008:M1008"/>
    <mergeCell ref="N1008:Q1008"/>
    <mergeCell ref="F1009:I1009"/>
    <mergeCell ref="F1010:I1010"/>
    <mergeCell ref="F1011:I1011"/>
    <mergeCell ref="F1013:I1013"/>
    <mergeCell ref="L1013:M1013"/>
    <mergeCell ref="N1013:Q1013"/>
    <mergeCell ref="N1012:Q1012"/>
    <mergeCell ref="F1014:R1014"/>
    <mergeCell ref="F1015:I1015"/>
    <mergeCell ref="F1016:I1016"/>
    <mergeCell ref="F1017:I1017"/>
    <mergeCell ref="F1018:I1018"/>
    <mergeCell ref="L1018:M1018"/>
    <mergeCell ref="N1018:Q1018"/>
    <mergeCell ref="F1019:R1019"/>
    <mergeCell ref="F1021:I1021"/>
    <mergeCell ref="L1021:M1021"/>
    <mergeCell ref="N1021:Q1021"/>
    <mergeCell ref="F1022:I1022"/>
    <mergeCell ref="F1023:I1023"/>
    <mergeCell ref="N1020:Q1020"/>
    <mergeCell ref="F1024:I1024"/>
    <mergeCell ref="F1025:I1025"/>
    <mergeCell ref="F1026:I1026"/>
    <mergeCell ref="F1027:I1027"/>
    <mergeCell ref="F1028:I1028"/>
    <mergeCell ref="F1029:I1029"/>
    <mergeCell ref="F1030:I1030"/>
    <mergeCell ref="F1031:I1031"/>
    <mergeCell ref="F1032:I1032"/>
    <mergeCell ref="F1033:I1033"/>
    <mergeCell ref="F1034:I1034"/>
    <mergeCell ref="F1035:I1035"/>
    <mergeCell ref="F1036:I1036"/>
    <mergeCell ref="F1037:I1037"/>
    <mergeCell ref="F1038:I1038"/>
    <mergeCell ref="L1038:M1038"/>
    <mergeCell ref="N1038:Q1038"/>
    <mergeCell ref="F1039:I1039"/>
    <mergeCell ref="F1040:I1040"/>
    <mergeCell ref="F1041:I1041"/>
    <mergeCell ref="L1041:M1041"/>
    <mergeCell ref="N1041:Q1041"/>
    <mergeCell ref="F1042:I1042"/>
    <mergeCell ref="F1043:I1043"/>
    <mergeCell ref="F1046:I1046"/>
    <mergeCell ref="L1046:M1046"/>
    <mergeCell ref="N1046:Q1046"/>
    <mergeCell ref="F1047:R1047"/>
    <mergeCell ref="F1048:I1048"/>
    <mergeCell ref="F1049:I1049"/>
    <mergeCell ref="L1049:M1049"/>
    <mergeCell ref="N1049:Q1049"/>
    <mergeCell ref="F1050:R1050"/>
    <mergeCell ref="F1051:I1051"/>
    <mergeCell ref="F1052:I1052"/>
    <mergeCell ref="L1052:M1052"/>
    <mergeCell ref="N1052:Q1052"/>
    <mergeCell ref="F1053:R1053"/>
    <mergeCell ref="F1054:I1054"/>
    <mergeCell ref="F1055:I1055"/>
    <mergeCell ref="L1055:M1055"/>
    <mergeCell ref="N1055:Q1055"/>
    <mergeCell ref="F1056:R1056"/>
    <mergeCell ref="F1057:I1057"/>
    <mergeCell ref="F1058:I1058"/>
    <mergeCell ref="L1058:M1058"/>
    <mergeCell ref="N1058:Q1058"/>
    <mergeCell ref="F1059:R1059"/>
    <mergeCell ref="F1060:I1060"/>
    <mergeCell ref="F1061:I1061"/>
    <mergeCell ref="L1061:M1061"/>
    <mergeCell ref="N1061:Q1061"/>
    <mergeCell ref="F1062:R1062"/>
    <mergeCell ref="N96:Q96"/>
    <mergeCell ref="N97:Q97"/>
    <mergeCell ref="N98:Q98"/>
    <mergeCell ref="N129:Q129"/>
    <mergeCell ref="N148:Q148"/>
    <mergeCell ref="N166:Q166"/>
    <mergeCell ref="N413:Q413"/>
    <mergeCell ref="N495:Q495"/>
    <mergeCell ref="N500:Q500"/>
    <mergeCell ref="N501:Q501"/>
    <mergeCell ref="N516:Q516"/>
    <mergeCell ref="N543:Q543"/>
    <mergeCell ref="N549:Q549"/>
    <mergeCell ref="N560:Q560"/>
    <mergeCell ref="N630:Q630"/>
    <mergeCell ref="F613:R613"/>
    <mergeCell ref="F614:I614"/>
    <mergeCell ref="F615:I615"/>
    <mergeCell ref="F616:I616"/>
    <mergeCell ref="N1044:Q1044"/>
    <mergeCell ref="N1045:Q1045"/>
    <mergeCell ref="H1:K1"/>
    <mergeCell ref="S2:AC2"/>
    <mergeCell ref="N715:Q715"/>
    <mergeCell ref="N771:Q771"/>
    <mergeCell ref="N914:Q914"/>
    <mergeCell ref="N932:Q932"/>
    <mergeCell ref="N964:Q964"/>
    <mergeCell ref="N978:Q978"/>
  </mergeCells>
  <hyperlinks>
    <hyperlink ref="F1:G1" location="C2" tooltip="Krycí list soupisu" display="1) Krycí list soupisu"/>
    <hyperlink ref="H1:K1" location="C49" tooltip="Rekapitulace" display="2) Rekapitulace"/>
    <hyperlink ref="L1:M1" location="C9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84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77</v>
      </c>
      <c r="AZ2" s="6" t="s">
        <v>129</v>
      </c>
      <c r="BA2" s="6" t="s">
        <v>129</v>
      </c>
      <c r="BB2" s="6" t="s">
        <v>86</v>
      </c>
      <c r="BC2" s="6" t="s">
        <v>1442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1443</v>
      </c>
      <c r="BA3" s="6" t="s">
        <v>1444</v>
      </c>
      <c r="BB3" s="6" t="s">
        <v>86</v>
      </c>
      <c r="BC3" s="6" t="s">
        <v>1445</v>
      </c>
      <c r="BD3" s="6" t="s">
        <v>74</v>
      </c>
    </row>
    <row r="4" spans="2:56" s="2" customFormat="1" ht="37.5" customHeight="1">
      <c r="B4" s="10"/>
      <c r="C4" s="262" t="s">
        <v>91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  <c r="AZ4" s="6" t="s">
        <v>1446</v>
      </c>
      <c r="BA4" s="6" t="s">
        <v>86</v>
      </c>
      <c r="BB4" s="6" t="s">
        <v>86</v>
      </c>
      <c r="BC4" s="6" t="s">
        <v>1447</v>
      </c>
      <c r="BD4" s="6" t="s">
        <v>74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1448</v>
      </c>
      <c r="BA5" s="6" t="s">
        <v>86</v>
      </c>
      <c r="BB5" s="6" t="s">
        <v>86</v>
      </c>
      <c r="BC5" s="6" t="s">
        <v>1449</v>
      </c>
      <c r="BD5" s="6" t="s">
        <v>74</v>
      </c>
    </row>
    <row r="6" spans="2:56" s="2" customFormat="1" ht="15.75" customHeight="1">
      <c r="B6" s="10"/>
      <c r="C6" s="11"/>
      <c r="D6" s="16" t="s">
        <v>14</v>
      </c>
      <c r="E6" s="11"/>
      <c r="F6" s="312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  <c r="AZ6" s="6" t="s">
        <v>1450</v>
      </c>
      <c r="BA6" s="6" t="s">
        <v>1451</v>
      </c>
      <c r="BB6" s="6" t="s">
        <v>86</v>
      </c>
      <c r="BC6" s="6" t="s">
        <v>1452</v>
      </c>
      <c r="BD6" s="6" t="s">
        <v>74</v>
      </c>
    </row>
    <row r="7" spans="2:56" s="6" customFormat="1" ht="18.75" customHeight="1">
      <c r="B7" s="21"/>
      <c r="C7" s="22"/>
      <c r="D7" s="15" t="s">
        <v>101</v>
      </c>
      <c r="E7" s="22"/>
      <c r="F7" s="264" t="s">
        <v>1453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  <c r="AZ7" s="6" t="s">
        <v>1454</v>
      </c>
      <c r="BA7" s="6" t="s">
        <v>1455</v>
      </c>
      <c r="BB7" s="6" t="s">
        <v>86</v>
      </c>
      <c r="BC7" s="6" t="s">
        <v>1456</v>
      </c>
      <c r="BD7" s="6" t="s">
        <v>74</v>
      </c>
    </row>
    <row r="8" spans="2:56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  <c r="AZ8" s="6" t="s">
        <v>1457</v>
      </c>
      <c r="BA8" s="6" t="s">
        <v>1458</v>
      </c>
      <c r="BB8" s="6" t="s">
        <v>86</v>
      </c>
      <c r="BC8" s="6" t="s">
        <v>1459</v>
      </c>
      <c r="BD8" s="6" t="s">
        <v>74</v>
      </c>
    </row>
    <row r="9" spans="2:56" s="6" customFormat="1" ht="15" customHeight="1">
      <c r="B9" s="21"/>
      <c r="C9" s="22"/>
      <c r="D9" s="16" t="s">
        <v>108</v>
      </c>
      <c r="E9" s="22"/>
      <c r="F9" s="17" t="s">
        <v>69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  <c r="AZ9" s="6" t="s">
        <v>1460</v>
      </c>
      <c r="BA9" s="6" t="s">
        <v>1461</v>
      </c>
      <c r="BB9" s="6" t="s">
        <v>86</v>
      </c>
      <c r="BC9" s="6" t="s">
        <v>1462</v>
      </c>
      <c r="BD9" s="6" t="s">
        <v>74</v>
      </c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5" t="str">
        <f>'Rekapitulace stavby'!$AN$8</f>
        <v>19.03.2015</v>
      </c>
      <c r="P10" s="263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>
        <f>IF('Rekapitulace stavby'!$AN$13="","",'Rekapitulace stavby'!$AN$13)</f>
      </c>
      <c r="P15" s="263"/>
      <c r="Q15" s="22"/>
      <c r="R15" s="25"/>
    </row>
    <row r="16" spans="2:18" s="6" customFormat="1" ht="18.75" customHeight="1">
      <c r="B16" s="21"/>
      <c r="C16" s="22"/>
      <c r="D16" s="22"/>
      <c r="E16" s="17">
        <f>IF('Rekapitulace stavby'!$E$14="","",'Rekapitulace stavby'!$E$14)</f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>
        <f>IF('Rekapitulace stavby'!$AN$14="","",'Rekapitulace stavby'!$AN$14)</f>
      </c>
      <c r="P16" s="263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</row>
    <row r="19" spans="2:18" s="6" customFormat="1" ht="18.75" customHeight="1">
      <c r="B19" s="21"/>
      <c r="C19" s="22"/>
      <c r="D19" s="22"/>
      <c r="E19" s="17" t="s">
        <v>30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80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33</v>
      </c>
      <c r="E25" s="22"/>
      <c r="F25" s="22"/>
      <c r="G25" s="22"/>
      <c r="H25" s="22"/>
      <c r="I25" s="22"/>
      <c r="J25" s="22"/>
      <c r="K25" s="22"/>
      <c r="L25" s="22"/>
      <c r="M25" s="253">
        <f>ROUNDUP($N$81,2)</f>
        <v>0</v>
      </c>
      <c r="N25" s="263"/>
      <c r="O25" s="263"/>
      <c r="P25" s="263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34</v>
      </c>
      <c r="E27" s="27" t="s">
        <v>35</v>
      </c>
      <c r="F27" s="28">
        <v>0.21</v>
      </c>
      <c r="G27" s="85" t="s">
        <v>36</v>
      </c>
      <c r="H27" s="315">
        <f>SUM($BE$81:$BE$251)</f>
        <v>0</v>
      </c>
      <c r="I27" s="263"/>
      <c r="J27" s="263"/>
      <c r="K27" s="22"/>
      <c r="L27" s="22"/>
      <c r="M27" s="315">
        <f>SUM($BE$81:$BE$251)*$F$27</f>
        <v>0</v>
      </c>
      <c r="N27" s="263"/>
      <c r="O27" s="263"/>
      <c r="P27" s="263"/>
      <c r="Q27" s="22"/>
      <c r="R27" s="25"/>
    </row>
    <row r="28" spans="2:18" s="6" customFormat="1" ht="15" customHeight="1">
      <c r="B28" s="21"/>
      <c r="C28" s="22"/>
      <c r="D28" s="22"/>
      <c r="E28" s="27" t="s">
        <v>37</v>
      </c>
      <c r="F28" s="28">
        <v>0.15</v>
      </c>
      <c r="G28" s="85" t="s">
        <v>36</v>
      </c>
      <c r="H28" s="315">
        <f>SUM($BF$81:$BF$251)</f>
        <v>0</v>
      </c>
      <c r="I28" s="263"/>
      <c r="J28" s="263"/>
      <c r="K28" s="22"/>
      <c r="L28" s="22"/>
      <c r="M28" s="315">
        <f>SUM($BF$81:$BF$251)*$F$28</f>
        <v>0</v>
      </c>
      <c r="N28" s="263"/>
      <c r="O28" s="263"/>
      <c r="P28" s="263"/>
      <c r="Q28" s="22"/>
      <c r="R28" s="25"/>
    </row>
    <row r="29" spans="2:18" s="6" customFormat="1" ht="15" customHeight="1">
      <c r="B29" s="21"/>
      <c r="C29" s="22"/>
      <c r="D29" s="22"/>
      <c r="E29" s="27" t="s">
        <v>38</v>
      </c>
      <c r="F29" s="28">
        <v>0.21</v>
      </c>
      <c r="G29" s="85" t="s">
        <v>36</v>
      </c>
      <c r="H29" s="315">
        <f>SUM($BG$81:$BG$251)</f>
        <v>0</v>
      </c>
      <c r="I29" s="263"/>
      <c r="J29" s="263"/>
      <c r="K29" s="22"/>
      <c r="L29" s="22"/>
      <c r="M29" s="315">
        <v>0</v>
      </c>
      <c r="N29" s="263"/>
      <c r="O29" s="263"/>
      <c r="P29" s="263"/>
      <c r="Q29" s="22"/>
      <c r="R29" s="25"/>
    </row>
    <row r="30" spans="2:18" s="6" customFormat="1" ht="15" customHeight="1">
      <c r="B30" s="21"/>
      <c r="C30" s="22"/>
      <c r="D30" s="22"/>
      <c r="E30" s="27" t="s">
        <v>39</v>
      </c>
      <c r="F30" s="28">
        <v>0.15</v>
      </c>
      <c r="G30" s="85" t="s">
        <v>36</v>
      </c>
      <c r="H30" s="315">
        <f>SUM($BH$81:$BH$251)</f>
        <v>0</v>
      </c>
      <c r="I30" s="263"/>
      <c r="J30" s="263"/>
      <c r="K30" s="22"/>
      <c r="L30" s="22"/>
      <c r="M30" s="315">
        <v>0</v>
      </c>
      <c r="N30" s="263"/>
      <c r="O30" s="263"/>
      <c r="P30" s="263"/>
      <c r="Q30" s="22"/>
      <c r="R30" s="25"/>
    </row>
    <row r="31" spans="2:18" s="6" customFormat="1" ht="15" customHeight="1" hidden="1">
      <c r="B31" s="21"/>
      <c r="C31" s="22"/>
      <c r="D31" s="22"/>
      <c r="E31" s="27" t="s">
        <v>40</v>
      </c>
      <c r="F31" s="28">
        <v>0</v>
      </c>
      <c r="G31" s="85" t="s">
        <v>36</v>
      </c>
      <c r="H31" s="315">
        <f>SUM($BI$81:$BI$251)</f>
        <v>0</v>
      </c>
      <c r="I31" s="263"/>
      <c r="J31" s="263"/>
      <c r="K31" s="22"/>
      <c r="L31" s="22"/>
      <c r="M31" s="315">
        <v>0</v>
      </c>
      <c r="N31" s="263"/>
      <c r="O31" s="263"/>
      <c r="P31" s="263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41</v>
      </c>
      <c r="E33" s="33"/>
      <c r="F33" s="33"/>
      <c r="G33" s="86" t="s">
        <v>42</v>
      </c>
      <c r="H33" s="34" t="s">
        <v>43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62" t="s">
        <v>184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6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2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101</v>
      </c>
      <c r="D42" s="22"/>
      <c r="E42" s="22"/>
      <c r="F42" s="264" t="str">
        <f>$F$7</f>
        <v>SO 02 - Fotbalové hřiště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5" t="str">
        <f>IF($O$10="","",$O$10)</f>
        <v>19.03.2015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29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>
        <f>IF($E$16="","",$E$16)</f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3" t="s">
        <v>185</v>
      </c>
      <c r="D49" s="314"/>
      <c r="E49" s="314"/>
      <c r="F49" s="314"/>
      <c r="G49" s="314"/>
      <c r="H49" s="31"/>
      <c r="I49" s="31"/>
      <c r="J49" s="31"/>
      <c r="K49" s="31"/>
      <c r="L49" s="31"/>
      <c r="M49" s="31"/>
      <c r="N49" s="313" t="s">
        <v>186</v>
      </c>
      <c r="O49" s="314"/>
      <c r="P49" s="314"/>
      <c r="Q49" s="314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ROUNDUP($N$81,2)</f>
        <v>0</v>
      </c>
      <c r="O51" s="263"/>
      <c r="P51" s="263"/>
      <c r="Q51" s="263"/>
      <c r="R51" s="25"/>
      <c r="T51" s="22"/>
      <c r="U51" s="22"/>
      <c r="AU51" s="6" t="s">
        <v>188</v>
      </c>
    </row>
    <row r="52" spans="2:21" s="66" customFormat="1" ht="25.5" customHeight="1">
      <c r="B52" s="90"/>
      <c r="C52" s="91"/>
      <c r="D52" s="91" t="s">
        <v>189</v>
      </c>
      <c r="E52" s="91"/>
      <c r="F52" s="91"/>
      <c r="G52" s="91"/>
      <c r="H52" s="91"/>
      <c r="I52" s="91"/>
      <c r="J52" s="91"/>
      <c r="K52" s="91"/>
      <c r="L52" s="91"/>
      <c r="M52" s="91"/>
      <c r="N52" s="310">
        <f>ROUNDUP($N$82,2)</f>
        <v>0</v>
      </c>
      <c r="O52" s="311"/>
      <c r="P52" s="311"/>
      <c r="Q52" s="311"/>
      <c r="R52" s="92"/>
      <c r="T52" s="91"/>
      <c r="U52" s="91"/>
    </row>
    <row r="53" spans="2:21" s="93" customFormat="1" ht="21" customHeight="1">
      <c r="B53" s="94"/>
      <c r="C53" s="95"/>
      <c r="D53" s="95" t="s">
        <v>190</v>
      </c>
      <c r="E53" s="95"/>
      <c r="F53" s="95"/>
      <c r="G53" s="95"/>
      <c r="H53" s="95"/>
      <c r="I53" s="95"/>
      <c r="J53" s="95"/>
      <c r="K53" s="95"/>
      <c r="L53" s="95"/>
      <c r="M53" s="95"/>
      <c r="N53" s="308">
        <f>ROUNDUP($N$83,2)</f>
        <v>0</v>
      </c>
      <c r="O53" s="309"/>
      <c r="P53" s="309"/>
      <c r="Q53" s="309"/>
      <c r="R53" s="96"/>
      <c r="T53" s="95"/>
      <c r="U53" s="95"/>
    </row>
    <row r="54" spans="2:21" s="93" customFormat="1" ht="21" customHeight="1">
      <c r="B54" s="94"/>
      <c r="C54" s="95"/>
      <c r="D54" s="95" t="s">
        <v>1463</v>
      </c>
      <c r="E54" s="95"/>
      <c r="F54" s="95"/>
      <c r="G54" s="95"/>
      <c r="H54" s="95"/>
      <c r="I54" s="95"/>
      <c r="J54" s="95"/>
      <c r="K54" s="95"/>
      <c r="L54" s="95"/>
      <c r="M54" s="95"/>
      <c r="N54" s="308">
        <f>ROUNDUP($N$150,2)</f>
        <v>0</v>
      </c>
      <c r="O54" s="309"/>
      <c r="P54" s="309"/>
      <c r="Q54" s="309"/>
      <c r="R54" s="96"/>
      <c r="T54" s="95"/>
      <c r="U54" s="95"/>
    </row>
    <row r="55" spans="2:21" s="93" customFormat="1" ht="21" customHeight="1">
      <c r="B55" s="94"/>
      <c r="C55" s="95"/>
      <c r="D55" s="95" t="s">
        <v>1464</v>
      </c>
      <c r="E55" s="95"/>
      <c r="F55" s="95"/>
      <c r="G55" s="95"/>
      <c r="H55" s="95"/>
      <c r="I55" s="95"/>
      <c r="J55" s="95"/>
      <c r="K55" s="95"/>
      <c r="L55" s="95"/>
      <c r="M55" s="95"/>
      <c r="N55" s="308">
        <f>ROUNDUP($N$156,2)</f>
        <v>0</v>
      </c>
      <c r="O55" s="309"/>
      <c r="P55" s="309"/>
      <c r="Q55" s="309"/>
      <c r="R55" s="96"/>
      <c r="T55" s="95"/>
      <c r="U55" s="95"/>
    </row>
    <row r="56" spans="2:21" s="93" customFormat="1" ht="21" customHeight="1">
      <c r="B56" s="94"/>
      <c r="C56" s="95"/>
      <c r="D56" s="95" t="s">
        <v>192</v>
      </c>
      <c r="E56" s="95"/>
      <c r="F56" s="95"/>
      <c r="G56" s="95"/>
      <c r="H56" s="95"/>
      <c r="I56" s="95"/>
      <c r="J56" s="95"/>
      <c r="K56" s="95"/>
      <c r="L56" s="95"/>
      <c r="M56" s="95"/>
      <c r="N56" s="308">
        <f>ROUNDUP($N$160,2)</f>
        <v>0</v>
      </c>
      <c r="O56" s="309"/>
      <c r="P56" s="309"/>
      <c r="Q56" s="309"/>
      <c r="R56" s="96"/>
      <c r="T56" s="95"/>
      <c r="U56" s="95"/>
    </row>
    <row r="57" spans="2:21" s="93" customFormat="1" ht="21" customHeight="1">
      <c r="B57" s="94"/>
      <c r="C57" s="95"/>
      <c r="D57" s="95" t="s">
        <v>193</v>
      </c>
      <c r="E57" s="95"/>
      <c r="F57" s="95"/>
      <c r="G57" s="95"/>
      <c r="H57" s="95"/>
      <c r="I57" s="95"/>
      <c r="J57" s="95"/>
      <c r="K57" s="95"/>
      <c r="L57" s="95"/>
      <c r="M57" s="95"/>
      <c r="N57" s="308">
        <f>ROUNDUP($N$167,2)</f>
        <v>0</v>
      </c>
      <c r="O57" s="309"/>
      <c r="P57" s="309"/>
      <c r="Q57" s="309"/>
      <c r="R57" s="96"/>
      <c r="T57" s="95"/>
      <c r="U57" s="95"/>
    </row>
    <row r="58" spans="2:21" s="93" customFormat="1" ht="21" customHeight="1">
      <c r="B58" s="94"/>
      <c r="C58" s="95"/>
      <c r="D58" s="95" t="s">
        <v>1465</v>
      </c>
      <c r="E58" s="95"/>
      <c r="F58" s="95"/>
      <c r="G58" s="95"/>
      <c r="H58" s="95"/>
      <c r="I58" s="95"/>
      <c r="J58" s="95"/>
      <c r="K58" s="95"/>
      <c r="L58" s="95"/>
      <c r="M58" s="95"/>
      <c r="N58" s="308">
        <f>ROUNDUP($N$183,2)</f>
        <v>0</v>
      </c>
      <c r="O58" s="309"/>
      <c r="P58" s="309"/>
      <c r="Q58" s="309"/>
      <c r="R58" s="96"/>
      <c r="T58" s="95"/>
      <c r="U58" s="95"/>
    </row>
    <row r="59" spans="2:21" s="93" customFormat="1" ht="21" customHeight="1">
      <c r="B59" s="94"/>
      <c r="C59" s="95"/>
      <c r="D59" s="95" t="s">
        <v>194</v>
      </c>
      <c r="E59" s="95"/>
      <c r="F59" s="95"/>
      <c r="G59" s="95"/>
      <c r="H59" s="95"/>
      <c r="I59" s="95"/>
      <c r="J59" s="95"/>
      <c r="K59" s="95"/>
      <c r="L59" s="95"/>
      <c r="M59" s="95"/>
      <c r="N59" s="308">
        <f>ROUNDUP($N$211,2)</f>
        <v>0</v>
      </c>
      <c r="O59" s="309"/>
      <c r="P59" s="309"/>
      <c r="Q59" s="309"/>
      <c r="R59" s="96"/>
      <c r="T59" s="95"/>
      <c r="U59" s="95"/>
    </row>
    <row r="60" spans="2:21" s="93" customFormat="1" ht="15.75" customHeight="1">
      <c r="B60" s="94"/>
      <c r="C60" s="95"/>
      <c r="D60" s="95" t="s">
        <v>195</v>
      </c>
      <c r="E60" s="95"/>
      <c r="F60" s="95"/>
      <c r="G60" s="95"/>
      <c r="H60" s="95"/>
      <c r="I60" s="95"/>
      <c r="J60" s="95"/>
      <c r="K60" s="95"/>
      <c r="L60" s="95"/>
      <c r="M60" s="95"/>
      <c r="N60" s="308">
        <f>ROUNDUP($N$232,2)</f>
        <v>0</v>
      </c>
      <c r="O60" s="309"/>
      <c r="P60" s="309"/>
      <c r="Q60" s="309"/>
      <c r="R60" s="96"/>
      <c r="T60" s="95"/>
      <c r="U60" s="95"/>
    </row>
    <row r="61" spans="2:21" s="66" customFormat="1" ht="25.5" customHeight="1">
      <c r="B61" s="90"/>
      <c r="C61" s="91"/>
      <c r="D61" s="91" t="s">
        <v>196</v>
      </c>
      <c r="E61" s="91"/>
      <c r="F61" s="91"/>
      <c r="G61" s="91"/>
      <c r="H61" s="91"/>
      <c r="I61" s="91"/>
      <c r="J61" s="91"/>
      <c r="K61" s="91"/>
      <c r="L61" s="91"/>
      <c r="M61" s="91"/>
      <c r="N61" s="310">
        <f>ROUNDUP($N$234,2)</f>
        <v>0</v>
      </c>
      <c r="O61" s="311"/>
      <c r="P61" s="311"/>
      <c r="Q61" s="311"/>
      <c r="R61" s="92"/>
      <c r="T61" s="91"/>
      <c r="U61" s="91"/>
    </row>
    <row r="62" spans="2:21" s="93" customFormat="1" ht="21" customHeight="1">
      <c r="B62" s="94"/>
      <c r="C62" s="95"/>
      <c r="D62" s="95" t="s">
        <v>201</v>
      </c>
      <c r="E62" s="95"/>
      <c r="F62" s="95"/>
      <c r="G62" s="95"/>
      <c r="H62" s="95"/>
      <c r="I62" s="95"/>
      <c r="J62" s="95"/>
      <c r="K62" s="95"/>
      <c r="L62" s="95"/>
      <c r="M62" s="95"/>
      <c r="N62" s="308">
        <f>ROUNDUP($N$235,2)</f>
        <v>0</v>
      </c>
      <c r="O62" s="309"/>
      <c r="P62" s="309"/>
      <c r="Q62" s="309"/>
      <c r="R62" s="96"/>
      <c r="T62" s="95"/>
      <c r="U62" s="95"/>
    </row>
    <row r="63" spans="2:21" s="93" customFormat="1" ht="21" customHeight="1">
      <c r="B63" s="94"/>
      <c r="C63" s="95"/>
      <c r="D63" s="95" t="s">
        <v>208</v>
      </c>
      <c r="E63" s="95"/>
      <c r="F63" s="95"/>
      <c r="G63" s="95"/>
      <c r="H63" s="95"/>
      <c r="I63" s="95"/>
      <c r="J63" s="95"/>
      <c r="K63" s="95"/>
      <c r="L63" s="95"/>
      <c r="M63" s="95"/>
      <c r="N63" s="308">
        <f>ROUNDUP($N$243,2)</f>
        <v>0</v>
      </c>
      <c r="O63" s="309"/>
      <c r="P63" s="309"/>
      <c r="Q63" s="309"/>
      <c r="R63" s="96"/>
      <c r="T63" s="95"/>
      <c r="U63" s="95"/>
    </row>
    <row r="64" spans="2:21" s="6" customFormat="1" ht="22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5"/>
      <c r="T64" s="22"/>
      <c r="U64" s="22"/>
    </row>
    <row r="65" spans="2:2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  <c r="T65" s="22"/>
      <c r="U65" s="22"/>
    </row>
    <row r="69" spans="2:19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</row>
    <row r="70" spans="2:19" s="6" customFormat="1" ht="37.5" customHeight="1">
      <c r="B70" s="21"/>
      <c r="C70" s="262" t="s">
        <v>216</v>
      </c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5" customHeight="1">
      <c r="B72" s="21"/>
      <c r="C72" s="16" t="s">
        <v>14</v>
      </c>
      <c r="D72" s="22"/>
      <c r="E72" s="22"/>
      <c r="F72" s="312" t="str">
        <f>$F$6</f>
        <v>2014/07_VZ - Rekonstrukce sportoviště včetně zázemí</v>
      </c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2"/>
      <c r="S72" s="41"/>
    </row>
    <row r="73" spans="2:19" s="6" customFormat="1" ht="15" customHeight="1">
      <c r="B73" s="21"/>
      <c r="C73" s="15" t="s">
        <v>101</v>
      </c>
      <c r="D73" s="22"/>
      <c r="E73" s="22"/>
      <c r="F73" s="264" t="str">
        <f>$F$7</f>
        <v>SO 02 - Fotbalové hřiště</v>
      </c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2"/>
      <c r="S73" s="41"/>
    </row>
    <row r="74" spans="2:19" s="6" customFormat="1" ht="7.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19" s="6" customFormat="1" ht="18.75" customHeight="1">
      <c r="B75" s="21"/>
      <c r="C75" s="16" t="s">
        <v>18</v>
      </c>
      <c r="D75" s="22"/>
      <c r="E75" s="22"/>
      <c r="F75" s="17" t="str">
        <f>$F$10</f>
        <v>p.č. 311/5, 317/2 a ST.1788, k.ú. Přelouč</v>
      </c>
      <c r="G75" s="22"/>
      <c r="H75" s="22"/>
      <c r="I75" s="22"/>
      <c r="J75" s="22"/>
      <c r="K75" s="16" t="s">
        <v>20</v>
      </c>
      <c r="L75" s="22"/>
      <c r="M75" s="305" t="str">
        <f>IF($O$10="","",$O$10)</f>
        <v>19.03.2015</v>
      </c>
      <c r="N75" s="263"/>
      <c r="O75" s="263"/>
      <c r="P75" s="263"/>
      <c r="Q75" s="22"/>
      <c r="R75" s="22"/>
      <c r="S75" s="41"/>
    </row>
    <row r="76" spans="2:19" s="6" customFormat="1" ht="7.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19" s="6" customFormat="1" ht="15.75" customHeight="1">
      <c r="B77" s="21"/>
      <c r="C77" s="16" t="s">
        <v>24</v>
      </c>
      <c r="D77" s="22"/>
      <c r="E77" s="22"/>
      <c r="F77" s="17" t="str">
        <f>$E$13</f>
        <v>Město Přelouč, Čs. armády 1655, 535 33 Přelouč</v>
      </c>
      <c r="G77" s="22"/>
      <c r="H77" s="22"/>
      <c r="I77" s="22"/>
      <c r="J77" s="22"/>
      <c r="K77" s="16" t="s">
        <v>29</v>
      </c>
      <c r="L77" s="22"/>
      <c r="M77" s="265" t="str">
        <f>$E$19</f>
        <v>Projecticon s.r.o., A.Kopeckého,549 22 Nový Hrádek</v>
      </c>
      <c r="N77" s="263"/>
      <c r="O77" s="263"/>
      <c r="P77" s="263"/>
      <c r="Q77" s="263"/>
      <c r="R77" s="22"/>
      <c r="S77" s="41"/>
    </row>
    <row r="78" spans="2:19" s="6" customFormat="1" ht="15" customHeight="1">
      <c r="B78" s="21"/>
      <c r="C78" s="16" t="s">
        <v>28</v>
      </c>
      <c r="D78" s="22"/>
      <c r="E78" s="22"/>
      <c r="F78" s="17">
        <f>IF($E$16="","",$E$16)</f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41"/>
    </row>
    <row r="79" spans="2:19" s="6" customFormat="1" ht="11.25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41"/>
    </row>
    <row r="80" spans="2:27" s="97" customFormat="1" ht="30" customHeight="1">
      <c r="B80" s="98"/>
      <c r="C80" s="99" t="s">
        <v>217</v>
      </c>
      <c r="D80" s="100" t="s">
        <v>50</v>
      </c>
      <c r="E80" s="100" t="s">
        <v>46</v>
      </c>
      <c r="F80" s="306" t="s">
        <v>218</v>
      </c>
      <c r="G80" s="307"/>
      <c r="H80" s="307"/>
      <c r="I80" s="307"/>
      <c r="J80" s="100" t="s">
        <v>219</v>
      </c>
      <c r="K80" s="100" t="s">
        <v>220</v>
      </c>
      <c r="L80" s="306" t="s">
        <v>221</v>
      </c>
      <c r="M80" s="307"/>
      <c r="N80" s="306" t="s">
        <v>222</v>
      </c>
      <c r="O80" s="307"/>
      <c r="P80" s="307"/>
      <c r="Q80" s="307"/>
      <c r="R80" s="101" t="s">
        <v>223</v>
      </c>
      <c r="S80" s="102"/>
      <c r="T80" s="53" t="s">
        <v>224</v>
      </c>
      <c r="U80" s="54" t="s">
        <v>34</v>
      </c>
      <c r="V80" s="54" t="s">
        <v>225</v>
      </c>
      <c r="W80" s="54" t="s">
        <v>226</v>
      </c>
      <c r="X80" s="54" t="s">
        <v>227</v>
      </c>
      <c r="Y80" s="54" t="s">
        <v>228</v>
      </c>
      <c r="Z80" s="54" t="s">
        <v>229</v>
      </c>
      <c r="AA80" s="55" t="s">
        <v>230</v>
      </c>
    </row>
    <row r="81" spans="2:63" s="6" customFormat="1" ht="30" customHeight="1">
      <c r="B81" s="21"/>
      <c r="C81" s="60" t="s">
        <v>187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88">
        <f>$BK$81</f>
        <v>0</v>
      </c>
      <c r="O81" s="263"/>
      <c r="P81" s="263"/>
      <c r="Q81" s="263"/>
      <c r="R81" s="22"/>
      <c r="S81" s="41"/>
      <c r="T81" s="57"/>
      <c r="U81" s="58"/>
      <c r="V81" s="58"/>
      <c r="W81" s="103">
        <f>$W$82+$W$234</f>
        <v>0</v>
      </c>
      <c r="X81" s="58"/>
      <c r="Y81" s="103">
        <f>$Y$82+$Y$234</f>
        <v>1560.9470440999999</v>
      </c>
      <c r="Z81" s="58"/>
      <c r="AA81" s="104">
        <f>$AA$82+$AA$234</f>
        <v>0</v>
      </c>
      <c r="AT81" s="6" t="s">
        <v>64</v>
      </c>
      <c r="AU81" s="6" t="s">
        <v>188</v>
      </c>
      <c r="BK81" s="105">
        <f>$BK$82+$BK$234</f>
        <v>0</v>
      </c>
    </row>
    <row r="82" spans="2:63" s="106" customFormat="1" ht="37.5" customHeight="1">
      <c r="B82" s="107"/>
      <c r="C82" s="108"/>
      <c r="D82" s="109" t="s">
        <v>189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83">
        <f>$BK$82</f>
        <v>0</v>
      </c>
      <c r="O82" s="284"/>
      <c r="P82" s="284"/>
      <c r="Q82" s="284"/>
      <c r="R82" s="108"/>
      <c r="S82" s="110"/>
      <c r="T82" s="111"/>
      <c r="U82" s="108"/>
      <c r="V82" s="108"/>
      <c r="W82" s="112">
        <f>$W$83+$W$150+$W$156+$W$160+$W$167+$W$183+$W$211</f>
        <v>0</v>
      </c>
      <c r="X82" s="108"/>
      <c r="Y82" s="112">
        <f>$Y$83+$Y$150+$Y$156+$Y$160+$Y$167+$Y$183+$Y$211</f>
        <v>1560.8456041</v>
      </c>
      <c r="Z82" s="108"/>
      <c r="AA82" s="113">
        <f>$AA$83+$AA$150+$AA$156+$AA$160+$AA$167+$AA$183+$AA$211</f>
        <v>0</v>
      </c>
      <c r="AR82" s="114" t="s">
        <v>17</v>
      </c>
      <c r="AT82" s="114" t="s">
        <v>64</v>
      </c>
      <c r="AU82" s="114" t="s">
        <v>65</v>
      </c>
      <c r="AY82" s="114" t="s">
        <v>231</v>
      </c>
      <c r="BK82" s="115">
        <f>$BK$83+$BK$150+$BK$156+$BK$160+$BK$167+$BK$183+$BK$211</f>
        <v>0</v>
      </c>
    </row>
    <row r="83" spans="2:63" s="106" customFormat="1" ht="21" customHeight="1">
      <c r="B83" s="107"/>
      <c r="C83" s="108"/>
      <c r="D83" s="116" t="s">
        <v>190</v>
      </c>
      <c r="E83" s="108"/>
      <c r="F83" s="108"/>
      <c r="G83" s="108"/>
      <c r="H83" s="108"/>
      <c r="I83" s="108"/>
      <c r="J83" s="108"/>
      <c r="K83" s="108"/>
      <c r="L83" s="108"/>
      <c r="M83" s="108"/>
      <c r="N83" s="285">
        <f>$BK$83</f>
        <v>0</v>
      </c>
      <c r="O83" s="284"/>
      <c r="P83" s="284"/>
      <c r="Q83" s="284"/>
      <c r="R83" s="108"/>
      <c r="S83" s="110"/>
      <c r="T83" s="111"/>
      <c r="U83" s="108"/>
      <c r="V83" s="108"/>
      <c r="W83" s="112">
        <f>SUM($W$84:$W$149)</f>
        <v>0</v>
      </c>
      <c r="X83" s="108"/>
      <c r="Y83" s="112">
        <f>SUM($Y$84:$Y$149)</f>
        <v>1399.77318</v>
      </c>
      <c r="Z83" s="108"/>
      <c r="AA83" s="113">
        <f>SUM($AA$84:$AA$149)</f>
        <v>0</v>
      </c>
      <c r="AR83" s="114" t="s">
        <v>17</v>
      </c>
      <c r="AT83" s="114" t="s">
        <v>64</v>
      </c>
      <c r="AU83" s="114" t="s">
        <v>17</v>
      </c>
      <c r="AY83" s="114" t="s">
        <v>231</v>
      </c>
      <c r="BK83" s="115">
        <f>SUM($BK$84:$BK$149)</f>
        <v>0</v>
      </c>
    </row>
    <row r="84" spans="2:65" s="6" customFormat="1" ht="27" customHeight="1">
      <c r="B84" s="21"/>
      <c r="C84" s="117" t="s">
        <v>17</v>
      </c>
      <c r="D84" s="117" t="s">
        <v>232</v>
      </c>
      <c r="E84" s="118" t="s">
        <v>1466</v>
      </c>
      <c r="F84" s="289" t="s">
        <v>1467</v>
      </c>
      <c r="G84" s="290"/>
      <c r="H84" s="290"/>
      <c r="I84" s="290"/>
      <c r="J84" s="120" t="s">
        <v>248</v>
      </c>
      <c r="K84" s="121">
        <v>1769.02</v>
      </c>
      <c r="L84" s="291"/>
      <c r="M84" s="290"/>
      <c r="N84" s="292">
        <f>ROUND($L$84*$K$84,2)</f>
        <v>0</v>
      </c>
      <c r="O84" s="290"/>
      <c r="P84" s="290"/>
      <c r="Q84" s="290"/>
      <c r="R84" s="119" t="s">
        <v>236</v>
      </c>
      <c r="S84" s="41"/>
      <c r="T84" s="122"/>
      <c r="U84" s="123" t="s">
        <v>35</v>
      </c>
      <c r="V84" s="22"/>
      <c r="W84" s="22"/>
      <c r="X84" s="124">
        <v>0</v>
      </c>
      <c r="Y84" s="124">
        <f>$X$84*$K$84</f>
        <v>0</v>
      </c>
      <c r="Z84" s="124">
        <v>0</v>
      </c>
      <c r="AA84" s="125">
        <f>$Z$84*$K$84</f>
        <v>0</v>
      </c>
      <c r="AR84" s="80" t="s">
        <v>237</v>
      </c>
      <c r="AT84" s="80" t="s">
        <v>232</v>
      </c>
      <c r="AU84" s="80" t="s">
        <v>74</v>
      </c>
      <c r="AY84" s="6" t="s">
        <v>231</v>
      </c>
      <c r="BE84" s="126">
        <f>IF($U$84="základní",$N$84,0)</f>
        <v>0</v>
      </c>
      <c r="BF84" s="126">
        <f>IF($U$84="snížená",$N$84,0)</f>
        <v>0</v>
      </c>
      <c r="BG84" s="126">
        <f>IF($U$84="zákl. přenesená",$N$84,0)</f>
        <v>0</v>
      </c>
      <c r="BH84" s="126">
        <f>IF($U$84="sníž. přenesená",$N$84,0)</f>
        <v>0</v>
      </c>
      <c r="BI84" s="126">
        <f>IF($U$84="nulová",$N$84,0)</f>
        <v>0</v>
      </c>
      <c r="BJ84" s="80" t="s">
        <v>17</v>
      </c>
      <c r="BK84" s="126">
        <f>ROUND($L$84*$K$84,2)</f>
        <v>0</v>
      </c>
      <c r="BL84" s="80" t="s">
        <v>237</v>
      </c>
      <c r="BM84" s="80" t="s">
        <v>1468</v>
      </c>
    </row>
    <row r="85" spans="2:51" s="6" customFormat="1" ht="27" customHeight="1">
      <c r="B85" s="127"/>
      <c r="C85" s="128"/>
      <c r="D85" s="128"/>
      <c r="E85" s="129"/>
      <c r="F85" s="293" t="s">
        <v>1469</v>
      </c>
      <c r="G85" s="294"/>
      <c r="H85" s="294"/>
      <c r="I85" s="294"/>
      <c r="J85" s="128"/>
      <c r="K85" s="130">
        <v>1769.02</v>
      </c>
      <c r="L85" s="128"/>
      <c r="M85" s="128"/>
      <c r="N85" s="128"/>
      <c r="O85" s="128"/>
      <c r="P85" s="128"/>
      <c r="Q85" s="128"/>
      <c r="R85" s="128"/>
      <c r="S85" s="131"/>
      <c r="T85" s="132"/>
      <c r="U85" s="128"/>
      <c r="V85" s="128"/>
      <c r="W85" s="128"/>
      <c r="X85" s="128"/>
      <c r="Y85" s="128"/>
      <c r="Z85" s="128"/>
      <c r="AA85" s="133"/>
      <c r="AT85" s="134" t="s">
        <v>240</v>
      </c>
      <c r="AU85" s="134" t="s">
        <v>74</v>
      </c>
      <c r="AV85" s="134" t="s">
        <v>74</v>
      </c>
      <c r="AW85" s="134" t="s">
        <v>188</v>
      </c>
      <c r="AX85" s="134" t="s">
        <v>65</v>
      </c>
      <c r="AY85" s="134" t="s">
        <v>231</v>
      </c>
    </row>
    <row r="86" spans="2:51" s="6" customFormat="1" ht="15.75" customHeight="1">
      <c r="B86" s="135"/>
      <c r="C86" s="136"/>
      <c r="D86" s="136"/>
      <c r="E86" s="136" t="s">
        <v>1443</v>
      </c>
      <c r="F86" s="299" t="s">
        <v>241</v>
      </c>
      <c r="G86" s="300"/>
      <c r="H86" s="300"/>
      <c r="I86" s="300"/>
      <c r="J86" s="136"/>
      <c r="K86" s="137">
        <v>1769.02</v>
      </c>
      <c r="L86" s="136"/>
      <c r="M86" s="136"/>
      <c r="N86" s="136"/>
      <c r="O86" s="136"/>
      <c r="P86" s="136"/>
      <c r="Q86" s="136"/>
      <c r="R86" s="136"/>
      <c r="S86" s="138"/>
      <c r="T86" s="139"/>
      <c r="U86" s="136"/>
      <c r="V86" s="136"/>
      <c r="W86" s="136"/>
      <c r="X86" s="136"/>
      <c r="Y86" s="136"/>
      <c r="Z86" s="136"/>
      <c r="AA86" s="140"/>
      <c r="AT86" s="141" t="s">
        <v>240</v>
      </c>
      <c r="AU86" s="141" t="s">
        <v>74</v>
      </c>
      <c r="AV86" s="141" t="s">
        <v>237</v>
      </c>
      <c r="AW86" s="141" t="s">
        <v>188</v>
      </c>
      <c r="AX86" s="141" t="s">
        <v>17</v>
      </c>
      <c r="AY86" s="141" t="s">
        <v>231</v>
      </c>
    </row>
    <row r="87" spans="2:65" s="6" customFormat="1" ht="27" customHeight="1">
      <c r="B87" s="21"/>
      <c r="C87" s="117" t="s">
        <v>74</v>
      </c>
      <c r="D87" s="117" t="s">
        <v>232</v>
      </c>
      <c r="E87" s="118" t="s">
        <v>1470</v>
      </c>
      <c r="F87" s="289" t="s">
        <v>1471</v>
      </c>
      <c r="G87" s="290"/>
      <c r="H87" s="290"/>
      <c r="I87" s="290"/>
      <c r="J87" s="120" t="s">
        <v>248</v>
      </c>
      <c r="K87" s="121">
        <v>0.864</v>
      </c>
      <c r="L87" s="291"/>
      <c r="M87" s="290"/>
      <c r="N87" s="292">
        <f>ROUND($L$87*$K$87,2)</f>
        <v>0</v>
      </c>
      <c r="O87" s="290"/>
      <c r="P87" s="290"/>
      <c r="Q87" s="290"/>
      <c r="R87" s="119" t="s">
        <v>236</v>
      </c>
      <c r="S87" s="41"/>
      <c r="T87" s="122"/>
      <c r="U87" s="123" t="s">
        <v>35</v>
      </c>
      <c r="V87" s="22"/>
      <c r="W87" s="22"/>
      <c r="X87" s="124">
        <v>0</v>
      </c>
      <c r="Y87" s="124">
        <f>$X$87*$K$87</f>
        <v>0</v>
      </c>
      <c r="Z87" s="124">
        <v>0</v>
      </c>
      <c r="AA87" s="125">
        <f>$Z$87*$K$87</f>
        <v>0</v>
      </c>
      <c r="AR87" s="80" t="s">
        <v>237</v>
      </c>
      <c r="AT87" s="80" t="s">
        <v>232</v>
      </c>
      <c r="AU87" s="80" t="s">
        <v>74</v>
      </c>
      <c r="AY87" s="6" t="s">
        <v>231</v>
      </c>
      <c r="BE87" s="126">
        <f>IF($U$87="základní",$N$87,0)</f>
        <v>0</v>
      </c>
      <c r="BF87" s="126">
        <f>IF($U$87="snížená",$N$87,0)</f>
        <v>0</v>
      </c>
      <c r="BG87" s="126">
        <f>IF($U$87="zákl. přenesená",$N$87,0)</f>
        <v>0</v>
      </c>
      <c r="BH87" s="126">
        <f>IF($U$87="sníž. přenesená",$N$87,0)</f>
        <v>0</v>
      </c>
      <c r="BI87" s="126">
        <f>IF($U$87="nulová",$N$87,0)</f>
        <v>0</v>
      </c>
      <c r="BJ87" s="80" t="s">
        <v>17</v>
      </c>
      <c r="BK87" s="126">
        <f>ROUND($L$87*$K$87,2)</f>
        <v>0</v>
      </c>
      <c r="BL87" s="80" t="s">
        <v>237</v>
      </c>
      <c r="BM87" s="80" t="s">
        <v>1472</v>
      </c>
    </row>
    <row r="88" spans="2:51" s="6" customFormat="1" ht="15.75" customHeight="1">
      <c r="B88" s="142"/>
      <c r="C88" s="143"/>
      <c r="D88" s="143"/>
      <c r="E88" s="144"/>
      <c r="F88" s="303" t="s">
        <v>1473</v>
      </c>
      <c r="G88" s="304"/>
      <c r="H88" s="304"/>
      <c r="I88" s="304"/>
      <c r="J88" s="143"/>
      <c r="K88" s="143"/>
      <c r="L88" s="143"/>
      <c r="M88" s="143"/>
      <c r="N88" s="143"/>
      <c r="O88" s="143"/>
      <c r="P88" s="143"/>
      <c r="Q88" s="143"/>
      <c r="R88" s="143"/>
      <c r="S88" s="145"/>
      <c r="T88" s="146"/>
      <c r="U88" s="143"/>
      <c r="V88" s="143"/>
      <c r="W88" s="143"/>
      <c r="X88" s="143"/>
      <c r="Y88" s="143"/>
      <c r="Z88" s="143"/>
      <c r="AA88" s="147"/>
      <c r="AT88" s="148" t="s">
        <v>240</v>
      </c>
      <c r="AU88" s="148" t="s">
        <v>74</v>
      </c>
      <c r="AV88" s="148" t="s">
        <v>17</v>
      </c>
      <c r="AW88" s="148" t="s">
        <v>188</v>
      </c>
      <c r="AX88" s="148" t="s">
        <v>65</v>
      </c>
      <c r="AY88" s="148" t="s">
        <v>231</v>
      </c>
    </row>
    <row r="89" spans="2:51" s="6" customFormat="1" ht="15.75" customHeight="1">
      <c r="B89" s="127"/>
      <c r="C89" s="128"/>
      <c r="D89" s="128"/>
      <c r="E89" s="128"/>
      <c r="F89" s="293" t="s">
        <v>1474</v>
      </c>
      <c r="G89" s="294"/>
      <c r="H89" s="294"/>
      <c r="I89" s="294"/>
      <c r="J89" s="128"/>
      <c r="K89" s="130">
        <v>0.864</v>
      </c>
      <c r="L89" s="128"/>
      <c r="M89" s="128"/>
      <c r="N89" s="128"/>
      <c r="O89" s="128"/>
      <c r="P89" s="128"/>
      <c r="Q89" s="128"/>
      <c r="R89" s="128"/>
      <c r="S89" s="131"/>
      <c r="T89" s="132"/>
      <c r="U89" s="128"/>
      <c r="V89" s="128"/>
      <c r="W89" s="128"/>
      <c r="X89" s="128"/>
      <c r="Y89" s="128"/>
      <c r="Z89" s="128"/>
      <c r="AA89" s="133"/>
      <c r="AT89" s="134" t="s">
        <v>240</v>
      </c>
      <c r="AU89" s="134" t="s">
        <v>74</v>
      </c>
      <c r="AV89" s="134" t="s">
        <v>74</v>
      </c>
      <c r="AW89" s="134" t="s">
        <v>188</v>
      </c>
      <c r="AX89" s="134" t="s">
        <v>65</v>
      </c>
      <c r="AY89" s="134" t="s">
        <v>231</v>
      </c>
    </row>
    <row r="90" spans="2:51" s="6" customFormat="1" ht="15.75" customHeight="1">
      <c r="B90" s="135"/>
      <c r="C90" s="136"/>
      <c r="D90" s="136"/>
      <c r="E90" s="136" t="s">
        <v>1457</v>
      </c>
      <c r="F90" s="299" t="s">
        <v>241</v>
      </c>
      <c r="G90" s="300"/>
      <c r="H90" s="300"/>
      <c r="I90" s="300"/>
      <c r="J90" s="136"/>
      <c r="K90" s="137">
        <v>0.864</v>
      </c>
      <c r="L90" s="136"/>
      <c r="M90" s="136"/>
      <c r="N90" s="136"/>
      <c r="O90" s="136"/>
      <c r="P90" s="136"/>
      <c r="Q90" s="136"/>
      <c r="R90" s="136"/>
      <c r="S90" s="138"/>
      <c r="T90" s="139"/>
      <c r="U90" s="136"/>
      <c r="V90" s="136"/>
      <c r="W90" s="136"/>
      <c r="X90" s="136"/>
      <c r="Y90" s="136"/>
      <c r="Z90" s="136"/>
      <c r="AA90" s="140"/>
      <c r="AT90" s="141" t="s">
        <v>240</v>
      </c>
      <c r="AU90" s="141" t="s">
        <v>74</v>
      </c>
      <c r="AV90" s="141" t="s">
        <v>237</v>
      </c>
      <c r="AW90" s="141" t="s">
        <v>188</v>
      </c>
      <c r="AX90" s="141" t="s">
        <v>17</v>
      </c>
      <c r="AY90" s="141" t="s">
        <v>231</v>
      </c>
    </row>
    <row r="91" spans="2:65" s="6" customFormat="1" ht="27" customHeight="1">
      <c r="B91" s="21"/>
      <c r="C91" s="117" t="s">
        <v>245</v>
      </c>
      <c r="D91" s="117" t="s">
        <v>232</v>
      </c>
      <c r="E91" s="118" t="s">
        <v>1475</v>
      </c>
      <c r="F91" s="289" t="s">
        <v>1476</v>
      </c>
      <c r="G91" s="290"/>
      <c r="H91" s="290"/>
      <c r="I91" s="290"/>
      <c r="J91" s="120" t="s">
        <v>248</v>
      </c>
      <c r="K91" s="121">
        <v>0.864</v>
      </c>
      <c r="L91" s="291"/>
      <c r="M91" s="290"/>
      <c r="N91" s="292">
        <f>ROUND($L$91*$K$91,2)</f>
        <v>0</v>
      </c>
      <c r="O91" s="290"/>
      <c r="P91" s="290"/>
      <c r="Q91" s="290"/>
      <c r="R91" s="119" t="s">
        <v>236</v>
      </c>
      <c r="S91" s="41"/>
      <c r="T91" s="122"/>
      <c r="U91" s="123" t="s">
        <v>35</v>
      </c>
      <c r="V91" s="22"/>
      <c r="W91" s="22"/>
      <c r="X91" s="124">
        <v>0</v>
      </c>
      <c r="Y91" s="124">
        <f>$X$91*$K$91</f>
        <v>0</v>
      </c>
      <c r="Z91" s="124">
        <v>0</v>
      </c>
      <c r="AA91" s="125">
        <f>$Z$91*$K$91</f>
        <v>0</v>
      </c>
      <c r="AR91" s="80" t="s">
        <v>237</v>
      </c>
      <c r="AT91" s="80" t="s">
        <v>232</v>
      </c>
      <c r="AU91" s="80" t="s">
        <v>74</v>
      </c>
      <c r="AY91" s="6" t="s">
        <v>231</v>
      </c>
      <c r="BE91" s="126">
        <f>IF($U$91="základní",$N$91,0)</f>
        <v>0</v>
      </c>
      <c r="BF91" s="126">
        <f>IF($U$91="snížená",$N$91,0)</f>
        <v>0</v>
      </c>
      <c r="BG91" s="126">
        <f>IF($U$91="zákl. přenesená",$N$91,0)</f>
        <v>0</v>
      </c>
      <c r="BH91" s="126">
        <f>IF($U$91="sníž. přenesená",$N$91,0)</f>
        <v>0</v>
      </c>
      <c r="BI91" s="126">
        <f>IF($U$91="nulová",$N$91,0)</f>
        <v>0</v>
      </c>
      <c r="BJ91" s="80" t="s">
        <v>17</v>
      </c>
      <c r="BK91" s="126">
        <f>ROUND($L$91*$K$91,2)</f>
        <v>0</v>
      </c>
      <c r="BL91" s="80" t="s">
        <v>237</v>
      </c>
      <c r="BM91" s="80" t="s">
        <v>1477</v>
      </c>
    </row>
    <row r="92" spans="2:51" s="6" customFormat="1" ht="15.75" customHeight="1">
      <c r="B92" s="127"/>
      <c r="C92" s="128"/>
      <c r="D92" s="128"/>
      <c r="E92" s="129"/>
      <c r="F92" s="293" t="s">
        <v>1457</v>
      </c>
      <c r="G92" s="294"/>
      <c r="H92" s="294"/>
      <c r="I92" s="294"/>
      <c r="J92" s="128"/>
      <c r="K92" s="130">
        <v>0.864</v>
      </c>
      <c r="L92" s="128"/>
      <c r="M92" s="128"/>
      <c r="N92" s="128"/>
      <c r="O92" s="128"/>
      <c r="P92" s="128"/>
      <c r="Q92" s="128"/>
      <c r="R92" s="128"/>
      <c r="S92" s="131"/>
      <c r="T92" s="132"/>
      <c r="U92" s="128"/>
      <c r="V92" s="128"/>
      <c r="W92" s="128"/>
      <c r="X92" s="128"/>
      <c r="Y92" s="128"/>
      <c r="Z92" s="128"/>
      <c r="AA92" s="133"/>
      <c r="AT92" s="134" t="s">
        <v>240</v>
      </c>
      <c r="AU92" s="134" t="s">
        <v>74</v>
      </c>
      <c r="AV92" s="134" t="s">
        <v>74</v>
      </c>
      <c r="AW92" s="134" t="s">
        <v>188</v>
      </c>
      <c r="AX92" s="134" t="s">
        <v>65</v>
      </c>
      <c r="AY92" s="134" t="s">
        <v>231</v>
      </c>
    </row>
    <row r="93" spans="2:51" s="6" customFormat="1" ht="15.75" customHeight="1">
      <c r="B93" s="135"/>
      <c r="C93" s="136"/>
      <c r="D93" s="136"/>
      <c r="E93" s="136"/>
      <c r="F93" s="299" t="s">
        <v>241</v>
      </c>
      <c r="G93" s="300"/>
      <c r="H93" s="300"/>
      <c r="I93" s="300"/>
      <c r="J93" s="136"/>
      <c r="K93" s="137">
        <v>0.864</v>
      </c>
      <c r="L93" s="136"/>
      <c r="M93" s="136"/>
      <c r="N93" s="136"/>
      <c r="O93" s="136"/>
      <c r="P93" s="136"/>
      <c r="Q93" s="136"/>
      <c r="R93" s="136"/>
      <c r="S93" s="138"/>
      <c r="T93" s="139"/>
      <c r="U93" s="136"/>
      <c r="V93" s="136"/>
      <c r="W93" s="136"/>
      <c r="X93" s="136"/>
      <c r="Y93" s="136"/>
      <c r="Z93" s="136"/>
      <c r="AA93" s="140"/>
      <c r="AT93" s="141" t="s">
        <v>240</v>
      </c>
      <c r="AU93" s="141" t="s">
        <v>74</v>
      </c>
      <c r="AV93" s="141" t="s">
        <v>237</v>
      </c>
      <c r="AW93" s="141" t="s">
        <v>188</v>
      </c>
      <c r="AX93" s="141" t="s">
        <v>17</v>
      </c>
      <c r="AY93" s="141" t="s">
        <v>231</v>
      </c>
    </row>
    <row r="94" spans="2:65" s="6" customFormat="1" ht="27" customHeight="1">
      <c r="B94" s="21"/>
      <c r="C94" s="117" t="s">
        <v>237</v>
      </c>
      <c r="D94" s="117" t="s">
        <v>232</v>
      </c>
      <c r="E94" s="118" t="s">
        <v>1478</v>
      </c>
      <c r="F94" s="289" t="s">
        <v>1479</v>
      </c>
      <c r="G94" s="290"/>
      <c r="H94" s="290"/>
      <c r="I94" s="290"/>
      <c r="J94" s="120" t="s">
        <v>248</v>
      </c>
      <c r="K94" s="121">
        <v>521.754</v>
      </c>
      <c r="L94" s="291"/>
      <c r="M94" s="290"/>
      <c r="N94" s="292">
        <f>ROUND($L$94*$K$94,2)</f>
        <v>0</v>
      </c>
      <c r="O94" s="290"/>
      <c r="P94" s="290"/>
      <c r="Q94" s="290"/>
      <c r="R94" s="119" t="s">
        <v>236</v>
      </c>
      <c r="S94" s="41"/>
      <c r="T94" s="122"/>
      <c r="U94" s="123" t="s">
        <v>35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237</v>
      </c>
      <c r="AT94" s="80" t="s">
        <v>232</v>
      </c>
      <c r="AU94" s="80" t="s">
        <v>74</v>
      </c>
      <c r="AY94" s="6" t="s">
        <v>231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237</v>
      </c>
      <c r="BM94" s="80" t="s">
        <v>1480</v>
      </c>
    </row>
    <row r="95" spans="2:51" s="6" customFormat="1" ht="15.75" customHeight="1">
      <c r="B95" s="127"/>
      <c r="C95" s="128"/>
      <c r="D95" s="128"/>
      <c r="E95" s="129"/>
      <c r="F95" s="293" t="s">
        <v>1481</v>
      </c>
      <c r="G95" s="294"/>
      <c r="H95" s="294"/>
      <c r="I95" s="294"/>
      <c r="J95" s="128"/>
      <c r="K95" s="130">
        <v>274.68</v>
      </c>
      <c r="L95" s="128"/>
      <c r="M95" s="128"/>
      <c r="N95" s="128"/>
      <c r="O95" s="128"/>
      <c r="P95" s="128"/>
      <c r="Q95" s="128"/>
      <c r="R95" s="128"/>
      <c r="S95" s="131"/>
      <c r="T95" s="132"/>
      <c r="U95" s="128"/>
      <c r="V95" s="128"/>
      <c r="W95" s="128"/>
      <c r="X95" s="128"/>
      <c r="Y95" s="128"/>
      <c r="Z95" s="128"/>
      <c r="AA95" s="133"/>
      <c r="AT95" s="134" t="s">
        <v>240</v>
      </c>
      <c r="AU95" s="134" t="s">
        <v>74</v>
      </c>
      <c r="AV95" s="134" t="s">
        <v>74</v>
      </c>
      <c r="AW95" s="134" t="s">
        <v>188</v>
      </c>
      <c r="AX95" s="134" t="s">
        <v>65</v>
      </c>
      <c r="AY95" s="134" t="s">
        <v>231</v>
      </c>
    </row>
    <row r="96" spans="2:51" s="6" customFormat="1" ht="15.75" customHeight="1">
      <c r="B96" s="127"/>
      <c r="C96" s="128"/>
      <c r="D96" s="128"/>
      <c r="E96" s="128"/>
      <c r="F96" s="293" t="s">
        <v>1482</v>
      </c>
      <c r="G96" s="294"/>
      <c r="H96" s="294"/>
      <c r="I96" s="294"/>
      <c r="J96" s="128"/>
      <c r="K96" s="130">
        <v>22.14</v>
      </c>
      <c r="L96" s="128"/>
      <c r="M96" s="128"/>
      <c r="N96" s="128"/>
      <c r="O96" s="128"/>
      <c r="P96" s="128"/>
      <c r="Q96" s="128"/>
      <c r="R96" s="128"/>
      <c r="S96" s="131"/>
      <c r="T96" s="132"/>
      <c r="U96" s="128"/>
      <c r="V96" s="128"/>
      <c r="W96" s="128"/>
      <c r="X96" s="128"/>
      <c r="Y96" s="128"/>
      <c r="Z96" s="128"/>
      <c r="AA96" s="133"/>
      <c r="AT96" s="134" t="s">
        <v>240</v>
      </c>
      <c r="AU96" s="134" t="s">
        <v>74</v>
      </c>
      <c r="AV96" s="134" t="s">
        <v>74</v>
      </c>
      <c r="AW96" s="134" t="s">
        <v>188</v>
      </c>
      <c r="AX96" s="134" t="s">
        <v>65</v>
      </c>
      <c r="AY96" s="134" t="s">
        <v>231</v>
      </c>
    </row>
    <row r="97" spans="2:51" s="6" customFormat="1" ht="39" customHeight="1">
      <c r="B97" s="127"/>
      <c r="C97" s="128"/>
      <c r="D97" s="128"/>
      <c r="E97" s="128"/>
      <c r="F97" s="293" t="s">
        <v>1483</v>
      </c>
      <c r="G97" s="294"/>
      <c r="H97" s="294"/>
      <c r="I97" s="294"/>
      <c r="J97" s="128"/>
      <c r="K97" s="130">
        <v>78.606</v>
      </c>
      <c r="L97" s="128"/>
      <c r="M97" s="128"/>
      <c r="N97" s="128"/>
      <c r="O97" s="128"/>
      <c r="P97" s="128"/>
      <c r="Q97" s="128"/>
      <c r="R97" s="128"/>
      <c r="S97" s="131"/>
      <c r="T97" s="132"/>
      <c r="U97" s="128"/>
      <c r="V97" s="128"/>
      <c r="W97" s="128"/>
      <c r="X97" s="128"/>
      <c r="Y97" s="128"/>
      <c r="Z97" s="128"/>
      <c r="AA97" s="133"/>
      <c r="AT97" s="134" t="s">
        <v>240</v>
      </c>
      <c r="AU97" s="134" t="s">
        <v>74</v>
      </c>
      <c r="AV97" s="134" t="s">
        <v>74</v>
      </c>
      <c r="AW97" s="134" t="s">
        <v>188</v>
      </c>
      <c r="AX97" s="134" t="s">
        <v>65</v>
      </c>
      <c r="AY97" s="134" t="s">
        <v>231</v>
      </c>
    </row>
    <row r="98" spans="2:51" s="6" customFormat="1" ht="15.75" customHeight="1">
      <c r="B98" s="153"/>
      <c r="C98" s="154"/>
      <c r="D98" s="154"/>
      <c r="E98" s="154" t="s">
        <v>1454</v>
      </c>
      <c r="F98" s="301" t="s">
        <v>429</v>
      </c>
      <c r="G98" s="302"/>
      <c r="H98" s="302"/>
      <c r="I98" s="302"/>
      <c r="J98" s="154"/>
      <c r="K98" s="155">
        <v>375.426</v>
      </c>
      <c r="L98" s="154"/>
      <c r="M98" s="154"/>
      <c r="N98" s="154"/>
      <c r="O98" s="154"/>
      <c r="P98" s="154"/>
      <c r="Q98" s="154"/>
      <c r="R98" s="154"/>
      <c r="S98" s="156"/>
      <c r="T98" s="157"/>
      <c r="U98" s="154"/>
      <c r="V98" s="154"/>
      <c r="W98" s="154"/>
      <c r="X98" s="154"/>
      <c r="Y98" s="154"/>
      <c r="Z98" s="154"/>
      <c r="AA98" s="158"/>
      <c r="AT98" s="159" t="s">
        <v>240</v>
      </c>
      <c r="AU98" s="159" t="s">
        <v>74</v>
      </c>
      <c r="AV98" s="159" t="s">
        <v>245</v>
      </c>
      <c r="AW98" s="159" t="s">
        <v>188</v>
      </c>
      <c r="AX98" s="159" t="s">
        <v>65</v>
      </c>
      <c r="AY98" s="159" t="s">
        <v>231</v>
      </c>
    </row>
    <row r="99" spans="2:51" s="6" customFormat="1" ht="39" customHeight="1">
      <c r="B99" s="127"/>
      <c r="C99" s="128"/>
      <c r="D99" s="128"/>
      <c r="E99" s="128"/>
      <c r="F99" s="293" t="s">
        <v>1484</v>
      </c>
      <c r="G99" s="294"/>
      <c r="H99" s="294"/>
      <c r="I99" s="294"/>
      <c r="J99" s="128"/>
      <c r="K99" s="130">
        <v>146.328</v>
      </c>
      <c r="L99" s="128"/>
      <c r="M99" s="128"/>
      <c r="N99" s="128"/>
      <c r="O99" s="128"/>
      <c r="P99" s="128"/>
      <c r="Q99" s="128"/>
      <c r="R99" s="128"/>
      <c r="S99" s="131"/>
      <c r="T99" s="132"/>
      <c r="U99" s="128"/>
      <c r="V99" s="128"/>
      <c r="W99" s="128"/>
      <c r="X99" s="128"/>
      <c r="Y99" s="128"/>
      <c r="Z99" s="128"/>
      <c r="AA99" s="133"/>
      <c r="AT99" s="134" t="s">
        <v>240</v>
      </c>
      <c r="AU99" s="134" t="s">
        <v>74</v>
      </c>
      <c r="AV99" s="134" t="s">
        <v>74</v>
      </c>
      <c r="AW99" s="134" t="s">
        <v>188</v>
      </c>
      <c r="AX99" s="134" t="s">
        <v>65</v>
      </c>
      <c r="AY99" s="134" t="s">
        <v>231</v>
      </c>
    </row>
    <row r="100" spans="2:51" s="6" customFormat="1" ht="15.75" customHeight="1">
      <c r="B100" s="153"/>
      <c r="C100" s="154"/>
      <c r="D100" s="154"/>
      <c r="E100" s="154" t="s">
        <v>1460</v>
      </c>
      <c r="F100" s="301" t="s">
        <v>429</v>
      </c>
      <c r="G100" s="302"/>
      <c r="H100" s="302"/>
      <c r="I100" s="302"/>
      <c r="J100" s="154"/>
      <c r="K100" s="155">
        <v>146.328</v>
      </c>
      <c r="L100" s="154"/>
      <c r="M100" s="154"/>
      <c r="N100" s="154"/>
      <c r="O100" s="154"/>
      <c r="P100" s="154"/>
      <c r="Q100" s="154"/>
      <c r="R100" s="154"/>
      <c r="S100" s="156"/>
      <c r="T100" s="157"/>
      <c r="U100" s="154"/>
      <c r="V100" s="154"/>
      <c r="W100" s="154"/>
      <c r="X100" s="154"/>
      <c r="Y100" s="154"/>
      <c r="Z100" s="154"/>
      <c r="AA100" s="158"/>
      <c r="AT100" s="159" t="s">
        <v>240</v>
      </c>
      <c r="AU100" s="159" t="s">
        <v>74</v>
      </c>
      <c r="AV100" s="159" t="s">
        <v>245</v>
      </c>
      <c r="AW100" s="159" t="s">
        <v>188</v>
      </c>
      <c r="AX100" s="159" t="s">
        <v>65</v>
      </c>
      <c r="AY100" s="159" t="s">
        <v>231</v>
      </c>
    </row>
    <row r="101" spans="2:51" s="6" customFormat="1" ht="15.75" customHeight="1">
      <c r="B101" s="135"/>
      <c r="C101" s="136"/>
      <c r="D101" s="136"/>
      <c r="E101" s="136"/>
      <c r="F101" s="299" t="s">
        <v>241</v>
      </c>
      <c r="G101" s="300"/>
      <c r="H101" s="300"/>
      <c r="I101" s="300"/>
      <c r="J101" s="136"/>
      <c r="K101" s="137">
        <v>521.754</v>
      </c>
      <c r="L101" s="136"/>
      <c r="M101" s="136"/>
      <c r="N101" s="136"/>
      <c r="O101" s="136"/>
      <c r="P101" s="136"/>
      <c r="Q101" s="136"/>
      <c r="R101" s="136"/>
      <c r="S101" s="138"/>
      <c r="T101" s="139"/>
      <c r="U101" s="136"/>
      <c r="V101" s="136"/>
      <c r="W101" s="136"/>
      <c r="X101" s="136"/>
      <c r="Y101" s="136"/>
      <c r="Z101" s="136"/>
      <c r="AA101" s="140"/>
      <c r="AT101" s="141" t="s">
        <v>240</v>
      </c>
      <c r="AU101" s="141" t="s">
        <v>74</v>
      </c>
      <c r="AV101" s="141" t="s">
        <v>237</v>
      </c>
      <c r="AW101" s="141" t="s">
        <v>188</v>
      </c>
      <c r="AX101" s="141" t="s">
        <v>17</v>
      </c>
      <c r="AY101" s="141" t="s">
        <v>231</v>
      </c>
    </row>
    <row r="102" spans="2:65" s="6" customFormat="1" ht="27" customHeight="1">
      <c r="B102" s="21"/>
      <c r="C102" s="117" t="s">
        <v>254</v>
      </c>
      <c r="D102" s="117" t="s">
        <v>232</v>
      </c>
      <c r="E102" s="118" t="s">
        <v>1485</v>
      </c>
      <c r="F102" s="289" t="s">
        <v>1486</v>
      </c>
      <c r="G102" s="290"/>
      <c r="H102" s="290"/>
      <c r="I102" s="290"/>
      <c r="J102" s="120" t="s">
        <v>248</v>
      </c>
      <c r="K102" s="121">
        <v>521.754</v>
      </c>
      <c r="L102" s="291"/>
      <c r="M102" s="290"/>
      <c r="N102" s="292">
        <f>ROUND($L$102*$K$102,2)</f>
        <v>0</v>
      </c>
      <c r="O102" s="290"/>
      <c r="P102" s="290"/>
      <c r="Q102" s="290"/>
      <c r="R102" s="119" t="s">
        <v>236</v>
      </c>
      <c r="S102" s="41"/>
      <c r="T102" s="122"/>
      <c r="U102" s="123" t="s">
        <v>35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237</v>
      </c>
      <c r="AT102" s="80" t="s">
        <v>232</v>
      </c>
      <c r="AU102" s="80" t="s">
        <v>74</v>
      </c>
      <c r="AY102" s="6" t="s">
        <v>231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237</v>
      </c>
      <c r="BM102" s="80" t="s">
        <v>1487</v>
      </c>
    </row>
    <row r="103" spans="2:51" s="6" customFormat="1" ht="15.75" customHeight="1">
      <c r="B103" s="127"/>
      <c r="C103" s="128"/>
      <c r="D103" s="128"/>
      <c r="E103" s="129"/>
      <c r="F103" s="293" t="s">
        <v>1454</v>
      </c>
      <c r="G103" s="294"/>
      <c r="H103" s="294"/>
      <c r="I103" s="294"/>
      <c r="J103" s="128"/>
      <c r="K103" s="130">
        <v>375.426</v>
      </c>
      <c r="L103" s="128"/>
      <c r="M103" s="128"/>
      <c r="N103" s="128"/>
      <c r="O103" s="128"/>
      <c r="P103" s="128"/>
      <c r="Q103" s="128"/>
      <c r="R103" s="128"/>
      <c r="S103" s="131"/>
      <c r="T103" s="132"/>
      <c r="U103" s="128"/>
      <c r="V103" s="128"/>
      <c r="W103" s="128"/>
      <c r="X103" s="128"/>
      <c r="Y103" s="128"/>
      <c r="Z103" s="128"/>
      <c r="AA103" s="133"/>
      <c r="AT103" s="134" t="s">
        <v>240</v>
      </c>
      <c r="AU103" s="134" t="s">
        <v>74</v>
      </c>
      <c r="AV103" s="134" t="s">
        <v>74</v>
      </c>
      <c r="AW103" s="134" t="s">
        <v>188</v>
      </c>
      <c r="AX103" s="134" t="s">
        <v>65</v>
      </c>
      <c r="AY103" s="134" t="s">
        <v>231</v>
      </c>
    </row>
    <row r="104" spans="2:51" s="6" customFormat="1" ht="15.75" customHeight="1">
      <c r="B104" s="127"/>
      <c r="C104" s="128"/>
      <c r="D104" s="128"/>
      <c r="E104" s="128"/>
      <c r="F104" s="293" t="s">
        <v>1460</v>
      </c>
      <c r="G104" s="294"/>
      <c r="H104" s="294"/>
      <c r="I104" s="294"/>
      <c r="J104" s="128"/>
      <c r="K104" s="130">
        <v>146.328</v>
      </c>
      <c r="L104" s="128"/>
      <c r="M104" s="128"/>
      <c r="N104" s="128"/>
      <c r="O104" s="128"/>
      <c r="P104" s="128"/>
      <c r="Q104" s="128"/>
      <c r="R104" s="128"/>
      <c r="S104" s="131"/>
      <c r="T104" s="132"/>
      <c r="U104" s="128"/>
      <c r="V104" s="128"/>
      <c r="W104" s="128"/>
      <c r="X104" s="128"/>
      <c r="Y104" s="128"/>
      <c r="Z104" s="128"/>
      <c r="AA104" s="133"/>
      <c r="AT104" s="134" t="s">
        <v>240</v>
      </c>
      <c r="AU104" s="134" t="s">
        <v>74</v>
      </c>
      <c r="AV104" s="134" t="s">
        <v>74</v>
      </c>
      <c r="AW104" s="134" t="s">
        <v>188</v>
      </c>
      <c r="AX104" s="134" t="s">
        <v>65</v>
      </c>
      <c r="AY104" s="134" t="s">
        <v>231</v>
      </c>
    </row>
    <row r="105" spans="2:51" s="6" customFormat="1" ht="15.75" customHeight="1">
      <c r="B105" s="135"/>
      <c r="C105" s="136"/>
      <c r="D105" s="136"/>
      <c r="E105" s="136"/>
      <c r="F105" s="299" t="s">
        <v>241</v>
      </c>
      <c r="G105" s="300"/>
      <c r="H105" s="300"/>
      <c r="I105" s="300"/>
      <c r="J105" s="136"/>
      <c r="K105" s="137">
        <v>521.754</v>
      </c>
      <c r="L105" s="136"/>
      <c r="M105" s="136"/>
      <c r="N105" s="136"/>
      <c r="O105" s="136"/>
      <c r="P105" s="136"/>
      <c r="Q105" s="136"/>
      <c r="R105" s="136"/>
      <c r="S105" s="138"/>
      <c r="T105" s="139"/>
      <c r="U105" s="136"/>
      <c r="V105" s="136"/>
      <c r="W105" s="136"/>
      <c r="X105" s="136"/>
      <c r="Y105" s="136"/>
      <c r="Z105" s="136"/>
      <c r="AA105" s="140"/>
      <c r="AT105" s="141" t="s">
        <v>240</v>
      </c>
      <c r="AU105" s="141" t="s">
        <v>74</v>
      </c>
      <c r="AV105" s="141" t="s">
        <v>237</v>
      </c>
      <c r="AW105" s="141" t="s">
        <v>188</v>
      </c>
      <c r="AX105" s="141" t="s">
        <v>17</v>
      </c>
      <c r="AY105" s="141" t="s">
        <v>231</v>
      </c>
    </row>
    <row r="106" spans="2:65" s="6" customFormat="1" ht="27" customHeight="1">
      <c r="B106" s="21"/>
      <c r="C106" s="117" t="s">
        <v>258</v>
      </c>
      <c r="D106" s="117" t="s">
        <v>232</v>
      </c>
      <c r="E106" s="118" t="s">
        <v>259</v>
      </c>
      <c r="F106" s="289" t="s">
        <v>260</v>
      </c>
      <c r="G106" s="290"/>
      <c r="H106" s="290"/>
      <c r="I106" s="290"/>
      <c r="J106" s="120" t="s">
        <v>248</v>
      </c>
      <c r="K106" s="121">
        <v>2291.638</v>
      </c>
      <c r="L106" s="291"/>
      <c r="M106" s="290"/>
      <c r="N106" s="292">
        <f>ROUND($L$106*$K$106,2)</f>
        <v>0</v>
      </c>
      <c r="O106" s="290"/>
      <c r="P106" s="290"/>
      <c r="Q106" s="290"/>
      <c r="R106" s="119" t="s">
        <v>236</v>
      </c>
      <c r="S106" s="41"/>
      <c r="T106" s="122"/>
      <c r="U106" s="123" t="s">
        <v>35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237</v>
      </c>
      <c r="AT106" s="80" t="s">
        <v>232</v>
      </c>
      <c r="AU106" s="80" t="s">
        <v>74</v>
      </c>
      <c r="AY106" s="6" t="s">
        <v>231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237</v>
      </c>
      <c r="BM106" s="80" t="s">
        <v>1488</v>
      </c>
    </row>
    <row r="107" spans="2:51" s="6" customFormat="1" ht="15.75" customHeight="1">
      <c r="B107" s="127"/>
      <c r="C107" s="128"/>
      <c r="D107" s="128"/>
      <c r="E107" s="129"/>
      <c r="F107" s="293" t="s">
        <v>1450</v>
      </c>
      <c r="G107" s="294"/>
      <c r="H107" s="294"/>
      <c r="I107" s="294"/>
      <c r="J107" s="128"/>
      <c r="K107" s="130">
        <v>2291.638</v>
      </c>
      <c r="L107" s="128"/>
      <c r="M107" s="128"/>
      <c r="N107" s="128"/>
      <c r="O107" s="128"/>
      <c r="P107" s="128"/>
      <c r="Q107" s="128"/>
      <c r="R107" s="128"/>
      <c r="S107" s="131"/>
      <c r="T107" s="132"/>
      <c r="U107" s="128"/>
      <c r="V107" s="128"/>
      <c r="W107" s="128"/>
      <c r="X107" s="128"/>
      <c r="Y107" s="128"/>
      <c r="Z107" s="128"/>
      <c r="AA107" s="133"/>
      <c r="AT107" s="134" t="s">
        <v>240</v>
      </c>
      <c r="AU107" s="134" t="s">
        <v>74</v>
      </c>
      <c r="AV107" s="134" t="s">
        <v>74</v>
      </c>
      <c r="AW107" s="134" t="s">
        <v>188</v>
      </c>
      <c r="AX107" s="134" t="s">
        <v>65</v>
      </c>
      <c r="AY107" s="134" t="s">
        <v>231</v>
      </c>
    </row>
    <row r="108" spans="2:51" s="6" customFormat="1" ht="15.75" customHeight="1">
      <c r="B108" s="135"/>
      <c r="C108" s="136"/>
      <c r="D108" s="136"/>
      <c r="E108" s="136"/>
      <c r="F108" s="299" t="s">
        <v>241</v>
      </c>
      <c r="G108" s="300"/>
      <c r="H108" s="300"/>
      <c r="I108" s="300"/>
      <c r="J108" s="136"/>
      <c r="K108" s="137">
        <v>2291.638</v>
      </c>
      <c r="L108" s="136"/>
      <c r="M108" s="136"/>
      <c r="N108" s="136"/>
      <c r="O108" s="136"/>
      <c r="P108" s="136"/>
      <c r="Q108" s="136"/>
      <c r="R108" s="136"/>
      <c r="S108" s="138"/>
      <c r="T108" s="139"/>
      <c r="U108" s="136"/>
      <c r="V108" s="136"/>
      <c r="W108" s="136"/>
      <c r="X108" s="136"/>
      <c r="Y108" s="136"/>
      <c r="Z108" s="136"/>
      <c r="AA108" s="140"/>
      <c r="AT108" s="141" t="s">
        <v>240</v>
      </c>
      <c r="AU108" s="141" t="s">
        <v>74</v>
      </c>
      <c r="AV108" s="141" t="s">
        <v>237</v>
      </c>
      <c r="AW108" s="141" t="s">
        <v>188</v>
      </c>
      <c r="AX108" s="141" t="s">
        <v>17</v>
      </c>
      <c r="AY108" s="141" t="s">
        <v>231</v>
      </c>
    </row>
    <row r="109" spans="2:65" s="6" customFormat="1" ht="39" customHeight="1">
      <c r="B109" s="21"/>
      <c r="C109" s="117" t="s">
        <v>263</v>
      </c>
      <c r="D109" s="117" t="s">
        <v>232</v>
      </c>
      <c r="E109" s="118" t="s">
        <v>264</v>
      </c>
      <c r="F109" s="289" t="s">
        <v>265</v>
      </c>
      <c r="G109" s="290"/>
      <c r="H109" s="290"/>
      <c r="I109" s="290"/>
      <c r="J109" s="120" t="s">
        <v>248</v>
      </c>
      <c r="K109" s="121">
        <v>11458.19</v>
      </c>
      <c r="L109" s="291"/>
      <c r="M109" s="290"/>
      <c r="N109" s="292">
        <f>ROUND($L$109*$K$109,2)</f>
        <v>0</v>
      </c>
      <c r="O109" s="290"/>
      <c r="P109" s="290"/>
      <c r="Q109" s="290"/>
      <c r="R109" s="119" t="s">
        <v>236</v>
      </c>
      <c r="S109" s="41"/>
      <c r="T109" s="122"/>
      <c r="U109" s="123" t="s">
        <v>35</v>
      </c>
      <c r="V109" s="22"/>
      <c r="W109" s="22"/>
      <c r="X109" s="124">
        <v>0</v>
      </c>
      <c r="Y109" s="124">
        <f>$X$109*$K$109</f>
        <v>0</v>
      </c>
      <c r="Z109" s="124">
        <v>0</v>
      </c>
      <c r="AA109" s="125">
        <f>$Z$109*$K$109</f>
        <v>0</v>
      </c>
      <c r="AR109" s="80" t="s">
        <v>237</v>
      </c>
      <c r="AT109" s="80" t="s">
        <v>232</v>
      </c>
      <c r="AU109" s="80" t="s">
        <v>74</v>
      </c>
      <c r="AY109" s="6" t="s">
        <v>231</v>
      </c>
      <c r="BE109" s="126">
        <f>IF($U$109="základní",$N$109,0)</f>
        <v>0</v>
      </c>
      <c r="BF109" s="126">
        <f>IF($U$109="snížená",$N$109,0)</f>
        <v>0</v>
      </c>
      <c r="BG109" s="126">
        <f>IF($U$109="zákl. přenesená",$N$109,0)</f>
        <v>0</v>
      </c>
      <c r="BH109" s="126">
        <f>IF($U$109="sníž. přenesená",$N$109,0)</f>
        <v>0</v>
      </c>
      <c r="BI109" s="126">
        <f>IF($U$109="nulová",$N$109,0)</f>
        <v>0</v>
      </c>
      <c r="BJ109" s="80" t="s">
        <v>17</v>
      </c>
      <c r="BK109" s="126">
        <f>ROUND($L$109*$K$109,2)</f>
        <v>0</v>
      </c>
      <c r="BL109" s="80" t="s">
        <v>237</v>
      </c>
      <c r="BM109" s="80" t="s">
        <v>1489</v>
      </c>
    </row>
    <row r="110" spans="2:51" s="6" customFormat="1" ht="15.75" customHeight="1">
      <c r="B110" s="127"/>
      <c r="C110" s="128"/>
      <c r="D110" s="128"/>
      <c r="E110" s="129"/>
      <c r="F110" s="293" t="s">
        <v>1490</v>
      </c>
      <c r="G110" s="294"/>
      <c r="H110" s="294"/>
      <c r="I110" s="294"/>
      <c r="J110" s="128"/>
      <c r="K110" s="130">
        <v>11458.19</v>
      </c>
      <c r="L110" s="128"/>
      <c r="M110" s="128"/>
      <c r="N110" s="128"/>
      <c r="O110" s="128"/>
      <c r="P110" s="128"/>
      <c r="Q110" s="128"/>
      <c r="R110" s="128"/>
      <c r="S110" s="131"/>
      <c r="T110" s="132"/>
      <c r="U110" s="128"/>
      <c r="V110" s="128"/>
      <c r="W110" s="128"/>
      <c r="X110" s="128"/>
      <c r="Y110" s="128"/>
      <c r="Z110" s="128"/>
      <c r="AA110" s="133"/>
      <c r="AT110" s="134" t="s">
        <v>240</v>
      </c>
      <c r="AU110" s="134" t="s">
        <v>74</v>
      </c>
      <c r="AV110" s="134" t="s">
        <v>74</v>
      </c>
      <c r="AW110" s="134" t="s">
        <v>188</v>
      </c>
      <c r="AX110" s="134" t="s">
        <v>65</v>
      </c>
      <c r="AY110" s="134" t="s">
        <v>231</v>
      </c>
    </row>
    <row r="111" spans="2:51" s="6" customFormat="1" ht="15.75" customHeight="1">
      <c r="B111" s="135"/>
      <c r="C111" s="136"/>
      <c r="D111" s="136"/>
      <c r="E111" s="136"/>
      <c r="F111" s="299" t="s">
        <v>241</v>
      </c>
      <c r="G111" s="300"/>
      <c r="H111" s="300"/>
      <c r="I111" s="300"/>
      <c r="J111" s="136"/>
      <c r="K111" s="137">
        <v>11458.19</v>
      </c>
      <c r="L111" s="136"/>
      <c r="M111" s="136"/>
      <c r="N111" s="136"/>
      <c r="O111" s="136"/>
      <c r="P111" s="136"/>
      <c r="Q111" s="136"/>
      <c r="R111" s="136"/>
      <c r="S111" s="138"/>
      <c r="T111" s="139"/>
      <c r="U111" s="136"/>
      <c r="V111" s="136"/>
      <c r="W111" s="136"/>
      <c r="X111" s="136"/>
      <c r="Y111" s="136"/>
      <c r="Z111" s="136"/>
      <c r="AA111" s="140"/>
      <c r="AT111" s="141" t="s">
        <v>240</v>
      </c>
      <c r="AU111" s="141" t="s">
        <v>74</v>
      </c>
      <c r="AV111" s="141" t="s">
        <v>237</v>
      </c>
      <c r="AW111" s="141" t="s">
        <v>188</v>
      </c>
      <c r="AX111" s="141" t="s">
        <v>17</v>
      </c>
      <c r="AY111" s="141" t="s">
        <v>231</v>
      </c>
    </row>
    <row r="112" spans="2:65" s="6" customFormat="1" ht="27" customHeight="1">
      <c r="B112" s="21"/>
      <c r="C112" s="117" t="s">
        <v>268</v>
      </c>
      <c r="D112" s="117" t="s">
        <v>232</v>
      </c>
      <c r="E112" s="118" t="s">
        <v>1491</v>
      </c>
      <c r="F112" s="289" t="s">
        <v>1492</v>
      </c>
      <c r="G112" s="290"/>
      <c r="H112" s="290"/>
      <c r="I112" s="290"/>
      <c r="J112" s="120" t="s">
        <v>248</v>
      </c>
      <c r="K112" s="121">
        <v>2291.638</v>
      </c>
      <c r="L112" s="291"/>
      <c r="M112" s="290"/>
      <c r="N112" s="292">
        <f>ROUND($L$112*$K$112,2)</f>
        <v>0</v>
      </c>
      <c r="O112" s="290"/>
      <c r="P112" s="290"/>
      <c r="Q112" s="290"/>
      <c r="R112" s="119" t="s">
        <v>236</v>
      </c>
      <c r="S112" s="41"/>
      <c r="T112" s="122"/>
      <c r="U112" s="123" t="s">
        <v>35</v>
      </c>
      <c r="V112" s="22"/>
      <c r="W112" s="22"/>
      <c r="X112" s="124">
        <v>0</v>
      </c>
      <c r="Y112" s="124">
        <f>$X$112*$K$112</f>
        <v>0</v>
      </c>
      <c r="Z112" s="124">
        <v>0</v>
      </c>
      <c r="AA112" s="125">
        <f>$Z$112*$K$112</f>
        <v>0</v>
      </c>
      <c r="AR112" s="80" t="s">
        <v>237</v>
      </c>
      <c r="AT112" s="80" t="s">
        <v>232</v>
      </c>
      <c r="AU112" s="80" t="s">
        <v>74</v>
      </c>
      <c r="AY112" s="6" t="s">
        <v>231</v>
      </c>
      <c r="BE112" s="126">
        <f>IF($U$112="základní",$N$112,0)</f>
        <v>0</v>
      </c>
      <c r="BF112" s="126">
        <f>IF($U$112="snížená",$N$112,0)</f>
        <v>0</v>
      </c>
      <c r="BG112" s="126">
        <f>IF($U$112="zákl. přenesená",$N$112,0)</f>
        <v>0</v>
      </c>
      <c r="BH112" s="126">
        <f>IF($U$112="sníž. přenesená",$N$112,0)</f>
        <v>0</v>
      </c>
      <c r="BI112" s="126">
        <f>IF($U$112="nulová",$N$112,0)</f>
        <v>0</v>
      </c>
      <c r="BJ112" s="80" t="s">
        <v>17</v>
      </c>
      <c r="BK112" s="126">
        <f>ROUND($L$112*$K$112,2)</f>
        <v>0</v>
      </c>
      <c r="BL112" s="80" t="s">
        <v>237</v>
      </c>
      <c r="BM112" s="80" t="s">
        <v>1493</v>
      </c>
    </row>
    <row r="113" spans="2:51" s="6" customFormat="1" ht="15.75" customHeight="1">
      <c r="B113" s="127"/>
      <c r="C113" s="128"/>
      <c r="D113" s="128"/>
      <c r="E113" s="129"/>
      <c r="F113" s="293" t="s">
        <v>1443</v>
      </c>
      <c r="G113" s="294"/>
      <c r="H113" s="294"/>
      <c r="I113" s="294"/>
      <c r="J113" s="128"/>
      <c r="K113" s="130">
        <v>1769.02</v>
      </c>
      <c r="L113" s="128"/>
      <c r="M113" s="128"/>
      <c r="N113" s="128"/>
      <c r="O113" s="128"/>
      <c r="P113" s="128"/>
      <c r="Q113" s="128"/>
      <c r="R113" s="128"/>
      <c r="S113" s="131"/>
      <c r="T113" s="132"/>
      <c r="U113" s="128"/>
      <c r="V113" s="128"/>
      <c r="W113" s="128"/>
      <c r="X113" s="128"/>
      <c r="Y113" s="128"/>
      <c r="Z113" s="128"/>
      <c r="AA113" s="133"/>
      <c r="AT113" s="134" t="s">
        <v>240</v>
      </c>
      <c r="AU113" s="134" t="s">
        <v>74</v>
      </c>
      <c r="AV113" s="134" t="s">
        <v>74</v>
      </c>
      <c r="AW113" s="134" t="s">
        <v>188</v>
      </c>
      <c r="AX113" s="134" t="s">
        <v>65</v>
      </c>
      <c r="AY113" s="134" t="s">
        <v>231</v>
      </c>
    </row>
    <row r="114" spans="2:51" s="6" customFormat="1" ht="15.75" customHeight="1">
      <c r="B114" s="127"/>
      <c r="C114" s="128"/>
      <c r="D114" s="128"/>
      <c r="E114" s="128"/>
      <c r="F114" s="293" t="s">
        <v>1454</v>
      </c>
      <c r="G114" s="294"/>
      <c r="H114" s="294"/>
      <c r="I114" s="294"/>
      <c r="J114" s="128"/>
      <c r="K114" s="130">
        <v>375.426</v>
      </c>
      <c r="L114" s="128"/>
      <c r="M114" s="128"/>
      <c r="N114" s="128"/>
      <c r="O114" s="128"/>
      <c r="P114" s="128"/>
      <c r="Q114" s="128"/>
      <c r="R114" s="128"/>
      <c r="S114" s="131"/>
      <c r="T114" s="132"/>
      <c r="U114" s="128"/>
      <c r="V114" s="128"/>
      <c r="W114" s="128"/>
      <c r="X114" s="128"/>
      <c r="Y114" s="128"/>
      <c r="Z114" s="128"/>
      <c r="AA114" s="133"/>
      <c r="AT114" s="134" t="s">
        <v>240</v>
      </c>
      <c r="AU114" s="134" t="s">
        <v>74</v>
      </c>
      <c r="AV114" s="134" t="s">
        <v>74</v>
      </c>
      <c r="AW114" s="134" t="s">
        <v>188</v>
      </c>
      <c r="AX114" s="134" t="s">
        <v>65</v>
      </c>
      <c r="AY114" s="134" t="s">
        <v>231</v>
      </c>
    </row>
    <row r="115" spans="2:51" s="6" customFormat="1" ht="15.75" customHeight="1">
      <c r="B115" s="127"/>
      <c r="C115" s="128"/>
      <c r="D115" s="128"/>
      <c r="E115" s="128"/>
      <c r="F115" s="293" t="s">
        <v>1460</v>
      </c>
      <c r="G115" s="294"/>
      <c r="H115" s="294"/>
      <c r="I115" s="294"/>
      <c r="J115" s="128"/>
      <c r="K115" s="130">
        <v>146.328</v>
      </c>
      <c r="L115" s="128"/>
      <c r="M115" s="128"/>
      <c r="N115" s="128"/>
      <c r="O115" s="128"/>
      <c r="P115" s="128"/>
      <c r="Q115" s="128"/>
      <c r="R115" s="128"/>
      <c r="S115" s="131"/>
      <c r="T115" s="132"/>
      <c r="U115" s="128"/>
      <c r="V115" s="128"/>
      <c r="W115" s="128"/>
      <c r="X115" s="128"/>
      <c r="Y115" s="128"/>
      <c r="Z115" s="128"/>
      <c r="AA115" s="133"/>
      <c r="AT115" s="134" t="s">
        <v>240</v>
      </c>
      <c r="AU115" s="134" t="s">
        <v>74</v>
      </c>
      <c r="AV115" s="134" t="s">
        <v>74</v>
      </c>
      <c r="AW115" s="134" t="s">
        <v>188</v>
      </c>
      <c r="AX115" s="134" t="s">
        <v>65</v>
      </c>
      <c r="AY115" s="134" t="s">
        <v>231</v>
      </c>
    </row>
    <row r="116" spans="2:51" s="6" customFormat="1" ht="15.75" customHeight="1">
      <c r="B116" s="127"/>
      <c r="C116" s="128"/>
      <c r="D116" s="128"/>
      <c r="E116" s="128"/>
      <c r="F116" s="293" t="s">
        <v>1457</v>
      </c>
      <c r="G116" s="294"/>
      <c r="H116" s="294"/>
      <c r="I116" s="294"/>
      <c r="J116" s="128"/>
      <c r="K116" s="130">
        <v>0.864</v>
      </c>
      <c r="L116" s="128"/>
      <c r="M116" s="128"/>
      <c r="N116" s="128"/>
      <c r="O116" s="128"/>
      <c r="P116" s="128"/>
      <c r="Q116" s="128"/>
      <c r="R116" s="128"/>
      <c r="S116" s="131"/>
      <c r="T116" s="132"/>
      <c r="U116" s="128"/>
      <c r="V116" s="128"/>
      <c r="W116" s="128"/>
      <c r="X116" s="128"/>
      <c r="Y116" s="128"/>
      <c r="Z116" s="128"/>
      <c r="AA116" s="133"/>
      <c r="AT116" s="134" t="s">
        <v>240</v>
      </c>
      <c r="AU116" s="134" t="s">
        <v>74</v>
      </c>
      <c r="AV116" s="134" t="s">
        <v>74</v>
      </c>
      <c r="AW116" s="134" t="s">
        <v>188</v>
      </c>
      <c r="AX116" s="134" t="s">
        <v>65</v>
      </c>
      <c r="AY116" s="134" t="s">
        <v>231</v>
      </c>
    </row>
    <row r="117" spans="2:51" s="6" customFormat="1" ht="15.75" customHeight="1">
      <c r="B117" s="135"/>
      <c r="C117" s="136"/>
      <c r="D117" s="136"/>
      <c r="E117" s="136" t="s">
        <v>1450</v>
      </c>
      <c r="F117" s="299" t="s">
        <v>241</v>
      </c>
      <c r="G117" s="300"/>
      <c r="H117" s="300"/>
      <c r="I117" s="300"/>
      <c r="J117" s="136"/>
      <c r="K117" s="137">
        <v>2291.638</v>
      </c>
      <c r="L117" s="136"/>
      <c r="M117" s="136"/>
      <c r="N117" s="136"/>
      <c r="O117" s="136"/>
      <c r="P117" s="136"/>
      <c r="Q117" s="136"/>
      <c r="R117" s="136"/>
      <c r="S117" s="138"/>
      <c r="T117" s="139"/>
      <c r="U117" s="136"/>
      <c r="V117" s="136"/>
      <c r="W117" s="136"/>
      <c r="X117" s="136"/>
      <c r="Y117" s="136"/>
      <c r="Z117" s="136"/>
      <c r="AA117" s="140"/>
      <c r="AT117" s="141" t="s">
        <v>240</v>
      </c>
      <c r="AU117" s="141" t="s">
        <v>74</v>
      </c>
      <c r="AV117" s="141" t="s">
        <v>237</v>
      </c>
      <c r="AW117" s="141" t="s">
        <v>188</v>
      </c>
      <c r="AX117" s="141" t="s">
        <v>17</v>
      </c>
      <c r="AY117" s="141" t="s">
        <v>231</v>
      </c>
    </row>
    <row r="118" spans="2:65" s="6" customFormat="1" ht="15.75" customHeight="1">
      <c r="B118" s="21"/>
      <c r="C118" s="117" t="s">
        <v>272</v>
      </c>
      <c r="D118" s="117" t="s">
        <v>232</v>
      </c>
      <c r="E118" s="118" t="s">
        <v>269</v>
      </c>
      <c r="F118" s="289" t="s">
        <v>270</v>
      </c>
      <c r="G118" s="290"/>
      <c r="H118" s="290"/>
      <c r="I118" s="290"/>
      <c r="J118" s="120" t="s">
        <v>248</v>
      </c>
      <c r="K118" s="121">
        <v>2291.638</v>
      </c>
      <c r="L118" s="291"/>
      <c r="M118" s="290"/>
      <c r="N118" s="292">
        <f>ROUND($L$118*$K$118,2)</f>
        <v>0</v>
      </c>
      <c r="O118" s="290"/>
      <c r="P118" s="290"/>
      <c r="Q118" s="290"/>
      <c r="R118" s="119" t="s">
        <v>236</v>
      </c>
      <c r="S118" s="41"/>
      <c r="T118" s="122"/>
      <c r="U118" s="123" t="s">
        <v>35</v>
      </c>
      <c r="V118" s="22"/>
      <c r="W118" s="22"/>
      <c r="X118" s="124">
        <v>0</v>
      </c>
      <c r="Y118" s="124">
        <f>$X$118*$K$118</f>
        <v>0</v>
      </c>
      <c r="Z118" s="124">
        <v>0</v>
      </c>
      <c r="AA118" s="125">
        <f>$Z$118*$K$118</f>
        <v>0</v>
      </c>
      <c r="AR118" s="80" t="s">
        <v>237</v>
      </c>
      <c r="AT118" s="80" t="s">
        <v>232</v>
      </c>
      <c r="AU118" s="80" t="s">
        <v>74</v>
      </c>
      <c r="AY118" s="6" t="s">
        <v>231</v>
      </c>
      <c r="BE118" s="126">
        <f>IF($U$118="základní",$N$118,0)</f>
        <v>0</v>
      </c>
      <c r="BF118" s="126">
        <f>IF($U$118="snížená",$N$118,0)</f>
        <v>0</v>
      </c>
      <c r="BG118" s="126">
        <f>IF($U$118="zákl. přenesená",$N$118,0)</f>
        <v>0</v>
      </c>
      <c r="BH118" s="126">
        <f>IF($U$118="sníž. přenesená",$N$118,0)</f>
        <v>0</v>
      </c>
      <c r="BI118" s="126">
        <f>IF($U$118="nulová",$N$118,0)</f>
        <v>0</v>
      </c>
      <c r="BJ118" s="80" t="s">
        <v>17</v>
      </c>
      <c r="BK118" s="126">
        <f>ROUND($L$118*$K$118,2)</f>
        <v>0</v>
      </c>
      <c r="BL118" s="80" t="s">
        <v>237</v>
      </c>
      <c r="BM118" s="80" t="s">
        <v>1494</v>
      </c>
    </row>
    <row r="119" spans="2:51" s="6" customFormat="1" ht="15.75" customHeight="1">
      <c r="B119" s="127"/>
      <c r="C119" s="128"/>
      <c r="D119" s="128"/>
      <c r="E119" s="129"/>
      <c r="F119" s="293" t="s">
        <v>1450</v>
      </c>
      <c r="G119" s="294"/>
      <c r="H119" s="294"/>
      <c r="I119" s="294"/>
      <c r="J119" s="128"/>
      <c r="K119" s="130">
        <v>2291.638</v>
      </c>
      <c r="L119" s="128"/>
      <c r="M119" s="128"/>
      <c r="N119" s="128"/>
      <c r="O119" s="128"/>
      <c r="P119" s="128"/>
      <c r="Q119" s="128"/>
      <c r="R119" s="128"/>
      <c r="S119" s="131"/>
      <c r="T119" s="132"/>
      <c r="U119" s="128"/>
      <c r="V119" s="128"/>
      <c r="W119" s="128"/>
      <c r="X119" s="128"/>
      <c r="Y119" s="128"/>
      <c r="Z119" s="128"/>
      <c r="AA119" s="133"/>
      <c r="AT119" s="134" t="s">
        <v>240</v>
      </c>
      <c r="AU119" s="134" t="s">
        <v>74</v>
      </c>
      <c r="AV119" s="134" t="s">
        <v>74</v>
      </c>
      <c r="AW119" s="134" t="s">
        <v>188</v>
      </c>
      <c r="AX119" s="134" t="s">
        <v>65</v>
      </c>
      <c r="AY119" s="134" t="s">
        <v>231</v>
      </c>
    </row>
    <row r="120" spans="2:51" s="6" customFormat="1" ht="15.75" customHeight="1">
      <c r="B120" s="135"/>
      <c r="C120" s="136"/>
      <c r="D120" s="136"/>
      <c r="E120" s="136"/>
      <c r="F120" s="299" t="s">
        <v>241</v>
      </c>
      <c r="G120" s="300"/>
      <c r="H120" s="300"/>
      <c r="I120" s="300"/>
      <c r="J120" s="136"/>
      <c r="K120" s="137">
        <v>2291.638</v>
      </c>
      <c r="L120" s="136"/>
      <c r="M120" s="136"/>
      <c r="N120" s="136"/>
      <c r="O120" s="136"/>
      <c r="P120" s="136"/>
      <c r="Q120" s="136"/>
      <c r="R120" s="136"/>
      <c r="S120" s="138"/>
      <c r="T120" s="139"/>
      <c r="U120" s="136"/>
      <c r="V120" s="136"/>
      <c r="W120" s="136"/>
      <c r="X120" s="136"/>
      <c r="Y120" s="136"/>
      <c r="Z120" s="136"/>
      <c r="AA120" s="140"/>
      <c r="AT120" s="141" t="s">
        <v>240</v>
      </c>
      <c r="AU120" s="141" t="s">
        <v>74</v>
      </c>
      <c r="AV120" s="141" t="s">
        <v>237</v>
      </c>
      <c r="AW120" s="141" t="s">
        <v>188</v>
      </c>
      <c r="AX120" s="141" t="s">
        <v>17</v>
      </c>
      <c r="AY120" s="141" t="s">
        <v>231</v>
      </c>
    </row>
    <row r="121" spans="2:65" s="6" customFormat="1" ht="27" customHeight="1">
      <c r="B121" s="21"/>
      <c r="C121" s="117" t="s">
        <v>22</v>
      </c>
      <c r="D121" s="117" t="s">
        <v>232</v>
      </c>
      <c r="E121" s="118" t="s">
        <v>273</v>
      </c>
      <c r="F121" s="289" t="s">
        <v>274</v>
      </c>
      <c r="G121" s="290"/>
      <c r="H121" s="290"/>
      <c r="I121" s="290"/>
      <c r="J121" s="120" t="s">
        <v>275</v>
      </c>
      <c r="K121" s="121">
        <v>3895.785</v>
      </c>
      <c r="L121" s="291"/>
      <c r="M121" s="290"/>
      <c r="N121" s="292">
        <f>ROUND($L$121*$K$121,2)</f>
        <v>0</v>
      </c>
      <c r="O121" s="290"/>
      <c r="P121" s="290"/>
      <c r="Q121" s="290"/>
      <c r="R121" s="119" t="s">
        <v>236</v>
      </c>
      <c r="S121" s="41"/>
      <c r="T121" s="122"/>
      <c r="U121" s="123" t="s">
        <v>35</v>
      </c>
      <c r="V121" s="22"/>
      <c r="W121" s="22"/>
      <c r="X121" s="124">
        <v>0</v>
      </c>
      <c r="Y121" s="124">
        <f>$X$121*$K$121</f>
        <v>0</v>
      </c>
      <c r="Z121" s="124">
        <v>0</v>
      </c>
      <c r="AA121" s="125">
        <f>$Z$121*$K$121</f>
        <v>0</v>
      </c>
      <c r="AR121" s="80" t="s">
        <v>237</v>
      </c>
      <c r="AT121" s="80" t="s">
        <v>232</v>
      </c>
      <c r="AU121" s="80" t="s">
        <v>74</v>
      </c>
      <c r="AY121" s="6" t="s">
        <v>231</v>
      </c>
      <c r="BE121" s="126">
        <f>IF($U$121="základní",$N$121,0)</f>
        <v>0</v>
      </c>
      <c r="BF121" s="126">
        <f>IF($U$121="snížená",$N$121,0)</f>
        <v>0</v>
      </c>
      <c r="BG121" s="126">
        <f>IF($U$121="zákl. přenesená",$N$121,0)</f>
        <v>0</v>
      </c>
      <c r="BH121" s="126">
        <f>IF($U$121="sníž. přenesená",$N$121,0)</f>
        <v>0</v>
      </c>
      <c r="BI121" s="126">
        <f>IF($U$121="nulová",$N$121,0)</f>
        <v>0</v>
      </c>
      <c r="BJ121" s="80" t="s">
        <v>17</v>
      </c>
      <c r="BK121" s="126">
        <f>ROUND($L$121*$K$121,2)</f>
        <v>0</v>
      </c>
      <c r="BL121" s="80" t="s">
        <v>237</v>
      </c>
      <c r="BM121" s="80" t="s">
        <v>1495</v>
      </c>
    </row>
    <row r="122" spans="2:51" s="6" customFormat="1" ht="15.75" customHeight="1">
      <c r="B122" s="127"/>
      <c r="C122" s="128"/>
      <c r="D122" s="128"/>
      <c r="E122" s="129"/>
      <c r="F122" s="293" t="s">
        <v>1496</v>
      </c>
      <c r="G122" s="294"/>
      <c r="H122" s="294"/>
      <c r="I122" s="294"/>
      <c r="J122" s="128"/>
      <c r="K122" s="130">
        <v>3895.785</v>
      </c>
      <c r="L122" s="128"/>
      <c r="M122" s="128"/>
      <c r="N122" s="128"/>
      <c r="O122" s="128"/>
      <c r="P122" s="128"/>
      <c r="Q122" s="128"/>
      <c r="R122" s="128"/>
      <c r="S122" s="131"/>
      <c r="T122" s="132"/>
      <c r="U122" s="128"/>
      <c r="V122" s="128"/>
      <c r="W122" s="128"/>
      <c r="X122" s="128"/>
      <c r="Y122" s="128"/>
      <c r="Z122" s="128"/>
      <c r="AA122" s="133"/>
      <c r="AT122" s="134" t="s">
        <v>240</v>
      </c>
      <c r="AU122" s="134" t="s">
        <v>74</v>
      </c>
      <c r="AV122" s="134" t="s">
        <v>74</v>
      </c>
      <c r="AW122" s="134" t="s">
        <v>188</v>
      </c>
      <c r="AX122" s="134" t="s">
        <v>65</v>
      </c>
      <c r="AY122" s="134" t="s">
        <v>231</v>
      </c>
    </row>
    <row r="123" spans="2:51" s="6" customFormat="1" ht="15.75" customHeight="1">
      <c r="B123" s="135"/>
      <c r="C123" s="136"/>
      <c r="D123" s="136"/>
      <c r="E123" s="136"/>
      <c r="F123" s="299" t="s">
        <v>241</v>
      </c>
      <c r="G123" s="300"/>
      <c r="H123" s="300"/>
      <c r="I123" s="300"/>
      <c r="J123" s="136"/>
      <c r="K123" s="137">
        <v>3895.785</v>
      </c>
      <c r="L123" s="136"/>
      <c r="M123" s="136"/>
      <c r="N123" s="136"/>
      <c r="O123" s="136"/>
      <c r="P123" s="136"/>
      <c r="Q123" s="136"/>
      <c r="R123" s="136"/>
      <c r="S123" s="138"/>
      <c r="T123" s="139"/>
      <c r="U123" s="136"/>
      <c r="V123" s="136"/>
      <c r="W123" s="136"/>
      <c r="X123" s="136"/>
      <c r="Y123" s="136"/>
      <c r="Z123" s="136"/>
      <c r="AA123" s="140"/>
      <c r="AT123" s="141" t="s">
        <v>240</v>
      </c>
      <c r="AU123" s="141" t="s">
        <v>74</v>
      </c>
      <c r="AV123" s="141" t="s">
        <v>237</v>
      </c>
      <c r="AW123" s="141" t="s">
        <v>188</v>
      </c>
      <c r="AX123" s="141" t="s">
        <v>17</v>
      </c>
      <c r="AY123" s="141" t="s">
        <v>231</v>
      </c>
    </row>
    <row r="124" spans="2:65" s="6" customFormat="1" ht="39" customHeight="1">
      <c r="B124" s="21"/>
      <c r="C124" s="117" t="s">
        <v>282</v>
      </c>
      <c r="D124" s="117" t="s">
        <v>232</v>
      </c>
      <c r="E124" s="118" t="s">
        <v>1497</v>
      </c>
      <c r="F124" s="289" t="s">
        <v>1498</v>
      </c>
      <c r="G124" s="290"/>
      <c r="H124" s="290"/>
      <c r="I124" s="290"/>
      <c r="J124" s="120" t="s">
        <v>248</v>
      </c>
      <c r="K124" s="121">
        <v>388.739</v>
      </c>
      <c r="L124" s="291"/>
      <c r="M124" s="290"/>
      <c r="N124" s="292">
        <f>ROUND($L$124*$K$124,2)</f>
        <v>0</v>
      </c>
      <c r="O124" s="290"/>
      <c r="P124" s="290"/>
      <c r="Q124" s="290"/>
      <c r="R124" s="119" t="s">
        <v>236</v>
      </c>
      <c r="S124" s="41"/>
      <c r="T124" s="122"/>
      <c r="U124" s="123" t="s">
        <v>35</v>
      </c>
      <c r="V124" s="22"/>
      <c r="W124" s="22"/>
      <c r="X124" s="124">
        <v>0</v>
      </c>
      <c r="Y124" s="124">
        <f>$X$124*$K$124</f>
        <v>0</v>
      </c>
      <c r="Z124" s="124">
        <v>0</v>
      </c>
      <c r="AA124" s="125">
        <f>$Z$124*$K$124</f>
        <v>0</v>
      </c>
      <c r="AR124" s="80" t="s">
        <v>237</v>
      </c>
      <c r="AT124" s="80" t="s">
        <v>232</v>
      </c>
      <c r="AU124" s="80" t="s">
        <v>74</v>
      </c>
      <c r="AY124" s="6" t="s">
        <v>231</v>
      </c>
      <c r="BE124" s="126">
        <f>IF($U$124="základní",$N$124,0)</f>
        <v>0</v>
      </c>
      <c r="BF124" s="126">
        <f>IF($U$124="snížená",$N$124,0)</f>
        <v>0</v>
      </c>
      <c r="BG124" s="126">
        <f>IF($U$124="zákl. přenesená",$N$124,0)</f>
        <v>0</v>
      </c>
      <c r="BH124" s="126">
        <f>IF($U$124="sníž. přenesená",$N$124,0)</f>
        <v>0</v>
      </c>
      <c r="BI124" s="126">
        <f>IF($U$124="nulová",$N$124,0)</f>
        <v>0</v>
      </c>
      <c r="BJ124" s="80" t="s">
        <v>17</v>
      </c>
      <c r="BK124" s="126">
        <f>ROUND($L$124*$K$124,2)</f>
        <v>0</v>
      </c>
      <c r="BL124" s="80" t="s">
        <v>237</v>
      </c>
      <c r="BM124" s="80" t="s">
        <v>1499</v>
      </c>
    </row>
    <row r="125" spans="2:51" s="6" customFormat="1" ht="15.75" customHeight="1">
      <c r="B125" s="127"/>
      <c r="C125" s="128"/>
      <c r="D125" s="128"/>
      <c r="E125" s="129"/>
      <c r="F125" s="293" t="s">
        <v>1500</v>
      </c>
      <c r="G125" s="294"/>
      <c r="H125" s="294"/>
      <c r="I125" s="294"/>
      <c r="J125" s="128"/>
      <c r="K125" s="130">
        <v>196.854</v>
      </c>
      <c r="L125" s="128"/>
      <c r="M125" s="128"/>
      <c r="N125" s="128"/>
      <c r="O125" s="128"/>
      <c r="P125" s="128"/>
      <c r="Q125" s="128"/>
      <c r="R125" s="128"/>
      <c r="S125" s="131"/>
      <c r="T125" s="132"/>
      <c r="U125" s="128"/>
      <c r="V125" s="128"/>
      <c r="W125" s="128"/>
      <c r="X125" s="128"/>
      <c r="Y125" s="128"/>
      <c r="Z125" s="128"/>
      <c r="AA125" s="133"/>
      <c r="AT125" s="134" t="s">
        <v>240</v>
      </c>
      <c r="AU125" s="134" t="s">
        <v>74</v>
      </c>
      <c r="AV125" s="134" t="s">
        <v>74</v>
      </c>
      <c r="AW125" s="134" t="s">
        <v>188</v>
      </c>
      <c r="AX125" s="134" t="s">
        <v>65</v>
      </c>
      <c r="AY125" s="134" t="s">
        <v>231</v>
      </c>
    </row>
    <row r="126" spans="2:51" s="6" customFormat="1" ht="15.75" customHeight="1">
      <c r="B126" s="127"/>
      <c r="C126" s="128"/>
      <c r="D126" s="128"/>
      <c r="E126" s="128"/>
      <c r="F126" s="293" t="s">
        <v>1501</v>
      </c>
      <c r="G126" s="294"/>
      <c r="H126" s="294"/>
      <c r="I126" s="294"/>
      <c r="J126" s="128"/>
      <c r="K126" s="130">
        <v>17.958</v>
      </c>
      <c r="L126" s="128"/>
      <c r="M126" s="128"/>
      <c r="N126" s="128"/>
      <c r="O126" s="128"/>
      <c r="P126" s="128"/>
      <c r="Q126" s="128"/>
      <c r="R126" s="128"/>
      <c r="S126" s="131"/>
      <c r="T126" s="132"/>
      <c r="U126" s="128"/>
      <c r="V126" s="128"/>
      <c r="W126" s="128"/>
      <c r="X126" s="128"/>
      <c r="Y126" s="128"/>
      <c r="Z126" s="128"/>
      <c r="AA126" s="133"/>
      <c r="AT126" s="134" t="s">
        <v>240</v>
      </c>
      <c r="AU126" s="134" t="s">
        <v>74</v>
      </c>
      <c r="AV126" s="134" t="s">
        <v>74</v>
      </c>
      <c r="AW126" s="134" t="s">
        <v>188</v>
      </c>
      <c r="AX126" s="134" t="s">
        <v>65</v>
      </c>
      <c r="AY126" s="134" t="s">
        <v>231</v>
      </c>
    </row>
    <row r="127" spans="2:51" s="6" customFormat="1" ht="39" customHeight="1">
      <c r="B127" s="127"/>
      <c r="C127" s="128"/>
      <c r="D127" s="128"/>
      <c r="E127" s="128"/>
      <c r="F127" s="293" t="s">
        <v>1502</v>
      </c>
      <c r="G127" s="294"/>
      <c r="H127" s="294"/>
      <c r="I127" s="294"/>
      <c r="J127" s="128"/>
      <c r="K127" s="130">
        <v>58.955</v>
      </c>
      <c r="L127" s="128"/>
      <c r="M127" s="128"/>
      <c r="N127" s="128"/>
      <c r="O127" s="128"/>
      <c r="P127" s="128"/>
      <c r="Q127" s="128"/>
      <c r="R127" s="128"/>
      <c r="S127" s="131"/>
      <c r="T127" s="132"/>
      <c r="U127" s="128"/>
      <c r="V127" s="128"/>
      <c r="W127" s="128"/>
      <c r="X127" s="128"/>
      <c r="Y127" s="128"/>
      <c r="Z127" s="128"/>
      <c r="AA127" s="133"/>
      <c r="AT127" s="134" t="s">
        <v>240</v>
      </c>
      <c r="AU127" s="134" t="s">
        <v>74</v>
      </c>
      <c r="AV127" s="134" t="s">
        <v>74</v>
      </c>
      <c r="AW127" s="134" t="s">
        <v>188</v>
      </c>
      <c r="AX127" s="134" t="s">
        <v>65</v>
      </c>
      <c r="AY127" s="134" t="s">
        <v>231</v>
      </c>
    </row>
    <row r="128" spans="2:51" s="6" customFormat="1" ht="15.75" customHeight="1">
      <c r="B128" s="153"/>
      <c r="C128" s="154"/>
      <c r="D128" s="154"/>
      <c r="E128" s="154" t="s">
        <v>1503</v>
      </c>
      <c r="F128" s="301" t="s">
        <v>429</v>
      </c>
      <c r="G128" s="302"/>
      <c r="H128" s="302"/>
      <c r="I128" s="302"/>
      <c r="J128" s="154"/>
      <c r="K128" s="155">
        <v>273.767</v>
      </c>
      <c r="L128" s="154"/>
      <c r="M128" s="154"/>
      <c r="N128" s="154"/>
      <c r="O128" s="154"/>
      <c r="P128" s="154"/>
      <c r="Q128" s="154"/>
      <c r="R128" s="154"/>
      <c r="S128" s="156"/>
      <c r="T128" s="157"/>
      <c r="U128" s="154"/>
      <c r="V128" s="154"/>
      <c r="W128" s="154"/>
      <c r="X128" s="154"/>
      <c r="Y128" s="154"/>
      <c r="Z128" s="154"/>
      <c r="AA128" s="158"/>
      <c r="AT128" s="159" t="s">
        <v>240</v>
      </c>
      <c r="AU128" s="159" t="s">
        <v>74</v>
      </c>
      <c r="AV128" s="159" t="s">
        <v>245</v>
      </c>
      <c r="AW128" s="159" t="s">
        <v>188</v>
      </c>
      <c r="AX128" s="159" t="s">
        <v>65</v>
      </c>
      <c r="AY128" s="159" t="s">
        <v>231</v>
      </c>
    </row>
    <row r="129" spans="2:51" s="6" customFormat="1" ht="39" customHeight="1">
      <c r="B129" s="127"/>
      <c r="C129" s="128"/>
      <c r="D129" s="128"/>
      <c r="E129" s="128"/>
      <c r="F129" s="293" t="s">
        <v>1504</v>
      </c>
      <c r="G129" s="294"/>
      <c r="H129" s="294"/>
      <c r="I129" s="294"/>
      <c r="J129" s="128"/>
      <c r="K129" s="130">
        <v>114.972</v>
      </c>
      <c r="L129" s="128"/>
      <c r="M129" s="128"/>
      <c r="N129" s="128"/>
      <c r="O129" s="128"/>
      <c r="P129" s="128"/>
      <c r="Q129" s="128"/>
      <c r="R129" s="128"/>
      <c r="S129" s="131"/>
      <c r="T129" s="132"/>
      <c r="U129" s="128"/>
      <c r="V129" s="128"/>
      <c r="W129" s="128"/>
      <c r="X129" s="128"/>
      <c r="Y129" s="128"/>
      <c r="Z129" s="128"/>
      <c r="AA129" s="133"/>
      <c r="AT129" s="134" t="s">
        <v>240</v>
      </c>
      <c r="AU129" s="134" t="s">
        <v>74</v>
      </c>
      <c r="AV129" s="134" t="s">
        <v>74</v>
      </c>
      <c r="AW129" s="134" t="s">
        <v>188</v>
      </c>
      <c r="AX129" s="134" t="s">
        <v>65</v>
      </c>
      <c r="AY129" s="134" t="s">
        <v>231</v>
      </c>
    </row>
    <row r="130" spans="2:51" s="6" customFormat="1" ht="15.75" customHeight="1">
      <c r="B130" s="153"/>
      <c r="C130" s="154"/>
      <c r="D130" s="154"/>
      <c r="E130" s="154" t="s">
        <v>1505</v>
      </c>
      <c r="F130" s="301" t="s">
        <v>429</v>
      </c>
      <c r="G130" s="302"/>
      <c r="H130" s="302"/>
      <c r="I130" s="302"/>
      <c r="J130" s="154"/>
      <c r="K130" s="155">
        <v>114.972</v>
      </c>
      <c r="L130" s="154"/>
      <c r="M130" s="154"/>
      <c r="N130" s="154"/>
      <c r="O130" s="154"/>
      <c r="P130" s="154"/>
      <c r="Q130" s="154"/>
      <c r="R130" s="154"/>
      <c r="S130" s="156"/>
      <c r="T130" s="157"/>
      <c r="U130" s="154"/>
      <c r="V130" s="154"/>
      <c r="W130" s="154"/>
      <c r="X130" s="154"/>
      <c r="Y130" s="154"/>
      <c r="Z130" s="154"/>
      <c r="AA130" s="158"/>
      <c r="AT130" s="159" t="s">
        <v>240</v>
      </c>
      <c r="AU130" s="159" t="s">
        <v>74</v>
      </c>
      <c r="AV130" s="159" t="s">
        <v>245</v>
      </c>
      <c r="AW130" s="159" t="s">
        <v>188</v>
      </c>
      <c r="AX130" s="159" t="s">
        <v>65</v>
      </c>
      <c r="AY130" s="159" t="s">
        <v>231</v>
      </c>
    </row>
    <row r="131" spans="2:51" s="6" customFormat="1" ht="15.75" customHeight="1">
      <c r="B131" s="135"/>
      <c r="C131" s="136"/>
      <c r="D131" s="136"/>
      <c r="E131" s="136"/>
      <c r="F131" s="299" t="s">
        <v>241</v>
      </c>
      <c r="G131" s="300"/>
      <c r="H131" s="300"/>
      <c r="I131" s="300"/>
      <c r="J131" s="136"/>
      <c r="K131" s="137">
        <v>388.739</v>
      </c>
      <c r="L131" s="136"/>
      <c r="M131" s="136"/>
      <c r="N131" s="136"/>
      <c r="O131" s="136"/>
      <c r="P131" s="136"/>
      <c r="Q131" s="136"/>
      <c r="R131" s="136"/>
      <c r="S131" s="138"/>
      <c r="T131" s="139"/>
      <c r="U131" s="136"/>
      <c r="V131" s="136"/>
      <c r="W131" s="136"/>
      <c r="X131" s="136"/>
      <c r="Y131" s="136"/>
      <c r="Z131" s="136"/>
      <c r="AA131" s="140"/>
      <c r="AT131" s="141" t="s">
        <v>240</v>
      </c>
      <c r="AU131" s="141" t="s">
        <v>74</v>
      </c>
      <c r="AV131" s="141" t="s">
        <v>237</v>
      </c>
      <c r="AW131" s="141" t="s">
        <v>188</v>
      </c>
      <c r="AX131" s="141" t="s">
        <v>17</v>
      </c>
      <c r="AY131" s="141" t="s">
        <v>231</v>
      </c>
    </row>
    <row r="132" spans="2:65" s="6" customFormat="1" ht="15.75" customHeight="1">
      <c r="B132" s="21"/>
      <c r="C132" s="149" t="s">
        <v>287</v>
      </c>
      <c r="D132" s="149" t="s">
        <v>328</v>
      </c>
      <c r="E132" s="150" t="s">
        <v>1506</v>
      </c>
      <c r="F132" s="295" t="s">
        <v>1507</v>
      </c>
      <c r="G132" s="296"/>
      <c r="H132" s="296"/>
      <c r="I132" s="296"/>
      <c r="J132" s="151" t="s">
        <v>275</v>
      </c>
      <c r="K132" s="152">
        <v>1399.461</v>
      </c>
      <c r="L132" s="297"/>
      <c r="M132" s="296"/>
      <c r="N132" s="298">
        <f>ROUND($L$132*$K$132,2)</f>
        <v>0</v>
      </c>
      <c r="O132" s="290"/>
      <c r="P132" s="290"/>
      <c r="Q132" s="290"/>
      <c r="R132" s="119" t="s">
        <v>236</v>
      </c>
      <c r="S132" s="41"/>
      <c r="T132" s="122"/>
      <c r="U132" s="123" t="s">
        <v>35</v>
      </c>
      <c r="V132" s="22"/>
      <c r="W132" s="22"/>
      <c r="X132" s="124">
        <v>1</v>
      </c>
      <c r="Y132" s="124">
        <f>$X$132*$K$132</f>
        <v>1399.461</v>
      </c>
      <c r="Z132" s="124">
        <v>0</v>
      </c>
      <c r="AA132" s="125">
        <f>$Z$132*$K$132</f>
        <v>0</v>
      </c>
      <c r="AR132" s="80" t="s">
        <v>268</v>
      </c>
      <c r="AT132" s="80" t="s">
        <v>328</v>
      </c>
      <c r="AU132" s="80" t="s">
        <v>74</v>
      </c>
      <c r="AY132" s="6" t="s">
        <v>231</v>
      </c>
      <c r="BE132" s="126">
        <f>IF($U$132="základní",$N$132,0)</f>
        <v>0</v>
      </c>
      <c r="BF132" s="126">
        <f>IF($U$132="snížená",$N$132,0)</f>
        <v>0</v>
      </c>
      <c r="BG132" s="126">
        <f>IF($U$132="zákl. přenesená",$N$132,0)</f>
        <v>0</v>
      </c>
      <c r="BH132" s="126">
        <f>IF($U$132="sníž. přenesená",$N$132,0)</f>
        <v>0</v>
      </c>
      <c r="BI132" s="126">
        <f>IF($U$132="nulová",$N$132,0)</f>
        <v>0</v>
      </c>
      <c r="BJ132" s="80" t="s">
        <v>17</v>
      </c>
      <c r="BK132" s="126">
        <f>ROUND($L$132*$K$132,2)</f>
        <v>0</v>
      </c>
      <c r="BL132" s="80" t="s">
        <v>237</v>
      </c>
      <c r="BM132" s="80" t="s">
        <v>1508</v>
      </c>
    </row>
    <row r="133" spans="2:51" s="6" customFormat="1" ht="27" customHeight="1">
      <c r="B133" s="127"/>
      <c r="C133" s="128"/>
      <c r="D133" s="128"/>
      <c r="E133" s="128"/>
      <c r="F133" s="293" t="s">
        <v>1509</v>
      </c>
      <c r="G133" s="294"/>
      <c r="H133" s="294"/>
      <c r="I133" s="294"/>
      <c r="J133" s="128"/>
      <c r="K133" s="130">
        <v>1399.461</v>
      </c>
      <c r="L133" s="128"/>
      <c r="M133" s="128"/>
      <c r="N133" s="128"/>
      <c r="O133" s="128"/>
      <c r="P133" s="128"/>
      <c r="Q133" s="128"/>
      <c r="R133" s="128"/>
      <c r="S133" s="131"/>
      <c r="T133" s="132"/>
      <c r="U133" s="128"/>
      <c r="V133" s="128"/>
      <c r="W133" s="128"/>
      <c r="X133" s="128"/>
      <c r="Y133" s="128"/>
      <c r="Z133" s="128"/>
      <c r="AA133" s="133"/>
      <c r="AT133" s="134" t="s">
        <v>240</v>
      </c>
      <c r="AU133" s="134" t="s">
        <v>74</v>
      </c>
      <c r="AV133" s="134" t="s">
        <v>74</v>
      </c>
      <c r="AW133" s="134" t="s">
        <v>65</v>
      </c>
      <c r="AX133" s="134" t="s">
        <v>17</v>
      </c>
      <c r="AY133" s="134" t="s">
        <v>231</v>
      </c>
    </row>
    <row r="134" spans="2:65" s="6" customFormat="1" ht="27" customHeight="1">
      <c r="B134" s="21"/>
      <c r="C134" s="117" t="s">
        <v>292</v>
      </c>
      <c r="D134" s="117" t="s">
        <v>232</v>
      </c>
      <c r="E134" s="118" t="s">
        <v>1510</v>
      </c>
      <c r="F134" s="289" t="s">
        <v>1511</v>
      </c>
      <c r="G134" s="290"/>
      <c r="H134" s="290"/>
      <c r="I134" s="290"/>
      <c r="J134" s="120" t="s">
        <v>235</v>
      </c>
      <c r="K134" s="121">
        <v>10406</v>
      </c>
      <c r="L134" s="291"/>
      <c r="M134" s="290"/>
      <c r="N134" s="292">
        <f>ROUND($L$134*$K$134,2)</f>
        <v>0</v>
      </c>
      <c r="O134" s="290"/>
      <c r="P134" s="290"/>
      <c r="Q134" s="290"/>
      <c r="R134" s="119" t="s">
        <v>236</v>
      </c>
      <c r="S134" s="41"/>
      <c r="T134" s="122"/>
      <c r="U134" s="123" t="s">
        <v>35</v>
      </c>
      <c r="V134" s="22"/>
      <c r="W134" s="22"/>
      <c r="X134" s="124">
        <v>0</v>
      </c>
      <c r="Y134" s="124">
        <f>$X$134*$K$134</f>
        <v>0</v>
      </c>
      <c r="Z134" s="124">
        <v>0</v>
      </c>
      <c r="AA134" s="125">
        <f>$Z$134*$K$134</f>
        <v>0</v>
      </c>
      <c r="AR134" s="80" t="s">
        <v>237</v>
      </c>
      <c r="AT134" s="80" t="s">
        <v>232</v>
      </c>
      <c r="AU134" s="80" t="s">
        <v>74</v>
      </c>
      <c r="AY134" s="6" t="s">
        <v>231</v>
      </c>
      <c r="BE134" s="126">
        <f>IF($U$134="základní",$N$134,0)</f>
        <v>0</v>
      </c>
      <c r="BF134" s="126">
        <f>IF($U$134="snížená",$N$134,0)</f>
        <v>0</v>
      </c>
      <c r="BG134" s="126">
        <f>IF($U$134="zákl. přenesená",$N$134,0)</f>
        <v>0</v>
      </c>
      <c r="BH134" s="126">
        <f>IF($U$134="sníž. přenesená",$N$134,0)</f>
        <v>0</v>
      </c>
      <c r="BI134" s="126">
        <f>IF($U$134="nulová",$N$134,0)</f>
        <v>0</v>
      </c>
      <c r="BJ134" s="80" t="s">
        <v>17</v>
      </c>
      <c r="BK134" s="126">
        <f>ROUND($L$134*$K$134,2)</f>
        <v>0</v>
      </c>
      <c r="BL134" s="80" t="s">
        <v>237</v>
      </c>
      <c r="BM134" s="80" t="s">
        <v>1512</v>
      </c>
    </row>
    <row r="135" spans="2:51" s="6" customFormat="1" ht="27" customHeight="1">
      <c r="B135" s="127"/>
      <c r="C135" s="128"/>
      <c r="D135" s="128"/>
      <c r="E135" s="129"/>
      <c r="F135" s="293" t="s">
        <v>1513</v>
      </c>
      <c r="G135" s="294"/>
      <c r="H135" s="294"/>
      <c r="I135" s="294"/>
      <c r="J135" s="128"/>
      <c r="K135" s="130">
        <v>10406</v>
      </c>
      <c r="L135" s="128"/>
      <c r="M135" s="128"/>
      <c r="N135" s="128"/>
      <c r="O135" s="128"/>
      <c r="P135" s="128"/>
      <c r="Q135" s="128"/>
      <c r="R135" s="128"/>
      <c r="S135" s="131"/>
      <c r="T135" s="132"/>
      <c r="U135" s="128"/>
      <c r="V135" s="128"/>
      <c r="W135" s="128"/>
      <c r="X135" s="128"/>
      <c r="Y135" s="128"/>
      <c r="Z135" s="128"/>
      <c r="AA135" s="133"/>
      <c r="AT135" s="134" t="s">
        <v>240</v>
      </c>
      <c r="AU135" s="134" t="s">
        <v>74</v>
      </c>
      <c r="AV135" s="134" t="s">
        <v>74</v>
      </c>
      <c r="AW135" s="134" t="s">
        <v>188</v>
      </c>
      <c r="AX135" s="134" t="s">
        <v>65</v>
      </c>
      <c r="AY135" s="134" t="s">
        <v>231</v>
      </c>
    </row>
    <row r="136" spans="2:51" s="6" customFormat="1" ht="15.75" customHeight="1">
      <c r="B136" s="135"/>
      <c r="C136" s="136"/>
      <c r="D136" s="136"/>
      <c r="E136" s="136"/>
      <c r="F136" s="299" t="s">
        <v>241</v>
      </c>
      <c r="G136" s="300"/>
      <c r="H136" s="300"/>
      <c r="I136" s="300"/>
      <c r="J136" s="136"/>
      <c r="K136" s="137">
        <v>10406</v>
      </c>
      <c r="L136" s="136"/>
      <c r="M136" s="136"/>
      <c r="N136" s="136"/>
      <c r="O136" s="136"/>
      <c r="P136" s="136"/>
      <c r="Q136" s="136"/>
      <c r="R136" s="136"/>
      <c r="S136" s="138"/>
      <c r="T136" s="139"/>
      <c r="U136" s="136"/>
      <c r="V136" s="136"/>
      <c r="W136" s="136"/>
      <c r="X136" s="136"/>
      <c r="Y136" s="136"/>
      <c r="Z136" s="136"/>
      <c r="AA136" s="140"/>
      <c r="AT136" s="141" t="s">
        <v>240</v>
      </c>
      <c r="AU136" s="141" t="s">
        <v>74</v>
      </c>
      <c r="AV136" s="141" t="s">
        <v>237</v>
      </c>
      <c r="AW136" s="141" t="s">
        <v>188</v>
      </c>
      <c r="AX136" s="141" t="s">
        <v>17</v>
      </c>
      <c r="AY136" s="141" t="s">
        <v>231</v>
      </c>
    </row>
    <row r="137" spans="2:65" s="6" customFormat="1" ht="15.75" customHeight="1">
      <c r="B137" s="21"/>
      <c r="C137" s="149" t="s">
        <v>297</v>
      </c>
      <c r="D137" s="149" t="s">
        <v>328</v>
      </c>
      <c r="E137" s="150" t="s">
        <v>1514</v>
      </c>
      <c r="F137" s="295" t="s">
        <v>1515</v>
      </c>
      <c r="G137" s="296"/>
      <c r="H137" s="296"/>
      <c r="I137" s="296"/>
      <c r="J137" s="151" t="s">
        <v>704</v>
      </c>
      <c r="K137" s="152">
        <v>312.18</v>
      </c>
      <c r="L137" s="297"/>
      <c r="M137" s="296"/>
      <c r="N137" s="298">
        <f>ROUND($L$137*$K$137,2)</f>
        <v>0</v>
      </c>
      <c r="O137" s="290"/>
      <c r="P137" s="290"/>
      <c r="Q137" s="290"/>
      <c r="R137" s="119" t="s">
        <v>236</v>
      </c>
      <c r="S137" s="41"/>
      <c r="T137" s="122"/>
      <c r="U137" s="123" t="s">
        <v>35</v>
      </c>
      <c r="V137" s="22"/>
      <c r="W137" s="22"/>
      <c r="X137" s="124">
        <v>0.001</v>
      </c>
      <c r="Y137" s="124">
        <f>$X$137*$K$137</f>
        <v>0.31218</v>
      </c>
      <c r="Z137" s="124">
        <v>0</v>
      </c>
      <c r="AA137" s="125">
        <f>$Z$137*$K$137</f>
        <v>0</v>
      </c>
      <c r="AR137" s="80" t="s">
        <v>268</v>
      </c>
      <c r="AT137" s="80" t="s">
        <v>328</v>
      </c>
      <c r="AU137" s="80" t="s">
        <v>74</v>
      </c>
      <c r="AY137" s="6" t="s">
        <v>231</v>
      </c>
      <c r="BE137" s="126">
        <f>IF($U$137="základní",$N$137,0)</f>
        <v>0</v>
      </c>
      <c r="BF137" s="126">
        <f>IF($U$137="snížená",$N$137,0)</f>
        <v>0</v>
      </c>
      <c r="BG137" s="126">
        <f>IF($U$137="zákl. přenesená",$N$137,0)</f>
        <v>0</v>
      </c>
      <c r="BH137" s="126">
        <f>IF($U$137="sníž. přenesená",$N$137,0)</f>
        <v>0</v>
      </c>
      <c r="BI137" s="126">
        <f>IF($U$137="nulová",$N$137,0)</f>
        <v>0</v>
      </c>
      <c r="BJ137" s="80" t="s">
        <v>17</v>
      </c>
      <c r="BK137" s="126">
        <f>ROUND($L$137*$K$137,2)</f>
        <v>0</v>
      </c>
      <c r="BL137" s="80" t="s">
        <v>237</v>
      </c>
      <c r="BM137" s="80" t="s">
        <v>1516</v>
      </c>
    </row>
    <row r="138" spans="2:51" s="6" customFormat="1" ht="15.75" customHeight="1">
      <c r="B138" s="127"/>
      <c r="C138" s="128"/>
      <c r="D138" s="128"/>
      <c r="E138" s="128"/>
      <c r="F138" s="293" t="s">
        <v>1517</v>
      </c>
      <c r="G138" s="294"/>
      <c r="H138" s="294"/>
      <c r="I138" s="294"/>
      <c r="J138" s="128"/>
      <c r="K138" s="130">
        <v>312.18</v>
      </c>
      <c r="L138" s="128"/>
      <c r="M138" s="128"/>
      <c r="N138" s="128"/>
      <c r="O138" s="128"/>
      <c r="P138" s="128"/>
      <c r="Q138" s="128"/>
      <c r="R138" s="128"/>
      <c r="S138" s="131"/>
      <c r="T138" s="132"/>
      <c r="U138" s="128"/>
      <c r="V138" s="128"/>
      <c r="W138" s="128"/>
      <c r="X138" s="128"/>
      <c r="Y138" s="128"/>
      <c r="Z138" s="128"/>
      <c r="AA138" s="133"/>
      <c r="AT138" s="134" t="s">
        <v>240</v>
      </c>
      <c r="AU138" s="134" t="s">
        <v>74</v>
      </c>
      <c r="AV138" s="134" t="s">
        <v>74</v>
      </c>
      <c r="AW138" s="134" t="s">
        <v>65</v>
      </c>
      <c r="AX138" s="134" t="s">
        <v>17</v>
      </c>
      <c r="AY138" s="134" t="s">
        <v>231</v>
      </c>
    </row>
    <row r="139" spans="2:65" s="6" customFormat="1" ht="39" customHeight="1">
      <c r="B139" s="21"/>
      <c r="C139" s="117" t="s">
        <v>8</v>
      </c>
      <c r="D139" s="117" t="s">
        <v>232</v>
      </c>
      <c r="E139" s="118" t="s">
        <v>1518</v>
      </c>
      <c r="F139" s="289" t="s">
        <v>1519</v>
      </c>
      <c r="G139" s="290"/>
      <c r="H139" s="290"/>
      <c r="I139" s="290"/>
      <c r="J139" s="120" t="s">
        <v>235</v>
      </c>
      <c r="K139" s="121">
        <v>10406</v>
      </c>
      <c r="L139" s="291"/>
      <c r="M139" s="290"/>
      <c r="N139" s="292">
        <f>ROUND($L$139*$K$139,2)</f>
        <v>0</v>
      </c>
      <c r="O139" s="290"/>
      <c r="P139" s="290"/>
      <c r="Q139" s="290"/>
      <c r="R139" s="119" t="s">
        <v>236</v>
      </c>
      <c r="S139" s="41"/>
      <c r="T139" s="122"/>
      <c r="U139" s="123" t="s">
        <v>35</v>
      </c>
      <c r="V139" s="22"/>
      <c r="W139" s="22"/>
      <c r="X139" s="124">
        <v>0</v>
      </c>
      <c r="Y139" s="124">
        <f>$X$139*$K$139</f>
        <v>0</v>
      </c>
      <c r="Z139" s="124">
        <v>0</v>
      </c>
      <c r="AA139" s="125">
        <f>$Z$139*$K$139</f>
        <v>0</v>
      </c>
      <c r="AR139" s="80" t="s">
        <v>237</v>
      </c>
      <c r="AT139" s="80" t="s">
        <v>232</v>
      </c>
      <c r="AU139" s="80" t="s">
        <v>74</v>
      </c>
      <c r="AY139" s="6" t="s">
        <v>231</v>
      </c>
      <c r="BE139" s="126">
        <f>IF($U$139="základní",$N$139,0)</f>
        <v>0</v>
      </c>
      <c r="BF139" s="126">
        <f>IF($U$139="snížená",$N$139,0)</f>
        <v>0</v>
      </c>
      <c r="BG139" s="126">
        <f>IF($U$139="zákl. přenesená",$N$139,0)</f>
        <v>0</v>
      </c>
      <c r="BH139" s="126">
        <f>IF($U$139="sníž. přenesená",$N$139,0)</f>
        <v>0</v>
      </c>
      <c r="BI139" s="126">
        <f>IF($U$139="nulová",$N$139,0)</f>
        <v>0</v>
      </c>
      <c r="BJ139" s="80" t="s">
        <v>17</v>
      </c>
      <c r="BK139" s="126">
        <f>ROUND($L$139*$K$139,2)</f>
        <v>0</v>
      </c>
      <c r="BL139" s="80" t="s">
        <v>237</v>
      </c>
      <c r="BM139" s="80" t="s">
        <v>1520</v>
      </c>
    </row>
    <row r="140" spans="2:51" s="6" customFormat="1" ht="27" customHeight="1">
      <c r="B140" s="127"/>
      <c r="C140" s="128"/>
      <c r="D140" s="128"/>
      <c r="E140" s="129"/>
      <c r="F140" s="293" t="s">
        <v>1513</v>
      </c>
      <c r="G140" s="294"/>
      <c r="H140" s="294"/>
      <c r="I140" s="294"/>
      <c r="J140" s="128"/>
      <c r="K140" s="130">
        <v>10406</v>
      </c>
      <c r="L140" s="128"/>
      <c r="M140" s="128"/>
      <c r="N140" s="128"/>
      <c r="O140" s="128"/>
      <c r="P140" s="128"/>
      <c r="Q140" s="128"/>
      <c r="R140" s="128"/>
      <c r="S140" s="131"/>
      <c r="T140" s="132"/>
      <c r="U140" s="128"/>
      <c r="V140" s="128"/>
      <c r="W140" s="128"/>
      <c r="X140" s="128"/>
      <c r="Y140" s="128"/>
      <c r="Z140" s="128"/>
      <c r="AA140" s="133"/>
      <c r="AT140" s="134" t="s">
        <v>240</v>
      </c>
      <c r="AU140" s="134" t="s">
        <v>74</v>
      </c>
      <c r="AV140" s="134" t="s">
        <v>74</v>
      </c>
      <c r="AW140" s="134" t="s">
        <v>188</v>
      </c>
      <c r="AX140" s="134" t="s">
        <v>65</v>
      </c>
      <c r="AY140" s="134" t="s">
        <v>231</v>
      </c>
    </row>
    <row r="141" spans="2:51" s="6" customFormat="1" ht="15.75" customHeight="1">
      <c r="B141" s="135"/>
      <c r="C141" s="136"/>
      <c r="D141" s="136"/>
      <c r="E141" s="136" t="s">
        <v>1521</v>
      </c>
      <c r="F141" s="299" t="s">
        <v>241</v>
      </c>
      <c r="G141" s="300"/>
      <c r="H141" s="300"/>
      <c r="I141" s="300"/>
      <c r="J141" s="136"/>
      <c r="K141" s="137">
        <v>10406</v>
      </c>
      <c r="L141" s="136"/>
      <c r="M141" s="136"/>
      <c r="N141" s="136"/>
      <c r="O141" s="136"/>
      <c r="P141" s="136"/>
      <c r="Q141" s="136"/>
      <c r="R141" s="136"/>
      <c r="S141" s="138"/>
      <c r="T141" s="139"/>
      <c r="U141" s="136"/>
      <c r="V141" s="136"/>
      <c r="W141" s="136"/>
      <c r="X141" s="136"/>
      <c r="Y141" s="136"/>
      <c r="Z141" s="136"/>
      <c r="AA141" s="140"/>
      <c r="AT141" s="141" t="s">
        <v>240</v>
      </c>
      <c r="AU141" s="141" t="s">
        <v>74</v>
      </c>
      <c r="AV141" s="141" t="s">
        <v>237</v>
      </c>
      <c r="AW141" s="141" t="s">
        <v>188</v>
      </c>
      <c r="AX141" s="141" t="s">
        <v>17</v>
      </c>
      <c r="AY141" s="141" t="s">
        <v>231</v>
      </c>
    </row>
    <row r="142" spans="2:65" s="6" customFormat="1" ht="15.75" customHeight="1">
      <c r="B142" s="21"/>
      <c r="C142" s="149" t="s">
        <v>305</v>
      </c>
      <c r="D142" s="149" t="s">
        <v>328</v>
      </c>
      <c r="E142" s="150" t="s">
        <v>1522</v>
      </c>
      <c r="F142" s="295" t="s">
        <v>1523</v>
      </c>
      <c r="G142" s="296"/>
      <c r="H142" s="296"/>
      <c r="I142" s="296"/>
      <c r="J142" s="151" t="s">
        <v>275</v>
      </c>
      <c r="K142" s="152">
        <v>636.847</v>
      </c>
      <c r="L142" s="297"/>
      <c r="M142" s="296"/>
      <c r="N142" s="298">
        <f>ROUND($L$142*$K$142,2)</f>
        <v>0</v>
      </c>
      <c r="O142" s="290"/>
      <c r="P142" s="290"/>
      <c r="Q142" s="290"/>
      <c r="R142" s="119"/>
      <c r="S142" s="41"/>
      <c r="T142" s="122"/>
      <c r="U142" s="123" t="s">
        <v>35</v>
      </c>
      <c r="V142" s="22"/>
      <c r="W142" s="22"/>
      <c r="X142" s="124">
        <v>0</v>
      </c>
      <c r="Y142" s="124">
        <f>$X$142*$K$142</f>
        <v>0</v>
      </c>
      <c r="Z142" s="124">
        <v>0</v>
      </c>
      <c r="AA142" s="125">
        <f>$Z$142*$K$142</f>
        <v>0</v>
      </c>
      <c r="AR142" s="80" t="s">
        <v>268</v>
      </c>
      <c r="AT142" s="80" t="s">
        <v>328</v>
      </c>
      <c r="AU142" s="80" t="s">
        <v>74</v>
      </c>
      <c r="AY142" s="6" t="s">
        <v>231</v>
      </c>
      <c r="BE142" s="126">
        <f>IF($U$142="základní",$N$142,0)</f>
        <v>0</v>
      </c>
      <c r="BF142" s="126">
        <f>IF($U$142="snížená",$N$142,0)</f>
        <v>0</v>
      </c>
      <c r="BG142" s="126">
        <f>IF($U$142="zákl. přenesená",$N$142,0)</f>
        <v>0</v>
      </c>
      <c r="BH142" s="126">
        <f>IF($U$142="sníž. přenesená",$N$142,0)</f>
        <v>0</v>
      </c>
      <c r="BI142" s="126">
        <f>IF($U$142="nulová",$N$142,0)</f>
        <v>0</v>
      </c>
      <c r="BJ142" s="80" t="s">
        <v>17</v>
      </c>
      <c r="BK142" s="126">
        <f>ROUND($L$142*$K$142,2)</f>
        <v>0</v>
      </c>
      <c r="BL142" s="80" t="s">
        <v>237</v>
      </c>
      <c r="BM142" s="80" t="s">
        <v>1524</v>
      </c>
    </row>
    <row r="143" spans="2:51" s="6" customFormat="1" ht="15.75" customHeight="1">
      <c r="B143" s="142"/>
      <c r="C143" s="143"/>
      <c r="D143" s="143"/>
      <c r="E143" s="144"/>
      <c r="F143" s="303" t="s">
        <v>1525</v>
      </c>
      <c r="G143" s="304"/>
      <c r="H143" s="304"/>
      <c r="I143" s="304"/>
      <c r="J143" s="143"/>
      <c r="K143" s="143"/>
      <c r="L143" s="143"/>
      <c r="M143" s="143"/>
      <c r="N143" s="143"/>
      <c r="O143" s="143"/>
      <c r="P143" s="143"/>
      <c r="Q143" s="143"/>
      <c r="R143" s="143"/>
      <c r="S143" s="145"/>
      <c r="T143" s="146"/>
      <c r="U143" s="143"/>
      <c r="V143" s="143"/>
      <c r="W143" s="143"/>
      <c r="X143" s="143"/>
      <c r="Y143" s="143"/>
      <c r="Z143" s="143"/>
      <c r="AA143" s="147"/>
      <c r="AT143" s="148" t="s">
        <v>240</v>
      </c>
      <c r="AU143" s="148" t="s">
        <v>74</v>
      </c>
      <c r="AV143" s="148" t="s">
        <v>17</v>
      </c>
      <c r="AW143" s="148" t="s">
        <v>188</v>
      </c>
      <c r="AX143" s="148" t="s">
        <v>65</v>
      </c>
      <c r="AY143" s="148" t="s">
        <v>231</v>
      </c>
    </row>
    <row r="144" spans="2:51" s="6" customFormat="1" ht="27" customHeight="1">
      <c r="B144" s="127"/>
      <c r="C144" s="128"/>
      <c r="D144" s="128"/>
      <c r="E144" s="128"/>
      <c r="F144" s="293" t="s">
        <v>1526</v>
      </c>
      <c r="G144" s="294"/>
      <c r="H144" s="294"/>
      <c r="I144" s="294"/>
      <c r="J144" s="128"/>
      <c r="K144" s="130">
        <v>636.847</v>
      </c>
      <c r="L144" s="128"/>
      <c r="M144" s="128"/>
      <c r="N144" s="128"/>
      <c r="O144" s="128"/>
      <c r="P144" s="128"/>
      <c r="Q144" s="128"/>
      <c r="R144" s="128"/>
      <c r="S144" s="131"/>
      <c r="T144" s="132"/>
      <c r="U144" s="128"/>
      <c r="V144" s="128"/>
      <c r="W144" s="128"/>
      <c r="X144" s="128"/>
      <c r="Y144" s="128"/>
      <c r="Z144" s="128"/>
      <c r="AA144" s="133"/>
      <c r="AT144" s="134" t="s">
        <v>240</v>
      </c>
      <c r="AU144" s="134" t="s">
        <v>74</v>
      </c>
      <c r="AV144" s="134" t="s">
        <v>74</v>
      </c>
      <c r="AW144" s="134" t="s">
        <v>188</v>
      </c>
      <c r="AX144" s="134" t="s">
        <v>65</v>
      </c>
      <c r="AY144" s="134" t="s">
        <v>231</v>
      </c>
    </row>
    <row r="145" spans="2:51" s="6" customFormat="1" ht="15.75" customHeight="1">
      <c r="B145" s="135"/>
      <c r="C145" s="136"/>
      <c r="D145" s="136"/>
      <c r="E145" s="136" t="s">
        <v>1527</v>
      </c>
      <c r="F145" s="299" t="s">
        <v>241</v>
      </c>
      <c r="G145" s="300"/>
      <c r="H145" s="300"/>
      <c r="I145" s="300"/>
      <c r="J145" s="136"/>
      <c r="K145" s="137">
        <v>636.847</v>
      </c>
      <c r="L145" s="136"/>
      <c r="M145" s="136"/>
      <c r="N145" s="136"/>
      <c r="O145" s="136"/>
      <c r="P145" s="136"/>
      <c r="Q145" s="136"/>
      <c r="R145" s="136"/>
      <c r="S145" s="138"/>
      <c r="T145" s="139"/>
      <c r="U145" s="136"/>
      <c r="V145" s="136"/>
      <c r="W145" s="136"/>
      <c r="X145" s="136"/>
      <c r="Y145" s="136"/>
      <c r="Z145" s="136"/>
      <c r="AA145" s="140"/>
      <c r="AT145" s="141" t="s">
        <v>240</v>
      </c>
      <c r="AU145" s="141" t="s">
        <v>74</v>
      </c>
      <c r="AV145" s="141" t="s">
        <v>237</v>
      </c>
      <c r="AW145" s="141" t="s">
        <v>188</v>
      </c>
      <c r="AX145" s="141" t="s">
        <v>17</v>
      </c>
      <c r="AY145" s="141" t="s">
        <v>231</v>
      </c>
    </row>
    <row r="146" spans="2:65" s="6" customFormat="1" ht="15.75" customHeight="1">
      <c r="B146" s="21"/>
      <c r="C146" s="149" t="s">
        <v>310</v>
      </c>
      <c r="D146" s="149" t="s">
        <v>328</v>
      </c>
      <c r="E146" s="150" t="s">
        <v>1528</v>
      </c>
      <c r="F146" s="295" t="s">
        <v>1529</v>
      </c>
      <c r="G146" s="296"/>
      <c r="H146" s="296"/>
      <c r="I146" s="296"/>
      <c r="J146" s="151" t="s">
        <v>275</v>
      </c>
      <c r="K146" s="152">
        <v>1442.272</v>
      </c>
      <c r="L146" s="297"/>
      <c r="M146" s="296"/>
      <c r="N146" s="298">
        <f>ROUND($L$146*$K$146,2)</f>
        <v>0</v>
      </c>
      <c r="O146" s="290"/>
      <c r="P146" s="290"/>
      <c r="Q146" s="290"/>
      <c r="R146" s="119"/>
      <c r="S146" s="41"/>
      <c r="T146" s="122"/>
      <c r="U146" s="123" t="s">
        <v>35</v>
      </c>
      <c r="V146" s="22"/>
      <c r="W146" s="22"/>
      <c r="X146" s="124">
        <v>0</v>
      </c>
      <c r="Y146" s="124">
        <f>$X$146*$K$146</f>
        <v>0</v>
      </c>
      <c r="Z146" s="124">
        <v>0</v>
      </c>
      <c r="AA146" s="125">
        <f>$Z$146*$K$146</f>
        <v>0</v>
      </c>
      <c r="AR146" s="80" t="s">
        <v>268</v>
      </c>
      <c r="AT146" s="80" t="s">
        <v>328</v>
      </c>
      <c r="AU146" s="80" t="s">
        <v>74</v>
      </c>
      <c r="AY146" s="6" t="s">
        <v>231</v>
      </c>
      <c r="BE146" s="126">
        <f>IF($U$146="základní",$N$146,0)</f>
        <v>0</v>
      </c>
      <c r="BF146" s="126">
        <f>IF($U$146="snížená",$N$146,0)</f>
        <v>0</v>
      </c>
      <c r="BG146" s="126">
        <f>IF($U$146="zákl. přenesená",$N$146,0)</f>
        <v>0</v>
      </c>
      <c r="BH146" s="126">
        <f>IF($U$146="sníž. přenesená",$N$146,0)</f>
        <v>0</v>
      </c>
      <c r="BI146" s="126">
        <f>IF($U$146="nulová",$N$146,0)</f>
        <v>0</v>
      </c>
      <c r="BJ146" s="80" t="s">
        <v>17</v>
      </c>
      <c r="BK146" s="126">
        <f>ROUND($L$146*$K$146,2)</f>
        <v>0</v>
      </c>
      <c r="BL146" s="80" t="s">
        <v>237</v>
      </c>
      <c r="BM146" s="80" t="s">
        <v>1530</v>
      </c>
    </row>
    <row r="147" spans="2:51" s="6" customFormat="1" ht="15.75" customHeight="1">
      <c r="B147" s="142"/>
      <c r="C147" s="143"/>
      <c r="D147" s="143"/>
      <c r="E147" s="144"/>
      <c r="F147" s="303" t="s">
        <v>1531</v>
      </c>
      <c r="G147" s="304"/>
      <c r="H147" s="304"/>
      <c r="I147" s="304"/>
      <c r="J147" s="143"/>
      <c r="K147" s="143"/>
      <c r="L147" s="143"/>
      <c r="M147" s="143"/>
      <c r="N147" s="143"/>
      <c r="O147" s="143"/>
      <c r="P147" s="143"/>
      <c r="Q147" s="143"/>
      <c r="R147" s="143"/>
      <c r="S147" s="145"/>
      <c r="T147" s="146"/>
      <c r="U147" s="143"/>
      <c r="V147" s="143"/>
      <c r="W147" s="143"/>
      <c r="X147" s="143"/>
      <c r="Y147" s="143"/>
      <c r="Z147" s="143"/>
      <c r="AA147" s="147"/>
      <c r="AT147" s="148" t="s">
        <v>240</v>
      </c>
      <c r="AU147" s="148" t="s">
        <v>74</v>
      </c>
      <c r="AV147" s="148" t="s">
        <v>17</v>
      </c>
      <c r="AW147" s="148" t="s">
        <v>188</v>
      </c>
      <c r="AX147" s="148" t="s">
        <v>65</v>
      </c>
      <c r="AY147" s="148" t="s">
        <v>231</v>
      </c>
    </row>
    <row r="148" spans="2:51" s="6" customFormat="1" ht="27" customHeight="1">
      <c r="B148" s="127"/>
      <c r="C148" s="128"/>
      <c r="D148" s="128"/>
      <c r="E148" s="128"/>
      <c r="F148" s="293" t="s">
        <v>1532</v>
      </c>
      <c r="G148" s="294"/>
      <c r="H148" s="294"/>
      <c r="I148" s="294"/>
      <c r="J148" s="128"/>
      <c r="K148" s="130">
        <v>1442.272</v>
      </c>
      <c r="L148" s="128"/>
      <c r="M148" s="128"/>
      <c r="N148" s="128"/>
      <c r="O148" s="128"/>
      <c r="P148" s="128"/>
      <c r="Q148" s="128"/>
      <c r="R148" s="128"/>
      <c r="S148" s="131"/>
      <c r="T148" s="132"/>
      <c r="U148" s="128"/>
      <c r="V148" s="128"/>
      <c r="W148" s="128"/>
      <c r="X148" s="128"/>
      <c r="Y148" s="128"/>
      <c r="Z148" s="128"/>
      <c r="AA148" s="133"/>
      <c r="AT148" s="134" t="s">
        <v>240</v>
      </c>
      <c r="AU148" s="134" t="s">
        <v>74</v>
      </c>
      <c r="AV148" s="134" t="s">
        <v>74</v>
      </c>
      <c r="AW148" s="134" t="s">
        <v>188</v>
      </c>
      <c r="AX148" s="134" t="s">
        <v>65</v>
      </c>
      <c r="AY148" s="134" t="s">
        <v>231</v>
      </c>
    </row>
    <row r="149" spans="2:51" s="6" customFormat="1" ht="15.75" customHeight="1">
      <c r="B149" s="135"/>
      <c r="C149" s="136"/>
      <c r="D149" s="136"/>
      <c r="E149" s="136"/>
      <c r="F149" s="299" t="s">
        <v>241</v>
      </c>
      <c r="G149" s="300"/>
      <c r="H149" s="300"/>
      <c r="I149" s="300"/>
      <c r="J149" s="136"/>
      <c r="K149" s="137">
        <v>1442.272</v>
      </c>
      <c r="L149" s="136"/>
      <c r="M149" s="136"/>
      <c r="N149" s="136"/>
      <c r="O149" s="136"/>
      <c r="P149" s="136"/>
      <c r="Q149" s="136"/>
      <c r="R149" s="136"/>
      <c r="S149" s="138"/>
      <c r="T149" s="139"/>
      <c r="U149" s="136"/>
      <c r="V149" s="136"/>
      <c r="W149" s="136"/>
      <c r="X149" s="136"/>
      <c r="Y149" s="136"/>
      <c r="Z149" s="136"/>
      <c r="AA149" s="140"/>
      <c r="AT149" s="141" t="s">
        <v>240</v>
      </c>
      <c r="AU149" s="141" t="s">
        <v>74</v>
      </c>
      <c r="AV149" s="141" t="s">
        <v>237</v>
      </c>
      <c r="AW149" s="141" t="s">
        <v>188</v>
      </c>
      <c r="AX149" s="141" t="s">
        <v>17</v>
      </c>
      <c r="AY149" s="141" t="s">
        <v>231</v>
      </c>
    </row>
    <row r="150" spans="2:63" s="106" customFormat="1" ht="30.75" customHeight="1">
      <c r="B150" s="107"/>
      <c r="C150" s="108"/>
      <c r="D150" s="116" t="s">
        <v>1463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285">
        <f>$BK$150</f>
        <v>0</v>
      </c>
      <c r="O150" s="284"/>
      <c r="P150" s="284"/>
      <c r="Q150" s="284"/>
      <c r="R150" s="108"/>
      <c r="S150" s="110"/>
      <c r="T150" s="111"/>
      <c r="U150" s="108"/>
      <c r="V150" s="108"/>
      <c r="W150" s="112">
        <f>SUM($W$151:$W$155)</f>
        <v>0</v>
      </c>
      <c r="X150" s="108"/>
      <c r="Y150" s="112">
        <f>SUM($Y$151:$Y$155)</f>
        <v>21.142198</v>
      </c>
      <c r="Z150" s="108"/>
      <c r="AA150" s="113">
        <f>SUM($AA$151:$AA$155)</f>
        <v>0</v>
      </c>
      <c r="AR150" s="114" t="s">
        <v>17</v>
      </c>
      <c r="AT150" s="114" t="s">
        <v>64</v>
      </c>
      <c r="AU150" s="114" t="s">
        <v>17</v>
      </c>
      <c r="AY150" s="114" t="s">
        <v>231</v>
      </c>
      <c r="BK150" s="115">
        <f>SUM($BK$151:$BK$155)</f>
        <v>0</v>
      </c>
    </row>
    <row r="151" spans="2:65" s="6" customFormat="1" ht="27" customHeight="1">
      <c r="B151" s="21"/>
      <c r="C151" s="117" t="s">
        <v>314</v>
      </c>
      <c r="D151" s="117" t="s">
        <v>232</v>
      </c>
      <c r="E151" s="118" t="s">
        <v>1533</v>
      </c>
      <c r="F151" s="289" t="s">
        <v>1534</v>
      </c>
      <c r="G151" s="290"/>
      <c r="H151" s="290"/>
      <c r="I151" s="290"/>
      <c r="J151" s="120" t="s">
        <v>438</v>
      </c>
      <c r="K151" s="121">
        <v>2044.7</v>
      </c>
      <c r="L151" s="291"/>
      <c r="M151" s="290"/>
      <c r="N151" s="292">
        <f>ROUND($L$151*$K$151,2)</f>
        <v>0</v>
      </c>
      <c r="O151" s="290"/>
      <c r="P151" s="290"/>
      <c r="Q151" s="290"/>
      <c r="R151" s="119" t="s">
        <v>236</v>
      </c>
      <c r="S151" s="41"/>
      <c r="T151" s="122"/>
      <c r="U151" s="123" t="s">
        <v>35</v>
      </c>
      <c r="V151" s="22"/>
      <c r="W151" s="22"/>
      <c r="X151" s="124">
        <v>0.01034</v>
      </c>
      <c r="Y151" s="124">
        <f>$X$151*$K$151</f>
        <v>21.142198</v>
      </c>
      <c r="Z151" s="124">
        <v>0</v>
      </c>
      <c r="AA151" s="125">
        <f>$Z$151*$K$151</f>
        <v>0</v>
      </c>
      <c r="AR151" s="80" t="s">
        <v>237</v>
      </c>
      <c r="AT151" s="80" t="s">
        <v>232</v>
      </c>
      <c r="AU151" s="80" t="s">
        <v>74</v>
      </c>
      <c r="AY151" s="6" t="s">
        <v>231</v>
      </c>
      <c r="BE151" s="126">
        <f>IF($U$151="základní",$N$151,0)</f>
        <v>0</v>
      </c>
      <c r="BF151" s="126">
        <f>IF($U$151="snížená",$N$151,0)</f>
        <v>0</v>
      </c>
      <c r="BG151" s="126">
        <f>IF($U$151="zákl. přenesená",$N$151,0)</f>
        <v>0</v>
      </c>
      <c r="BH151" s="126">
        <f>IF($U$151="sníž. přenesená",$N$151,0)</f>
        <v>0</v>
      </c>
      <c r="BI151" s="126">
        <f>IF($U$151="nulová",$N$151,0)</f>
        <v>0</v>
      </c>
      <c r="BJ151" s="80" t="s">
        <v>17</v>
      </c>
      <c r="BK151" s="126">
        <f>ROUND($L$151*$K$151,2)</f>
        <v>0</v>
      </c>
      <c r="BL151" s="80" t="s">
        <v>237</v>
      </c>
      <c r="BM151" s="80" t="s">
        <v>1535</v>
      </c>
    </row>
    <row r="152" spans="2:51" s="6" customFormat="1" ht="15.75" customHeight="1">
      <c r="B152" s="127"/>
      <c r="C152" s="128"/>
      <c r="D152" s="128"/>
      <c r="E152" s="129"/>
      <c r="F152" s="293" t="s">
        <v>1536</v>
      </c>
      <c r="G152" s="294"/>
      <c r="H152" s="294"/>
      <c r="I152" s="294"/>
      <c r="J152" s="128"/>
      <c r="K152" s="130">
        <v>1526</v>
      </c>
      <c r="L152" s="128"/>
      <c r="M152" s="128"/>
      <c r="N152" s="128"/>
      <c r="O152" s="128"/>
      <c r="P152" s="128"/>
      <c r="Q152" s="128"/>
      <c r="R152" s="128"/>
      <c r="S152" s="131"/>
      <c r="T152" s="132"/>
      <c r="U152" s="128"/>
      <c r="V152" s="128"/>
      <c r="W152" s="128"/>
      <c r="X152" s="128"/>
      <c r="Y152" s="128"/>
      <c r="Z152" s="128"/>
      <c r="AA152" s="133"/>
      <c r="AT152" s="134" t="s">
        <v>240</v>
      </c>
      <c r="AU152" s="134" t="s">
        <v>74</v>
      </c>
      <c r="AV152" s="134" t="s">
        <v>74</v>
      </c>
      <c r="AW152" s="134" t="s">
        <v>188</v>
      </c>
      <c r="AX152" s="134" t="s">
        <v>65</v>
      </c>
      <c r="AY152" s="134" t="s">
        <v>231</v>
      </c>
    </row>
    <row r="153" spans="2:51" s="6" customFormat="1" ht="15.75" customHeight="1">
      <c r="B153" s="127"/>
      <c r="C153" s="128"/>
      <c r="D153" s="128"/>
      <c r="E153" s="128"/>
      <c r="F153" s="293" t="s">
        <v>1537</v>
      </c>
      <c r="G153" s="294"/>
      <c r="H153" s="294"/>
      <c r="I153" s="294"/>
      <c r="J153" s="128"/>
      <c r="K153" s="130">
        <v>82</v>
      </c>
      <c r="L153" s="128"/>
      <c r="M153" s="128"/>
      <c r="N153" s="128"/>
      <c r="O153" s="128"/>
      <c r="P153" s="128"/>
      <c r="Q153" s="128"/>
      <c r="R153" s="128"/>
      <c r="S153" s="131"/>
      <c r="T153" s="132"/>
      <c r="U153" s="128"/>
      <c r="V153" s="128"/>
      <c r="W153" s="128"/>
      <c r="X153" s="128"/>
      <c r="Y153" s="128"/>
      <c r="Z153" s="128"/>
      <c r="AA153" s="133"/>
      <c r="AT153" s="134" t="s">
        <v>240</v>
      </c>
      <c r="AU153" s="134" t="s">
        <v>74</v>
      </c>
      <c r="AV153" s="134" t="s">
        <v>74</v>
      </c>
      <c r="AW153" s="134" t="s">
        <v>188</v>
      </c>
      <c r="AX153" s="134" t="s">
        <v>65</v>
      </c>
      <c r="AY153" s="134" t="s">
        <v>231</v>
      </c>
    </row>
    <row r="154" spans="2:51" s="6" customFormat="1" ht="39" customHeight="1">
      <c r="B154" s="127"/>
      <c r="C154" s="128"/>
      <c r="D154" s="128"/>
      <c r="E154" s="128"/>
      <c r="F154" s="293" t="s">
        <v>1538</v>
      </c>
      <c r="G154" s="294"/>
      <c r="H154" s="294"/>
      <c r="I154" s="294"/>
      <c r="J154" s="128"/>
      <c r="K154" s="130">
        <v>436.7</v>
      </c>
      <c r="L154" s="128"/>
      <c r="M154" s="128"/>
      <c r="N154" s="128"/>
      <c r="O154" s="128"/>
      <c r="P154" s="128"/>
      <c r="Q154" s="128"/>
      <c r="R154" s="128"/>
      <c r="S154" s="131"/>
      <c r="T154" s="132"/>
      <c r="U154" s="128"/>
      <c r="V154" s="128"/>
      <c r="W154" s="128"/>
      <c r="X154" s="128"/>
      <c r="Y154" s="128"/>
      <c r="Z154" s="128"/>
      <c r="AA154" s="133"/>
      <c r="AT154" s="134" t="s">
        <v>240</v>
      </c>
      <c r="AU154" s="134" t="s">
        <v>74</v>
      </c>
      <c r="AV154" s="134" t="s">
        <v>74</v>
      </c>
      <c r="AW154" s="134" t="s">
        <v>188</v>
      </c>
      <c r="AX154" s="134" t="s">
        <v>65</v>
      </c>
      <c r="AY154" s="134" t="s">
        <v>231</v>
      </c>
    </row>
    <row r="155" spans="2:51" s="6" customFormat="1" ht="15.75" customHeight="1">
      <c r="B155" s="135"/>
      <c r="C155" s="136"/>
      <c r="D155" s="136"/>
      <c r="E155" s="136" t="s">
        <v>1539</v>
      </c>
      <c r="F155" s="299" t="s">
        <v>241</v>
      </c>
      <c r="G155" s="300"/>
      <c r="H155" s="300"/>
      <c r="I155" s="300"/>
      <c r="J155" s="136"/>
      <c r="K155" s="137">
        <v>2044.7</v>
      </c>
      <c r="L155" s="136"/>
      <c r="M155" s="136"/>
      <c r="N155" s="136"/>
      <c r="O155" s="136"/>
      <c r="P155" s="136"/>
      <c r="Q155" s="136"/>
      <c r="R155" s="136"/>
      <c r="S155" s="138"/>
      <c r="T155" s="139"/>
      <c r="U155" s="136"/>
      <c r="V155" s="136"/>
      <c r="W155" s="136"/>
      <c r="X155" s="136"/>
      <c r="Y155" s="136"/>
      <c r="Z155" s="136"/>
      <c r="AA155" s="140"/>
      <c r="AT155" s="141" t="s">
        <v>240</v>
      </c>
      <c r="AU155" s="141" t="s">
        <v>74</v>
      </c>
      <c r="AV155" s="141" t="s">
        <v>237</v>
      </c>
      <c r="AW155" s="141" t="s">
        <v>188</v>
      </c>
      <c r="AX155" s="141" t="s">
        <v>17</v>
      </c>
      <c r="AY155" s="141" t="s">
        <v>231</v>
      </c>
    </row>
    <row r="156" spans="2:63" s="106" customFormat="1" ht="30.75" customHeight="1">
      <c r="B156" s="107"/>
      <c r="C156" s="108"/>
      <c r="D156" s="116" t="s">
        <v>1464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N156" s="285">
        <f>$BK$156</f>
        <v>0</v>
      </c>
      <c r="O156" s="284"/>
      <c r="P156" s="284"/>
      <c r="Q156" s="284"/>
      <c r="R156" s="108"/>
      <c r="S156" s="110"/>
      <c r="T156" s="111"/>
      <c r="U156" s="108"/>
      <c r="V156" s="108"/>
      <c r="W156" s="112">
        <f>SUM($W$157:$W$159)</f>
        <v>0</v>
      </c>
      <c r="X156" s="108"/>
      <c r="Y156" s="112">
        <f>SUM($Y$157:$Y$159)</f>
        <v>0</v>
      </c>
      <c r="Z156" s="108"/>
      <c r="AA156" s="113">
        <f>SUM($AA$157:$AA$159)</f>
        <v>0</v>
      </c>
      <c r="AR156" s="114" t="s">
        <v>17</v>
      </c>
      <c r="AT156" s="114" t="s">
        <v>64</v>
      </c>
      <c r="AU156" s="114" t="s">
        <v>17</v>
      </c>
      <c r="AY156" s="114" t="s">
        <v>231</v>
      </c>
      <c r="BK156" s="115">
        <f>SUM($BK$157:$BK$159)</f>
        <v>0</v>
      </c>
    </row>
    <row r="157" spans="2:65" s="6" customFormat="1" ht="27" customHeight="1">
      <c r="B157" s="21"/>
      <c r="C157" s="117" t="s">
        <v>321</v>
      </c>
      <c r="D157" s="117" t="s">
        <v>232</v>
      </c>
      <c r="E157" s="118" t="s">
        <v>1540</v>
      </c>
      <c r="F157" s="289" t="s">
        <v>1541</v>
      </c>
      <c r="G157" s="290"/>
      <c r="H157" s="290"/>
      <c r="I157" s="290"/>
      <c r="J157" s="120" t="s">
        <v>248</v>
      </c>
      <c r="K157" s="121">
        <v>13.14</v>
      </c>
      <c r="L157" s="291"/>
      <c r="M157" s="290"/>
      <c r="N157" s="292">
        <f>ROUND($L$157*$K$157,2)</f>
        <v>0</v>
      </c>
      <c r="O157" s="290"/>
      <c r="P157" s="290"/>
      <c r="Q157" s="290"/>
      <c r="R157" s="119" t="s">
        <v>236</v>
      </c>
      <c r="S157" s="41"/>
      <c r="T157" s="122"/>
      <c r="U157" s="123" t="s">
        <v>35</v>
      </c>
      <c r="V157" s="22"/>
      <c r="W157" s="22"/>
      <c r="X157" s="124">
        <v>0</v>
      </c>
      <c r="Y157" s="124">
        <f>$X$157*$K$157</f>
        <v>0</v>
      </c>
      <c r="Z157" s="124">
        <v>0</v>
      </c>
      <c r="AA157" s="125">
        <f>$Z$157*$K$157</f>
        <v>0</v>
      </c>
      <c r="AR157" s="80" t="s">
        <v>237</v>
      </c>
      <c r="AT157" s="80" t="s">
        <v>232</v>
      </c>
      <c r="AU157" s="80" t="s">
        <v>74</v>
      </c>
      <c r="AY157" s="6" t="s">
        <v>231</v>
      </c>
      <c r="BE157" s="126">
        <f>IF($U$157="základní",$N$157,0)</f>
        <v>0</v>
      </c>
      <c r="BF157" s="126">
        <f>IF($U$157="snížená",$N$157,0)</f>
        <v>0</v>
      </c>
      <c r="BG157" s="126">
        <f>IF($U$157="zákl. přenesená",$N$157,0)</f>
        <v>0</v>
      </c>
      <c r="BH157" s="126">
        <f>IF($U$157="sníž. přenesená",$N$157,0)</f>
        <v>0</v>
      </c>
      <c r="BI157" s="126">
        <f>IF($U$157="nulová",$N$157,0)</f>
        <v>0</v>
      </c>
      <c r="BJ157" s="80" t="s">
        <v>17</v>
      </c>
      <c r="BK157" s="126">
        <f>ROUND($L$157*$K$157,2)</f>
        <v>0</v>
      </c>
      <c r="BL157" s="80" t="s">
        <v>237</v>
      </c>
      <c r="BM157" s="80" t="s">
        <v>1542</v>
      </c>
    </row>
    <row r="158" spans="2:51" s="6" customFormat="1" ht="15.75" customHeight="1">
      <c r="B158" s="127"/>
      <c r="C158" s="128"/>
      <c r="D158" s="128"/>
      <c r="E158" s="129"/>
      <c r="F158" s="293" t="s">
        <v>1543</v>
      </c>
      <c r="G158" s="294"/>
      <c r="H158" s="294"/>
      <c r="I158" s="294"/>
      <c r="J158" s="128"/>
      <c r="K158" s="130">
        <v>13.14</v>
      </c>
      <c r="L158" s="128"/>
      <c r="M158" s="128"/>
      <c r="N158" s="128"/>
      <c r="O158" s="128"/>
      <c r="P158" s="128"/>
      <c r="Q158" s="128"/>
      <c r="R158" s="128"/>
      <c r="S158" s="131"/>
      <c r="T158" s="132"/>
      <c r="U158" s="128"/>
      <c r="V158" s="128"/>
      <c r="W158" s="128"/>
      <c r="X158" s="128"/>
      <c r="Y158" s="128"/>
      <c r="Z158" s="128"/>
      <c r="AA158" s="133"/>
      <c r="AT158" s="134" t="s">
        <v>240</v>
      </c>
      <c r="AU158" s="134" t="s">
        <v>74</v>
      </c>
      <c r="AV158" s="134" t="s">
        <v>74</v>
      </c>
      <c r="AW158" s="134" t="s">
        <v>188</v>
      </c>
      <c r="AX158" s="134" t="s">
        <v>65</v>
      </c>
      <c r="AY158" s="134" t="s">
        <v>231</v>
      </c>
    </row>
    <row r="159" spans="2:51" s="6" customFormat="1" ht="15.75" customHeight="1">
      <c r="B159" s="135"/>
      <c r="C159" s="136"/>
      <c r="D159" s="136"/>
      <c r="E159" s="136"/>
      <c r="F159" s="299" t="s">
        <v>241</v>
      </c>
      <c r="G159" s="300"/>
      <c r="H159" s="300"/>
      <c r="I159" s="300"/>
      <c r="J159" s="136"/>
      <c r="K159" s="137">
        <v>13.14</v>
      </c>
      <c r="L159" s="136"/>
      <c r="M159" s="136"/>
      <c r="N159" s="136"/>
      <c r="O159" s="136"/>
      <c r="P159" s="136"/>
      <c r="Q159" s="136"/>
      <c r="R159" s="136"/>
      <c r="S159" s="138"/>
      <c r="T159" s="139"/>
      <c r="U159" s="136"/>
      <c r="V159" s="136"/>
      <c r="W159" s="136"/>
      <c r="X159" s="136"/>
      <c r="Y159" s="136"/>
      <c r="Z159" s="136"/>
      <c r="AA159" s="140"/>
      <c r="AT159" s="141" t="s">
        <v>240</v>
      </c>
      <c r="AU159" s="141" t="s">
        <v>74</v>
      </c>
      <c r="AV159" s="141" t="s">
        <v>237</v>
      </c>
      <c r="AW159" s="141" t="s">
        <v>188</v>
      </c>
      <c r="AX159" s="141" t="s">
        <v>17</v>
      </c>
      <c r="AY159" s="141" t="s">
        <v>231</v>
      </c>
    </row>
    <row r="160" spans="2:63" s="106" customFormat="1" ht="30.75" customHeight="1">
      <c r="B160" s="107"/>
      <c r="C160" s="108"/>
      <c r="D160" s="116" t="s">
        <v>192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285">
        <f>$BK$160</f>
        <v>0</v>
      </c>
      <c r="O160" s="284"/>
      <c r="P160" s="284"/>
      <c r="Q160" s="284"/>
      <c r="R160" s="108"/>
      <c r="S160" s="110"/>
      <c r="T160" s="111"/>
      <c r="U160" s="108"/>
      <c r="V160" s="108"/>
      <c r="W160" s="112">
        <f>SUM($W$161:$W$166)</f>
        <v>0</v>
      </c>
      <c r="X160" s="108"/>
      <c r="Y160" s="112">
        <f>SUM($Y$161:$Y$166)</f>
        <v>0</v>
      </c>
      <c r="Z160" s="108"/>
      <c r="AA160" s="113">
        <f>SUM($AA$161:$AA$166)</f>
        <v>0</v>
      </c>
      <c r="AR160" s="114" t="s">
        <v>17</v>
      </c>
      <c r="AT160" s="114" t="s">
        <v>64</v>
      </c>
      <c r="AU160" s="114" t="s">
        <v>17</v>
      </c>
      <c r="AY160" s="114" t="s">
        <v>231</v>
      </c>
      <c r="BK160" s="115">
        <f>SUM($BK$161:$BK$166)</f>
        <v>0</v>
      </c>
    </row>
    <row r="161" spans="2:65" s="6" customFormat="1" ht="15.75" customHeight="1">
      <c r="B161" s="21"/>
      <c r="C161" s="117" t="s">
        <v>327</v>
      </c>
      <c r="D161" s="117" t="s">
        <v>232</v>
      </c>
      <c r="E161" s="118" t="s">
        <v>1544</v>
      </c>
      <c r="F161" s="289" t="s">
        <v>1545</v>
      </c>
      <c r="G161" s="290"/>
      <c r="H161" s="290"/>
      <c r="I161" s="290"/>
      <c r="J161" s="120" t="s">
        <v>235</v>
      </c>
      <c r="K161" s="121">
        <v>10406</v>
      </c>
      <c r="L161" s="291"/>
      <c r="M161" s="290"/>
      <c r="N161" s="292">
        <f>ROUND($L$161*$K$161,2)</f>
        <v>0</v>
      </c>
      <c r="O161" s="290"/>
      <c r="P161" s="290"/>
      <c r="Q161" s="290"/>
      <c r="R161" s="119" t="s">
        <v>236</v>
      </c>
      <c r="S161" s="41"/>
      <c r="T161" s="122"/>
      <c r="U161" s="123" t="s">
        <v>35</v>
      </c>
      <c r="V161" s="22"/>
      <c r="W161" s="22"/>
      <c r="X161" s="124">
        <v>0</v>
      </c>
      <c r="Y161" s="124">
        <f>$X$161*$K$161</f>
        <v>0</v>
      </c>
      <c r="Z161" s="124">
        <v>0</v>
      </c>
      <c r="AA161" s="125">
        <f>$Z$161*$K$161</f>
        <v>0</v>
      </c>
      <c r="AR161" s="80" t="s">
        <v>237</v>
      </c>
      <c r="AT161" s="80" t="s">
        <v>232</v>
      </c>
      <c r="AU161" s="80" t="s">
        <v>74</v>
      </c>
      <c r="AY161" s="6" t="s">
        <v>231</v>
      </c>
      <c r="BE161" s="126">
        <f>IF($U$161="základní",$N$161,0)</f>
        <v>0</v>
      </c>
      <c r="BF161" s="126">
        <f>IF($U$161="snížená",$N$161,0)</f>
        <v>0</v>
      </c>
      <c r="BG161" s="126">
        <f>IF($U$161="zákl. přenesená",$N$161,0)</f>
        <v>0</v>
      </c>
      <c r="BH161" s="126">
        <f>IF($U$161="sníž. přenesená",$N$161,0)</f>
        <v>0</v>
      </c>
      <c r="BI161" s="126">
        <f>IF($U$161="nulová",$N$161,0)</f>
        <v>0</v>
      </c>
      <c r="BJ161" s="80" t="s">
        <v>17</v>
      </c>
      <c r="BK161" s="126">
        <f>ROUND($L$161*$K$161,2)</f>
        <v>0</v>
      </c>
      <c r="BL161" s="80" t="s">
        <v>237</v>
      </c>
      <c r="BM161" s="80" t="s">
        <v>1546</v>
      </c>
    </row>
    <row r="162" spans="2:51" s="6" customFormat="1" ht="27" customHeight="1">
      <c r="B162" s="127"/>
      <c r="C162" s="128"/>
      <c r="D162" s="128"/>
      <c r="E162" s="129"/>
      <c r="F162" s="293" t="s">
        <v>1513</v>
      </c>
      <c r="G162" s="294"/>
      <c r="H162" s="294"/>
      <c r="I162" s="294"/>
      <c r="J162" s="128"/>
      <c r="K162" s="130">
        <v>10406</v>
      </c>
      <c r="L162" s="128"/>
      <c r="M162" s="128"/>
      <c r="N162" s="128"/>
      <c r="O162" s="128"/>
      <c r="P162" s="128"/>
      <c r="Q162" s="128"/>
      <c r="R162" s="128"/>
      <c r="S162" s="131"/>
      <c r="T162" s="132"/>
      <c r="U162" s="128"/>
      <c r="V162" s="128"/>
      <c r="W162" s="128"/>
      <c r="X162" s="128"/>
      <c r="Y162" s="128"/>
      <c r="Z162" s="128"/>
      <c r="AA162" s="133"/>
      <c r="AT162" s="134" t="s">
        <v>240</v>
      </c>
      <c r="AU162" s="134" t="s">
        <v>74</v>
      </c>
      <c r="AV162" s="134" t="s">
        <v>74</v>
      </c>
      <c r="AW162" s="134" t="s">
        <v>188</v>
      </c>
      <c r="AX162" s="134" t="s">
        <v>65</v>
      </c>
      <c r="AY162" s="134" t="s">
        <v>231</v>
      </c>
    </row>
    <row r="163" spans="2:51" s="6" customFormat="1" ht="15.75" customHeight="1">
      <c r="B163" s="135"/>
      <c r="C163" s="136"/>
      <c r="D163" s="136"/>
      <c r="E163" s="136"/>
      <c r="F163" s="299" t="s">
        <v>241</v>
      </c>
      <c r="G163" s="300"/>
      <c r="H163" s="300"/>
      <c r="I163" s="300"/>
      <c r="J163" s="136"/>
      <c r="K163" s="137">
        <v>10406</v>
      </c>
      <c r="L163" s="136"/>
      <c r="M163" s="136"/>
      <c r="N163" s="136"/>
      <c r="O163" s="136"/>
      <c r="P163" s="136"/>
      <c r="Q163" s="136"/>
      <c r="R163" s="136"/>
      <c r="S163" s="138"/>
      <c r="T163" s="139"/>
      <c r="U163" s="136"/>
      <c r="V163" s="136"/>
      <c r="W163" s="136"/>
      <c r="X163" s="136"/>
      <c r="Y163" s="136"/>
      <c r="Z163" s="136"/>
      <c r="AA163" s="140"/>
      <c r="AT163" s="141" t="s">
        <v>240</v>
      </c>
      <c r="AU163" s="141" t="s">
        <v>74</v>
      </c>
      <c r="AV163" s="141" t="s">
        <v>237</v>
      </c>
      <c r="AW163" s="141" t="s">
        <v>188</v>
      </c>
      <c r="AX163" s="141" t="s">
        <v>17</v>
      </c>
      <c r="AY163" s="141" t="s">
        <v>231</v>
      </c>
    </row>
    <row r="164" spans="2:65" s="6" customFormat="1" ht="27" customHeight="1">
      <c r="B164" s="21"/>
      <c r="C164" s="117" t="s">
        <v>7</v>
      </c>
      <c r="D164" s="117" t="s">
        <v>232</v>
      </c>
      <c r="E164" s="118" t="s">
        <v>1547</v>
      </c>
      <c r="F164" s="289" t="s">
        <v>1548</v>
      </c>
      <c r="G164" s="290"/>
      <c r="H164" s="290"/>
      <c r="I164" s="290"/>
      <c r="J164" s="120" t="s">
        <v>235</v>
      </c>
      <c r="K164" s="121">
        <v>10406</v>
      </c>
      <c r="L164" s="291"/>
      <c r="M164" s="290"/>
      <c r="N164" s="292">
        <f>ROUND($L$164*$K$164,2)</f>
        <v>0</v>
      </c>
      <c r="O164" s="290"/>
      <c r="P164" s="290"/>
      <c r="Q164" s="290"/>
      <c r="R164" s="119" t="s">
        <v>236</v>
      </c>
      <c r="S164" s="41"/>
      <c r="T164" s="122"/>
      <c r="U164" s="123" t="s">
        <v>35</v>
      </c>
      <c r="V164" s="22"/>
      <c r="W164" s="22"/>
      <c r="X164" s="124">
        <v>0</v>
      </c>
      <c r="Y164" s="124">
        <f>$X$164*$K$164</f>
        <v>0</v>
      </c>
      <c r="Z164" s="124">
        <v>0</v>
      </c>
      <c r="AA164" s="125">
        <f>$Z$164*$K$164</f>
        <v>0</v>
      </c>
      <c r="AR164" s="80" t="s">
        <v>237</v>
      </c>
      <c r="AT164" s="80" t="s">
        <v>232</v>
      </c>
      <c r="AU164" s="80" t="s">
        <v>74</v>
      </c>
      <c r="AY164" s="6" t="s">
        <v>231</v>
      </c>
      <c r="BE164" s="126">
        <f>IF($U$164="základní",$N$164,0)</f>
        <v>0</v>
      </c>
      <c r="BF164" s="126">
        <f>IF($U$164="snížená",$N$164,0)</f>
        <v>0</v>
      </c>
      <c r="BG164" s="126">
        <f>IF($U$164="zákl. přenesená",$N$164,0)</f>
        <v>0</v>
      </c>
      <c r="BH164" s="126">
        <f>IF($U$164="sníž. přenesená",$N$164,0)</f>
        <v>0</v>
      </c>
      <c r="BI164" s="126">
        <f>IF($U$164="nulová",$N$164,0)</f>
        <v>0</v>
      </c>
      <c r="BJ164" s="80" t="s">
        <v>17</v>
      </c>
      <c r="BK164" s="126">
        <f>ROUND($L$164*$K$164,2)</f>
        <v>0</v>
      </c>
      <c r="BL164" s="80" t="s">
        <v>237</v>
      </c>
      <c r="BM164" s="80" t="s">
        <v>1549</v>
      </c>
    </row>
    <row r="165" spans="2:51" s="6" customFormat="1" ht="27" customHeight="1">
      <c r="B165" s="127"/>
      <c r="C165" s="128"/>
      <c r="D165" s="128"/>
      <c r="E165" s="129"/>
      <c r="F165" s="293" t="s">
        <v>1513</v>
      </c>
      <c r="G165" s="294"/>
      <c r="H165" s="294"/>
      <c r="I165" s="294"/>
      <c r="J165" s="128"/>
      <c r="K165" s="130">
        <v>10406</v>
      </c>
      <c r="L165" s="128"/>
      <c r="M165" s="128"/>
      <c r="N165" s="128"/>
      <c r="O165" s="128"/>
      <c r="P165" s="128"/>
      <c r="Q165" s="128"/>
      <c r="R165" s="128"/>
      <c r="S165" s="131"/>
      <c r="T165" s="132"/>
      <c r="U165" s="128"/>
      <c r="V165" s="128"/>
      <c r="W165" s="128"/>
      <c r="X165" s="128"/>
      <c r="Y165" s="128"/>
      <c r="Z165" s="128"/>
      <c r="AA165" s="133"/>
      <c r="AT165" s="134" t="s">
        <v>240</v>
      </c>
      <c r="AU165" s="134" t="s">
        <v>74</v>
      </c>
      <c r="AV165" s="134" t="s">
        <v>74</v>
      </c>
      <c r="AW165" s="134" t="s">
        <v>188</v>
      </c>
      <c r="AX165" s="134" t="s">
        <v>65</v>
      </c>
      <c r="AY165" s="134" t="s">
        <v>231</v>
      </c>
    </row>
    <row r="166" spans="2:51" s="6" customFormat="1" ht="15.75" customHeight="1">
      <c r="B166" s="135"/>
      <c r="C166" s="136"/>
      <c r="D166" s="136"/>
      <c r="E166" s="136"/>
      <c r="F166" s="299" t="s">
        <v>241</v>
      </c>
      <c r="G166" s="300"/>
      <c r="H166" s="300"/>
      <c r="I166" s="300"/>
      <c r="J166" s="136"/>
      <c r="K166" s="137">
        <v>10406</v>
      </c>
      <c r="L166" s="136"/>
      <c r="M166" s="136"/>
      <c r="N166" s="136"/>
      <c r="O166" s="136"/>
      <c r="P166" s="136"/>
      <c r="Q166" s="136"/>
      <c r="R166" s="136"/>
      <c r="S166" s="138"/>
      <c r="T166" s="139"/>
      <c r="U166" s="136"/>
      <c r="V166" s="136"/>
      <c r="W166" s="136"/>
      <c r="X166" s="136"/>
      <c r="Y166" s="136"/>
      <c r="Z166" s="136"/>
      <c r="AA166" s="140"/>
      <c r="AT166" s="141" t="s">
        <v>240</v>
      </c>
      <c r="AU166" s="141" t="s">
        <v>74</v>
      </c>
      <c r="AV166" s="141" t="s">
        <v>237</v>
      </c>
      <c r="AW166" s="141" t="s">
        <v>188</v>
      </c>
      <c r="AX166" s="141" t="s">
        <v>17</v>
      </c>
      <c r="AY166" s="141" t="s">
        <v>231</v>
      </c>
    </row>
    <row r="167" spans="2:63" s="106" customFormat="1" ht="30.75" customHeight="1">
      <c r="B167" s="107"/>
      <c r="C167" s="108"/>
      <c r="D167" s="116" t="s">
        <v>193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285">
        <f>$BK$167</f>
        <v>0</v>
      </c>
      <c r="O167" s="284"/>
      <c r="P167" s="284"/>
      <c r="Q167" s="284"/>
      <c r="R167" s="108"/>
      <c r="S167" s="110"/>
      <c r="T167" s="111"/>
      <c r="U167" s="108"/>
      <c r="V167" s="108"/>
      <c r="W167" s="112">
        <f>SUM($W$168:$W$182)</f>
        <v>0</v>
      </c>
      <c r="X167" s="108"/>
      <c r="Y167" s="112">
        <f>SUM($Y$168:$Y$182)</f>
        <v>0.1624272</v>
      </c>
      <c r="Z167" s="108"/>
      <c r="AA167" s="113">
        <f>SUM($AA$168:$AA$182)</f>
        <v>0</v>
      </c>
      <c r="AR167" s="114" t="s">
        <v>17</v>
      </c>
      <c r="AT167" s="114" t="s">
        <v>64</v>
      </c>
      <c r="AU167" s="114" t="s">
        <v>17</v>
      </c>
      <c r="AY167" s="114" t="s">
        <v>231</v>
      </c>
      <c r="BK167" s="115">
        <f>SUM($BK$168:$BK$182)</f>
        <v>0</v>
      </c>
    </row>
    <row r="168" spans="2:65" s="6" customFormat="1" ht="27" customHeight="1">
      <c r="B168" s="21"/>
      <c r="C168" s="117" t="s">
        <v>353</v>
      </c>
      <c r="D168" s="117" t="s">
        <v>232</v>
      </c>
      <c r="E168" s="118" t="s">
        <v>412</v>
      </c>
      <c r="F168" s="289" t="s">
        <v>413</v>
      </c>
      <c r="G168" s="290"/>
      <c r="H168" s="290"/>
      <c r="I168" s="290"/>
      <c r="J168" s="120" t="s">
        <v>235</v>
      </c>
      <c r="K168" s="121">
        <v>1.644</v>
      </c>
      <c r="L168" s="291"/>
      <c r="M168" s="290"/>
      <c r="N168" s="292">
        <f>ROUND($L$168*$K$168,2)</f>
        <v>0</v>
      </c>
      <c r="O168" s="290"/>
      <c r="P168" s="290"/>
      <c r="Q168" s="290"/>
      <c r="R168" s="119" t="s">
        <v>236</v>
      </c>
      <c r="S168" s="41"/>
      <c r="T168" s="122"/>
      <c r="U168" s="123" t="s">
        <v>35</v>
      </c>
      <c r="V168" s="22"/>
      <c r="W168" s="22"/>
      <c r="X168" s="124">
        <v>0.0021</v>
      </c>
      <c r="Y168" s="124">
        <f>$X$168*$K$168</f>
        <v>0.0034523999999999996</v>
      </c>
      <c r="Z168" s="124">
        <v>0</v>
      </c>
      <c r="AA168" s="125">
        <f>$Z$168*$K$168</f>
        <v>0</v>
      </c>
      <c r="AR168" s="80" t="s">
        <v>237</v>
      </c>
      <c r="AT168" s="80" t="s">
        <v>232</v>
      </c>
      <c r="AU168" s="80" t="s">
        <v>74</v>
      </c>
      <c r="AY168" s="6" t="s">
        <v>231</v>
      </c>
      <c r="BE168" s="126">
        <f>IF($U$168="základní",$N$168,0)</f>
        <v>0</v>
      </c>
      <c r="BF168" s="126">
        <f>IF($U$168="snížená",$N$168,0)</f>
        <v>0</v>
      </c>
      <c r="BG168" s="126">
        <f>IF($U$168="zákl. přenesená",$N$168,0)</f>
        <v>0</v>
      </c>
      <c r="BH168" s="126">
        <f>IF($U$168="sníž. přenesená",$N$168,0)</f>
        <v>0</v>
      </c>
      <c r="BI168" s="126">
        <f>IF($U$168="nulová",$N$168,0)</f>
        <v>0</v>
      </c>
      <c r="BJ168" s="80" t="s">
        <v>17</v>
      </c>
      <c r="BK168" s="126">
        <f>ROUND($L$168*$K$168,2)</f>
        <v>0</v>
      </c>
      <c r="BL168" s="80" t="s">
        <v>237</v>
      </c>
      <c r="BM168" s="80" t="s">
        <v>1550</v>
      </c>
    </row>
    <row r="169" spans="2:47" s="6" customFormat="1" ht="16.5" customHeight="1">
      <c r="B169" s="21"/>
      <c r="C169" s="22"/>
      <c r="D169" s="22"/>
      <c r="E169" s="22"/>
      <c r="F169" s="287" t="s">
        <v>415</v>
      </c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41"/>
      <c r="T169" s="50"/>
      <c r="U169" s="22"/>
      <c r="V169" s="22"/>
      <c r="W169" s="22"/>
      <c r="X169" s="22"/>
      <c r="Y169" s="22"/>
      <c r="Z169" s="22"/>
      <c r="AA169" s="51"/>
      <c r="AT169" s="6" t="s">
        <v>337</v>
      </c>
      <c r="AU169" s="6" t="s">
        <v>74</v>
      </c>
    </row>
    <row r="170" spans="2:51" s="6" customFormat="1" ht="15.75" customHeight="1">
      <c r="B170" s="142"/>
      <c r="C170" s="143"/>
      <c r="D170" s="143"/>
      <c r="E170" s="143"/>
      <c r="F170" s="303" t="s">
        <v>1551</v>
      </c>
      <c r="G170" s="304"/>
      <c r="H170" s="304"/>
      <c r="I170" s="304"/>
      <c r="J170" s="143"/>
      <c r="K170" s="143"/>
      <c r="L170" s="143"/>
      <c r="M170" s="143"/>
      <c r="N170" s="143"/>
      <c r="O170" s="143"/>
      <c r="P170" s="143"/>
      <c r="Q170" s="143"/>
      <c r="R170" s="143"/>
      <c r="S170" s="145"/>
      <c r="T170" s="146"/>
      <c r="U170" s="143"/>
      <c r="V170" s="143"/>
      <c r="W170" s="143"/>
      <c r="X170" s="143"/>
      <c r="Y170" s="143"/>
      <c r="Z170" s="143"/>
      <c r="AA170" s="147"/>
      <c r="AT170" s="148" t="s">
        <v>240</v>
      </c>
      <c r="AU170" s="148" t="s">
        <v>74</v>
      </c>
      <c r="AV170" s="148" t="s">
        <v>17</v>
      </c>
      <c r="AW170" s="148" t="s">
        <v>188</v>
      </c>
      <c r="AX170" s="148" t="s">
        <v>65</v>
      </c>
      <c r="AY170" s="148" t="s">
        <v>231</v>
      </c>
    </row>
    <row r="171" spans="2:51" s="6" customFormat="1" ht="27" customHeight="1">
      <c r="B171" s="127"/>
      <c r="C171" s="128"/>
      <c r="D171" s="128"/>
      <c r="E171" s="128"/>
      <c r="F171" s="293" t="s">
        <v>1552</v>
      </c>
      <c r="G171" s="294"/>
      <c r="H171" s="294"/>
      <c r="I171" s="294"/>
      <c r="J171" s="128"/>
      <c r="K171" s="130">
        <v>1.644</v>
      </c>
      <c r="L171" s="128"/>
      <c r="M171" s="128"/>
      <c r="N171" s="128"/>
      <c r="O171" s="128"/>
      <c r="P171" s="128"/>
      <c r="Q171" s="128"/>
      <c r="R171" s="128"/>
      <c r="S171" s="131"/>
      <c r="T171" s="132"/>
      <c r="U171" s="128"/>
      <c r="V171" s="128"/>
      <c r="W171" s="128"/>
      <c r="X171" s="128"/>
      <c r="Y171" s="128"/>
      <c r="Z171" s="128"/>
      <c r="AA171" s="133"/>
      <c r="AT171" s="134" t="s">
        <v>240</v>
      </c>
      <c r="AU171" s="134" t="s">
        <v>74</v>
      </c>
      <c r="AV171" s="134" t="s">
        <v>74</v>
      </c>
      <c r="AW171" s="134" t="s">
        <v>188</v>
      </c>
      <c r="AX171" s="134" t="s">
        <v>65</v>
      </c>
      <c r="AY171" s="134" t="s">
        <v>231</v>
      </c>
    </row>
    <row r="172" spans="2:51" s="6" customFormat="1" ht="15.75" customHeight="1">
      <c r="B172" s="135"/>
      <c r="C172" s="136"/>
      <c r="D172" s="136"/>
      <c r="E172" s="136"/>
      <c r="F172" s="299" t="s">
        <v>241</v>
      </c>
      <c r="G172" s="300"/>
      <c r="H172" s="300"/>
      <c r="I172" s="300"/>
      <c r="J172" s="136"/>
      <c r="K172" s="137">
        <v>1.644</v>
      </c>
      <c r="L172" s="136"/>
      <c r="M172" s="136"/>
      <c r="N172" s="136"/>
      <c r="O172" s="136"/>
      <c r="P172" s="136"/>
      <c r="Q172" s="136"/>
      <c r="R172" s="136"/>
      <c r="S172" s="138"/>
      <c r="T172" s="139"/>
      <c r="U172" s="136"/>
      <c r="V172" s="136"/>
      <c r="W172" s="136"/>
      <c r="X172" s="136"/>
      <c r="Y172" s="136"/>
      <c r="Z172" s="136"/>
      <c r="AA172" s="140"/>
      <c r="AT172" s="141" t="s">
        <v>240</v>
      </c>
      <c r="AU172" s="141" t="s">
        <v>74</v>
      </c>
      <c r="AV172" s="141" t="s">
        <v>237</v>
      </c>
      <c r="AW172" s="141" t="s">
        <v>188</v>
      </c>
      <c r="AX172" s="141" t="s">
        <v>17</v>
      </c>
      <c r="AY172" s="141" t="s">
        <v>231</v>
      </c>
    </row>
    <row r="173" spans="2:65" s="6" customFormat="1" ht="27" customHeight="1">
      <c r="B173" s="21"/>
      <c r="C173" s="117" t="s">
        <v>358</v>
      </c>
      <c r="D173" s="117" t="s">
        <v>232</v>
      </c>
      <c r="E173" s="118" t="s">
        <v>421</v>
      </c>
      <c r="F173" s="289" t="s">
        <v>422</v>
      </c>
      <c r="G173" s="290"/>
      <c r="H173" s="290"/>
      <c r="I173" s="290"/>
      <c r="J173" s="120" t="s">
        <v>235</v>
      </c>
      <c r="K173" s="121">
        <v>16.44</v>
      </c>
      <c r="L173" s="291"/>
      <c r="M173" s="290"/>
      <c r="N173" s="292">
        <f>ROUND($L$173*$K$173,2)</f>
        <v>0</v>
      </c>
      <c r="O173" s="290"/>
      <c r="P173" s="290"/>
      <c r="Q173" s="290"/>
      <c r="R173" s="119" t="s">
        <v>236</v>
      </c>
      <c r="S173" s="41"/>
      <c r="T173" s="122"/>
      <c r="U173" s="123" t="s">
        <v>35</v>
      </c>
      <c r="V173" s="22"/>
      <c r="W173" s="22"/>
      <c r="X173" s="124">
        <v>0.00489</v>
      </c>
      <c r="Y173" s="124">
        <f>$X$173*$K$173</f>
        <v>0.08039160000000001</v>
      </c>
      <c r="Z173" s="124">
        <v>0</v>
      </c>
      <c r="AA173" s="125">
        <f>$Z$173*$K$173</f>
        <v>0</v>
      </c>
      <c r="AR173" s="80" t="s">
        <v>237</v>
      </c>
      <c r="AT173" s="80" t="s">
        <v>232</v>
      </c>
      <c r="AU173" s="80" t="s">
        <v>74</v>
      </c>
      <c r="AY173" s="6" t="s">
        <v>231</v>
      </c>
      <c r="BE173" s="126">
        <f>IF($U$173="základní",$N$173,0)</f>
        <v>0</v>
      </c>
      <c r="BF173" s="126">
        <f>IF($U$173="snížená",$N$173,0)</f>
        <v>0</v>
      </c>
      <c r="BG173" s="126">
        <f>IF($U$173="zákl. přenesená",$N$173,0)</f>
        <v>0</v>
      </c>
      <c r="BH173" s="126">
        <f>IF($U$173="sníž. přenesená",$N$173,0)</f>
        <v>0</v>
      </c>
      <c r="BI173" s="126">
        <f>IF($U$173="nulová",$N$173,0)</f>
        <v>0</v>
      </c>
      <c r="BJ173" s="80" t="s">
        <v>17</v>
      </c>
      <c r="BK173" s="126">
        <f>ROUND($L$173*$K$173,2)</f>
        <v>0</v>
      </c>
      <c r="BL173" s="80" t="s">
        <v>237</v>
      </c>
      <c r="BM173" s="80" t="s">
        <v>1553</v>
      </c>
    </row>
    <row r="174" spans="2:47" s="6" customFormat="1" ht="16.5" customHeight="1">
      <c r="B174" s="21"/>
      <c r="C174" s="22"/>
      <c r="D174" s="22"/>
      <c r="E174" s="22"/>
      <c r="F174" s="287" t="s">
        <v>422</v>
      </c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337</v>
      </c>
      <c r="AU174" s="6" t="s">
        <v>74</v>
      </c>
    </row>
    <row r="175" spans="2:51" s="6" customFormat="1" ht="15.75" customHeight="1">
      <c r="B175" s="142"/>
      <c r="C175" s="143"/>
      <c r="D175" s="143"/>
      <c r="E175" s="143"/>
      <c r="F175" s="303" t="s">
        <v>1554</v>
      </c>
      <c r="G175" s="304"/>
      <c r="H175" s="304"/>
      <c r="I175" s="304"/>
      <c r="J175" s="143"/>
      <c r="K175" s="143"/>
      <c r="L175" s="143"/>
      <c r="M175" s="143"/>
      <c r="N175" s="143"/>
      <c r="O175" s="143"/>
      <c r="P175" s="143"/>
      <c r="Q175" s="143"/>
      <c r="R175" s="143"/>
      <c r="S175" s="145"/>
      <c r="T175" s="146"/>
      <c r="U175" s="143"/>
      <c r="V175" s="143"/>
      <c r="W175" s="143"/>
      <c r="X175" s="143"/>
      <c r="Y175" s="143"/>
      <c r="Z175" s="143"/>
      <c r="AA175" s="147"/>
      <c r="AT175" s="148" t="s">
        <v>240</v>
      </c>
      <c r="AU175" s="148" t="s">
        <v>74</v>
      </c>
      <c r="AV175" s="148" t="s">
        <v>17</v>
      </c>
      <c r="AW175" s="148" t="s">
        <v>188</v>
      </c>
      <c r="AX175" s="148" t="s">
        <v>65</v>
      </c>
      <c r="AY175" s="148" t="s">
        <v>231</v>
      </c>
    </row>
    <row r="176" spans="2:51" s="6" customFormat="1" ht="15.75" customHeight="1">
      <c r="B176" s="127"/>
      <c r="C176" s="128"/>
      <c r="D176" s="128"/>
      <c r="E176" s="128"/>
      <c r="F176" s="293" t="s">
        <v>1555</v>
      </c>
      <c r="G176" s="294"/>
      <c r="H176" s="294"/>
      <c r="I176" s="294"/>
      <c r="J176" s="128"/>
      <c r="K176" s="130">
        <v>16.44</v>
      </c>
      <c r="L176" s="128"/>
      <c r="M176" s="128"/>
      <c r="N176" s="128"/>
      <c r="O176" s="128"/>
      <c r="P176" s="128"/>
      <c r="Q176" s="128"/>
      <c r="R176" s="128"/>
      <c r="S176" s="131"/>
      <c r="T176" s="132"/>
      <c r="U176" s="128"/>
      <c r="V176" s="128"/>
      <c r="W176" s="128"/>
      <c r="X176" s="128"/>
      <c r="Y176" s="128"/>
      <c r="Z176" s="128"/>
      <c r="AA176" s="133"/>
      <c r="AT176" s="134" t="s">
        <v>240</v>
      </c>
      <c r="AU176" s="134" t="s">
        <v>74</v>
      </c>
      <c r="AV176" s="134" t="s">
        <v>74</v>
      </c>
      <c r="AW176" s="134" t="s">
        <v>188</v>
      </c>
      <c r="AX176" s="134" t="s">
        <v>65</v>
      </c>
      <c r="AY176" s="134" t="s">
        <v>231</v>
      </c>
    </row>
    <row r="177" spans="2:51" s="6" customFormat="1" ht="15.75" customHeight="1">
      <c r="B177" s="135"/>
      <c r="C177" s="136"/>
      <c r="D177" s="136"/>
      <c r="E177" s="136"/>
      <c r="F177" s="299" t="s">
        <v>241</v>
      </c>
      <c r="G177" s="300"/>
      <c r="H177" s="300"/>
      <c r="I177" s="300"/>
      <c r="J177" s="136"/>
      <c r="K177" s="137">
        <v>16.44</v>
      </c>
      <c r="L177" s="136"/>
      <c r="M177" s="136"/>
      <c r="N177" s="136"/>
      <c r="O177" s="136"/>
      <c r="P177" s="136"/>
      <c r="Q177" s="136"/>
      <c r="R177" s="136"/>
      <c r="S177" s="138"/>
      <c r="T177" s="139"/>
      <c r="U177" s="136"/>
      <c r="V177" s="136"/>
      <c r="W177" s="136"/>
      <c r="X177" s="136"/>
      <c r="Y177" s="136"/>
      <c r="Z177" s="136"/>
      <c r="AA177" s="140"/>
      <c r="AT177" s="141" t="s">
        <v>240</v>
      </c>
      <c r="AU177" s="141" t="s">
        <v>74</v>
      </c>
      <c r="AV177" s="141" t="s">
        <v>237</v>
      </c>
      <c r="AW177" s="141" t="s">
        <v>188</v>
      </c>
      <c r="AX177" s="141" t="s">
        <v>17</v>
      </c>
      <c r="AY177" s="141" t="s">
        <v>231</v>
      </c>
    </row>
    <row r="178" spans="2:65" s="6" customFormat="1" ht="27" customHeight="1">
      <c r="B178" s="21"/>
      <c r="C178" s="117" t="s">
        <v>362</v>
      </c>
      <c r="D178" s="117" t="s">
        <v>232</v>
      </c>
      <c r="E178" s="118" t="s">
        <v>553</v>
      </c>
      <c r="F178" s="289" t="s">
        <v>554</v>
      </c>
      <c r="G178" s="290"/>
      <c r="H178" s="290"/>
      <c r="I178" s="290"/>
      <c r="J178" s="120" t="s">
        <v>235</v>
      </c>
      <c r="K178" s="121">
        <v>16.44</v>
      </c>
      <c r="L178" s="291"/>
      <c r="M178" s="290"/>
      <c r="N178" s="292">
        <f>ROUND($L$178*$K$178,2)</f>
        <v>0</v>
      </c>
      <c r="O178" s="290"/>
      <c r="P178" s="290"/>
      <c r="Q178" s="290"/>
      <c r="R178" s="119" t="s">
        <v>236</v>
      </c>
      <c r="S178" s="41"/>
      <c r="T178" s="122"/>
      <c r="U178" s="123" t="s">
        <v>35</v>
      </c>
      <c r="V178" s="22"/>
      <c r="W178" s="22"/>
      <c r="X178" s="124">
        <v>0.00478</v>
      </c>
      <c r="Y178" s="124">
        <f>$X$178*$K$178</f>
        <v>0.0785832</v>
      </c>
      <c r="Z178" s="124">
        <v>0</v>
      </c>
      <c r="AA178" s="125">
        <f>$Z$178*$K$178</f>
        <v>0</v>
      </c>
      <c r="AR178" s="80" t="s">
        <v>237</v>
      </c>
      <c r="AT178" s="80" t="s">
        <v>232</v>
      </c>
      <c r="AU178" s="80" t="s">
        <v>74</v>
      </c>
      <c r="AY178" s="6" t="s">
        <v>231</v>
      </c>
      <c r="BE178" s="126">
        <f>IF($U$178="základní",$N$178,0)</f>
        <v>0</v>
      </c>
      <c r="BF178" s="126">
        <f>IF($U$178="snížená",$N$178,0)</f>
        <v>0</v>
      </c>
      <c r="BG178" s="126">
        <f>IF($U$178="zákl. přenesená",$N$178,0)</f>
        <v>0</v>
      </c>
      <c r="BH178" s="126">
        <f>IF($U$178="sníž. přenesená",$N$178,0)</f>
        <v>0</v>
      </c>
      <c r="BI178" s="126">
        <f>IF($U$178="nulová",$N$178,0)</f>
        <v>0</v>
      </c>
      <c r="BJ178" s="80" t="s">
        <v>17</v>
      </c>
      <c r="BK178" s="126">
        <f>ROUND($L$178*$K$178,2)</f>
        <v>0</v>
      </c>
      <c r="BL178" s="80" t="s">
        <v>237</v>
      </c>
      <c r="BM178" s="80" t="s">
        <v>1556</v>
      </c>
    </row>
    <row r="179" spans="2:47" s="6" customFormat="1" ht="16.5" customHeight="1">
      <c r="B179" s="21"/>
      <c r="C179" s="22"/>
      <c r="D179" s="22"/>
      <c r="E179" s="22"/>
      <c r="F179" s="287" t="s">
        <v>554</v>
      </c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41"/>
      <c r="T179" s="50"/>
      <c r="U179" s="22"/>
      <c r="V179" s="22"/>
      <c r="W179" s="22"/>
      <c r="X179" s="22"/>
      <c r="Y179" s="22"/>
      <c r="Z179" s="22"/>
      <c r="AA179" s="51"/>
      <c r="AT179" s="6" t="s">
        <v>337</v>
      </c>
      <c r="AU179" s="6" t="s">
        <v>74</v>
      </c>
    </row>
    <row r="180" spans="2:51" s="6" customFormat="1" ht="15.75" customHeight="1">
      <c r="B180" s="142"/>
      <c r="C180" s="143"/>
      <c r="D180" s="143"/>
      <c r="E180" s="143"/>
      <c r="F180" s="303" t="s">
        <v>1554</v>
      </c>
      <c r="G180" s="304"/>
      <c r="H180" s="304"/>
      <c r="I180" s="304"/>
      <c r="J180" s="143"/>
      <c r="K180" s="143"/>
      <c r="L180" s="143"/>
      <c r="M180" s="143"/>
      <c r="N180" s="143"/>
      <c r="O180" s="143"/>
      <c r="P180" s="143"/>
      <c r="Q180" s="143"/>
      <c r="R180" s="143"/>
      <c r="S180" s="145"/>
      <c r="T180" s="146"/>
      <c r="U180" s="143"/>
      <c r="V180" s="143"/>
      <c r="W180" s="143"/>
      <c r="X180" s="143"/>
      <c r="Y180" s="143"/>
      <c r="Z180" s="143"/>
      <c r="AA180" s="147"/>
      <c r="AT180" s="148" t="s">
        <v>240</v>
      </c>
      <c r="AU180" s="148" t="s">
        <v>74</v>
      </c>
      <c r="AV180" s="148" t="s">
        <v>17</v>
      </c>
      <c r="AW180" s="148" t="s">
        <v>188</v>
      </c>
      <c r="AX180" s="148" t="s">
        <v>65</v>
      </c>
      <c r="AY180" s="148" t="s">
        <v>231</v>
      </c>
    </row>
    <row r="181" spans="2:51" s="6" customFormat="1" ht="15.75" customHeight="1">
      <c r="B181" s="127"/>
      <c r="C181" s="128"/>
      <c r="D181" s="128"/>
      <c r="E181" s="128"/>
      <c r="F181" s="293" t="s">
        <v>1555</v>
      </c>
      <c r="G181" s="294"/>
      <c r="H181" s="294"/>
      <c r="I181" s="294"/>
      <c r="J181" s="128"/>
      <c r="K181" s="130">
        <v>16.44</v>
      </c>
      <c r="L181" s="128"/>
      <c r="M181" s="128"/>
      <c r="N181" s="128"/>
      <c r="O181" s="128"/>
      <c r="P181" s="128"/>
      <c r="Q181" s="128"/>
      <c r="R181" s="128"/>
      <c r="S181" s="131"/>
      <c r="T181" s="132"/>
      <c r="U181" s="128"/>
      <c r="V181" s="128"/>
      <c r="W181" s="128"/>
      <c r="X181" s="128"/>
      <c r="Y181" s="128"/>
      <c r="Z181" s="128"/>
      <c r="AA181" s="133"/>
      <c r="AT181" s="134" t="s">
        <v>240</v>
      </c>
      <c r="AU181" s="134" t="s">
        <v>74</v>
      </c>
      <c r="AV181" s="134" t="s">
        <v>74</v>
      </c>
      <c r="AW181" s="134" t="s">
        <v>188</v>
      </c>
      <c r="AX181" s="134" t="s">
        <v>65</v>
      </c>
      <c r="AY181" s="134" t="s">
        <v>231</v>
      </c>
    </row>
    <row r="182" spans="2:51" s="6" customFormat="1" ht="15.75" customHeight="1">
      <c r="B182" s="135"/>
      <c r="C182" s="136"/>
      <c r="D182" s="136"/>
      <c r="E182" s="136"/>
      <c r="F182" s="299" t="s">
        <v>241</v>
      </c>
      <c r="G182" s="300"/>
      <c r="H182" s="300"/>
      <c r="I182" s="300"/>
      <c r="J182" s="136"/>
      <c r="K182" s="137">
        <v>16.44</v>
      </c>
      <c r="L182" s="136"/>
      <c r="M182" s="136"/>
      <c r="N182" s="136"/>
      <c r="O182" s="136"/>
      <c r="P182" s="136"/>
      <c r="Q182" s="136"/>
      <c r="R182" s="136"/>
      <c r="S182" s="138"/>
      <c r="T182" s="139"/>
      <c r="U182" s="136"/>
      <c r="V182" s="136"/>
      <c r="W182" s="136"/>
      <c r="X182" s="136"/>
      <c r="Y182" s="136"/>
      <c r="Z182" s="136"/>
      <c r="AA182" s="140"/>
      <c r="AT182" s="141" t="s">
        <v>240</v>
      </c>
      <c r="AU182" s="141" t="s">
        <v>74</v>
      </c>
      <c r="AV182" s="141" t="s">
        <v>237</v>
      </c>
      <c r="AW182" s="141" t="s">
        <v>188</v>
      </c>
      <c r="AX182" s="141" t="s">
        <v>17</v>
      </c>
      <c r="AY182" s="141" t="s">
        <v>231</v>
      </c>
    </row>
    <row r="183" spans="2:63" s="106" customFormat="1" ht="30.75" customHeight="1">
      <c r="B183" s="107"/>
      <c r="C183" s="108"/>
      <c r="D183" s="116" t="s">
        <v>1465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N183" s="285">
        <f>$BK$183</f>
        <v>0</v>
      </c>
      <c r="O183" s="284"/>
      <c r="P183" s="284"/>
      <c r="Q183" s="284"/>
      <c r="R183" s="108"/>
      <c r="S183" s="110"/>
      <c r="T183" s="111"/>
      <c r="U183" s="108"/>
      <c r="V183" s="108"/>
      <c r="W183" s="112">
        <f>SUM($W$184:$W$210)</f>
        <v>0</v>
      </c>
      <c r="X183" s="108"/>
      <c r="Y183" s="112">
        <f>SUM($Y$184:$Y$210)</f>
        <v>1.1101189</v>
      </c>
      <c r="Z183" s="108"/>
      <c r="AA183" s="113">
        <f>SUM($AA$184:$AA$210)</f>
        <v>0</v>
      </c>
      <c r="AR183" s="114" t="s">
        <v>17</v>
      </c>
      <c r="AT183" s="114" t="s">
        <v>64</v>
      </c>
      <c r="AU183" s="114" t="s">
        <v>17</v>
      </c>
      <c r="AY183" s="114" t="s">
        <v>231</v>
      </c>
      <c r="BK183" s="115">
        <f>SUM($BK$184:$BK$210)</f>
        <v>0</v>
      </c>
    </row>
    <row r="184" spans="2:65" s="6" customFormat="1" ht="39" customHeight="1">
      <c r="B184" s="21"/>
      <c r="C184" s="117" t="s">
        <v>366</v>
      </c>
      <c r="D184" s="117" t="s">
        <v>232</v>
      </c>
      <c r="E184" s="118" t="s">
        <v>1557</v>
      </c>
      <c r="F184" s="289" t="s">
        <v>1558</v>
      </c>
      <c r="G184" s="290"/>
      <c r="H184" s="290"/>
      <c r="I184" s="290"/>
      <c r="J184" s="120" t="s">
        <v>438</v>
      </c>
      <c r="K184" s="121">
        <v>304.4</v>
      </c>
      <c r="L184" s="291"/>
      <c r="M184" s="290"/>
      <c r="N184" s="292">
        <f>ROUND($L$184*$K$184,2)</f>
        <v>0</v>
      </c>
      <c r="O184" s="290"/>
      <c r="P184" s="290"/>
      <c r="Q184" s="290"/>
      <c r="R184" s="119" t="s">
        <v>236</v>
      </c>
      <c r="S184" s="41"/>
      <c r="T184" s="122"/>
      <c r="U184" s="123" t="s">
        <v>35</v>
      </c>
      <c r="V184" s="22"/>
      <c r="W184" s="22"/>
      <c r="X184" s="124">
        <v>0</v>
      </c>
      <c r="Y184" s="124">
        <f>$X$184*$K$184</f>
        <v>0</v>
      </c>
      <c r="Z184" s="124">
        <v>0</v>
      </c>
      <c r="AA184" s="125">
        <f>$Z$184*$K$184</f>
        <v>0</v>
      </c>
      <c r="AR184" s="80" t="s">
        <v>237</v>
      </c>
      <c r="AT184" s="80" t="s">
        <v>232</v>
      </c>
      <c r="AU184" s="80" t="s">
        <v>74</v>
      </c>
      <c r="AY184" s="6" t="s">
        <v>231</v>
      </c>
      <c r="BE184" s="126">
        <f>IF($U$184="základní",$N$184,0)</f>
        <v>0</v>
      </c>
      <c r="BF184" s="126">
        <f>IF($U$184="snížená",$N$184,0)</f>
        <v>0</v>
      </c>
      <c r="BG184" s="126">
        <f>IF($U$184="zákl. přenesená",$N$184,0)</f>
        <v>0</v>
      </c>
      <c r="BH184" s="126">
        <f>IF($U$184="sníž. přenesená",$N$184,0)</f>
        <v>0</v>
      </c>
      <c r="BI184" s="126">
        <f>IF($U$184="nulová",$N$184,0)</f>
        <v>0</v>
      </c>
      <c r="BJ184" s="80" t="s">
        <v>17</v>
      </c>
      <c r="BK184" s="126">
        <f>ROUND($L$184*$K$184,2)</f>
        <v>0</v>
      </c>
      <c r="BL184" s="80" t="s">
        <v>237</v>
      </c>
      <c r="BM184" s="80" t="s">
        <v>1559</v>
      </c>
    </row>
    <row r="185" spans="2:47" s="6" customFormat="1" ht="16.5" customHeight="1">
      <c r="B185" s="21"/>
      <c r="C185" s="22"/>
      <c r="D185" s="22"/>
      <c r="E185" s="22"/>
      <c r="F185" s="287" t="s">
        <v>1560</v>
      </c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41"/>
      <c r="T185" s="50"/>
      <c r="U185" s="22"/>
      <c r="V185" s="22"/>
      <c r="W185" s="22"/>
      <c r="X185" s="22"/>
      <c r="Y185" s="22"/>
      <c r="Z185" s="22"/>
      <c r="AA185" s="51"/>
      <c r="AT185" s="6" t="s">
        <v>337</v>
      </c>
      <c r="AU185" s="6" t="s">
        <v>74</v>
      </c>
    </row>
    <row r="186" spans="2:51" s="6" customFormat="1" ht="15.75" customHeight="1">
      <c r="B186" s="142"/>
      <c r="C186" s="143"/>
      <c r="D186" s="143"/>
      <c r="E186" s="143"/>
      <c r="F186" s="303" t="s">
        <v>1561</v>
      </c>
      <c r="G186" s="304"/>
      <c r="H186" s="304"/>
      <c r="I186" s="304"/>
      <c r="J186" s="143"/>
      <c r="K186" s="143"/>
      <c r="L186" s="143"/>
      <c r="M186" s="143"/>
      <c r="N186" s="143"/>
      <c r="O186" s="143"/>
      <c r="P186" s="143"/>
      <c r="Q186" s="143"/>
      <c r="R186" s="143"/>
      <c r="S186" s="145"/>
      <c r="T186" s="146"/>
      <c r="U186" s="143"/>
      <c r="V186" s="143"/>
      <c r="W186" s="143"/>
      <c r="X186" s="143"/>
      <c r="Y186" s="143"/>
      <c r="Z186" s="143"/>
      <c r="AA186" s="147"/>
      <c r="AT186" s="148" t="s">
        <v>240</v>
      </c>
      <c r="AU186" s="148" t="s">
        <v>74</v>
      </c>
      <c r="AV186" s="148" t="s">
        <v>17</v>
      </c>
      <c r="AW186" s="148" t="s">
        <v>188</v>
      </c>
      <c r="AX186" s="148" t="s">
        <v>65</v>
      </c>
      <c r="AY186" s="148" t="s">
        <v>231</v>
      </c>
    </row>
    <row r="187" spans="2:51" s="6" customFormat="1" ht="15.75" customHeight="1">
      <c r="B187" s="127"/>
      <c r="C187" s="128"/>
      <c r="D187" s="128"/>
      <c r="E187" s="128"/>
      <c r="F187" s="293" t="s">
        <v>1562</v>
      </c>
      <c r="G187" s="294"/>
      <c r="H187" s="294"/>
      <c r="I187" s="294"/>
      <c r="J187" s="128"/>
      <c r="K187" s="130">
        <v>304.4</v>
      </c>
      <c r="L187" s="128"/>
      <c r="M187" s="128"/>
      <c r="N187" s="128"/>
      <c r="O187" s="128"/>
      <c r="P187" s="128"/>
      <c r="Q187" s="128"/>
      <c r="R187" s="128"/>
      <c r="S187" s="131"/>
      <c r="T187" s="132"/>
      <c r="U187" s="128"/>
      <c r="V187" s="128"/>
      <c r="W187" s="128"/>
      <c r="X187" s="128"/>
      <c r="Y187" s="128"/>
      <c r="Z187" s="128"/>
      <c r="AA187" s="133"/>
      <c r="AT187" s="134" t="s">
        <v>240</v>
      </c>
      <c r="AU187" s="134" t="s">
        <v>74</v>
      </c>
      <c r="AV187" s="134" t="s">
        <v>74</v>
      </c>
      <c r="AW187" s="134" t="s">
        <v>188</v>
      </c>
      <c r="AX187" s="134" t="s">
        <v>17</v>
      </c>
      <c r="AY187" s="134" t="s">
        <v>231</v>
      </c>
    </row>
    <row r="188" spans="2:65" s="6" customFormat="1" ht="27" customHeight="1">
      <c r="B188" s="21"/>
      <c r="C188" s="149" t="s">
        <v>371</v>
      </c>
      <c r="D188" s="149" t="s">
        <v>328</v>
      </c>
      <c r="E188" s="150" t="s">
        <v>1563</v>
      </c>
      <c r="F188" s="295" t="s">
        <v>1564</v>
      </c>
      <c r="G188" s="296"/>
      <c r="H188" s="296"/>
      <c r="I188" s="296"/>
      <c r="J188" s="151" t="s">
        <v>438</v>
      </c>
      <c r="K188" s="152">
        <v>334.84</v>
      </c>
      <c r="L188" s="297"/>
      <c r="M188" s="296"/>
      <c r="N188" s="298">
        <f>ROUND($L$188*$K$188,2)</f>
        <v>0</v>
      </c>
      <c r="O188" s="290"/>
      <c r="P188" s="290"/>
      <c r="Q188" s="290"/>
      <c r="R188" s="119" t="s">
        <v>236</v>
      </c>
      <c r="S188" s="41"/>
      <c r="T188" s="122"/>
      <c r="U188" s="123" t="s">
        <v>35</v>
      </c>
      <c r="V188" s="22"/>
      <c r="W188" s="22"/>
      <c r="X188" s="124">
        <v>0.00067</v>
      </c>
      <c r="Y188" s="124">
        <f>$X$188*$K$188</f>
        <v>0.22434279999999998</v>
      </c>
      <c r="Z188" s="124">
        <v>0</v>
      </c>
      <c r="AA188" s="125">
        <f>$Z$188*$K$188</f>
        <v>0</v>
      </c>
      <c r="AR188" s="80" t="s">
        <v>268</v>
      </c>
      <c r="AT188" s="80" t="s">
        <v>328</v>
      </c>
      <c r="AU188" s="80" t="s">
        <v>74</v>
      </c>
      <c r="AY188" s="6" t="s">
        <v>231</v>
      </c>
      <c r="BE188" s="126">
        <f>IF($U$188="základní",$N$188,0)</f>
        <v>0</v>
      </c>
      <c r="BF188" s="126">
        <f>IF($U$188="snížená",$N$188,0)</f>
        <v>0</v>
      </c>
      <c r="BG188" s="126">
        <f>IF($U$188="zákl. přenesená",$N$188,0)</f>
        <v>0</v>
      </c>
      <c r="BH188" s="126">
        <f>IF($U$188="sníž. přenesená",$N$188,0)</f>
        <v>0</v>
      </c>
      <c r="BI188" s="126">
        <f>IF($U$188="nulová",$N$188,0)</f>
        <v>0</v>
      </c>
      <c r="BJ188" s="80" t="s">
        <v>17</v>
      </c>
      <c r="BK188" s="126">
        <f>ROUND($L$188*$K$188,2)</f>
        <v>0</v>
      </c>
      <c r="BL188" s="80" t="s">
        <v>237</v>
      </c>
      <c r="BM188" s="80" t="s">
        <v>1565</v>
      </c>
    </row>
    <row r="189" spans="2:47" s="6" customFormat="1" ht="16.5" customHeight="1">
      <c r="B189" s="21"/>
      <c r="C189" s="22"/>
      <c r="D189" s="22"/>
      <c r="E189" s="22"/>
      <c r="F189" s="287" t="s">
        <v>1566</v>
      </c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41"/>
      <c r="T189" s="50"/>
      <c r="U189" s="22"/>
      <c r="V189" s="22"/>
      <c r="W189" s="22"/>
      <c r="X189" s="22"/>
      <c r="Y189" s="22"/>
      <c r="Z189" s="22"/>
      <c r="AA189" s="51"/>
      <c r="AT189" s="6" t="s">
        <v>337</v>
      </c>
      <c r="AU189" s="6" t="s">
        <v>74</v>
      </c>
    </row>
    <row r="190" spans="2:51" s="6" customFormat="1" ht="15.75" customHeight="1">
      <c r="B190" s="127"/>
      <c r="C190" s="128"/>
      <c r="D190" s="128"/>
      <c r="E190" s="128"/>
      <c r="F190" s="293" t="s">
        <v>1567</v>
      </c>
      <c r="G190" s="294"/>
      <c r="H190" s="294"/>
      <c r="I190" s="294"/>
      <c r="J190" s="128"/>
      <c r="K190" s="130">
        <v>334.84</v>
      </c>
      <c r="L190" s="128"/>
      <c r="M190" s="128"/>
      <c r="N190" s="128"/>
      <c r="O190" s="128"/>
      <c r="P190" s="128"/>
      <c r="Q190" s="128"/>
      <c r="R190" s="128"/>
      <c r="S190" s="131"/>
      <c r="T190" s="132"/>
      <c r="U190" s="128"/>
      <c r="V190" s="128"/>
      <c r="W190" s="128"/>
      <c r="X190" s="128"/>
      <c r="Y190" s="128"/>
      <c r="Z190" s="128"/>
      <c r="AA190" s="133"/>
      <c r="AT190" s="134" t="s">
        <v>240</v>
      </c>
      <c r="AU190" s="134" t="s">
        <v>74</v>
      </c>
      <c r="AV190" s="134" t="s">
        <v>74</v>
      </c>
      <c r="AW190" s="134" t="s">
        <v>188</v>
      </c>
      <c r="AX190" s="134" t="s">
        <v>17</v>
      </c>
      <c r="AY190" s="134" t="s">
        <v>231</v>
      </c>
    </row>
    <row r="191" spans="2:65" s="6" customFormat="1" ht="39" customHeight="1">
      <c r="B191" s="21"/>
      <c r="C191" s="117" t="s">
        <v>377</v>
      </c>
      <c r="D191" s="117" t="s">
        <v>232</v>
      </c>
      <c r="E191" s="118" t="s">
        <v>1568</v>
      </c>
      <c r="F191" s="289" t="s">
        <v>1569</v>
      </c>
      <c r="G191" s="290"/>
      <c r="H191" s="290"/>
      <c r="I191" s="290"/>
      <c r="J191" s="120" t="s">
        <v>438</v>
      </c>
      <c r="K191" s="121">
        <v>392.4</v>
      </c>
      <c r="L191" s="291"/>
      <c r="M191" s="290"/>
      <c r="N191" s="292">
        <f>ROUND($L$191*$K$191,2)</f>
        <v>0</v>
      </c>
      <c r="O191" s="290"/>
      <c r="P191" s="290"/>
      <c r="Q191" s="290"/>
      <c r="R191" s="119" t="s">
        <v>236</v>
      </c>
      <c r="S191" s="41"/>
      <c r="T191" s="122"/>
      <c r="U191" s="123" t="s">
        <v>35</v>
      </c>
      <c r="V191" s="22"/>
      <c r="W191" s="22"/>
      <c r="X191" s="124">
        <v>0</v>
      </c>
      <c r="Y191" s="124">
        <f>$X$191*$K$191</f>
        <v>0</v>
      </c>
      <c r="Z191" s="124">
        <v>0</v>
      </c>
      <c r="AA191" s="125">
        <f>$Z$191*$K$191</f>
        <v>0</v>
      </c>
      <c r="AR191" s="80" t="s">
        <v>237</v>
      </c>
      <c r="AT191" s="80" t="s">
        <v>232</v>
      </c>
      <c r="AU191" s="80" t="s">
        <v>74</v>
      </c>
      <c r="AY191" s="6" t="s">
        <v>231</v>
      </c>
      <c r="BE191" s="126">
        <f>IF($U$191="základní",$N$191,0)</f>
        <v>0</v>
      </c>
      <c r="BF191" s="126">
        <f>IF($U$191="snížená",$N$191,0)</f>
        <v>0</v>
      </c>
      <c r="BG191" s="126">
        <f>IF($U$191="zákl. přenesená",$N$191,0)</f>
        <v>0</v>
      </c>
      <c r="BH191" s="126">
        <f>IF($U$191="sníž. přenesená",$N$191,0)</f>
        <v>0</v>
      </c>
      <c r="BI191" s="126">
        <f>IF($U$191="nulová",$N$191,0)</f>
        <v>0</v>
      </c>
      <c r="BJ191" s="80" t="s">
        <v>17</v>
      </c>
      <c r="BK191" s="126">
        <f>ROUND($L$191*$K$191,2)</f>
        <v>0</v>
      </c>
      <c r="BL191" s="80" t="s">
        <v>237</v>
      </c>
      <c r="BM191" s="80" t="s">
        <v>1570</v>
      </c>
    </row>
    <row r="192" spans="2:51" s="6" customFormat="1" ht="15.75" customHeight="1">
      <c r="B192" s="142"/>
      <c r="C192" s="143"/>
      <c r="D192" s="143"/>
      <c r="E192" s="144"/>
      <c r="F192" s="303" t="s">
        <v>1561</v>
      </c>
      <c r="G192" s="304"/>
      <c r="H192" s="304"/>
      <c r="I192" s="304"/>
      <c r="J192" s="143"/>
      <c r="K192" s="143"/>
      <c r="L192" s="143"/>
      <c r="M192" s="143"/>
      <c r="N192" s="143"/>
      <c r="O192" s="143"/>
      <c r="P192" s="143"/>
      <c r="Q192" s="143"/>
      <c r="R192" s="143"/>
      <c r="S192" s="145"/>
      <c r="T192" s="146"/>
      <c r="U192" s="143"/>
      <c r="V192" s="143"/>
      <c r="W192" s="143"/>
      <c r="X192" s="143"/>
      <c r="Y192" s="143"/>
      <c r="Z192" s="143"/>
      <c r="AA192" s="147"/>
      <c r="AT192" s="148" t="s">
        <v>240</v>
      </c>
      <c r="AU192" s="148" t="s">
        <v>74</v>
      </c>
      <c r="AV192" s="148" t="s">
        <v>17</v>
      </c>
      <c r="AW192" s="148" t="s">
        <v>188</v>
      </c>
      <c r="AX192" s="148" t="s">
        <v>65</v>
      </c>
      <c r="AY192" s="148" t="s">
        <v>231</v>
      </c>
    </row>
    <row r="193" spans="2:51" s="6" customFormat="1" ht="15.75" customHeight="1">
      <c r="B193" s="127"/>
      <c r="C193" s="128"/>
      <c r="D193" s="128"/>
      <c r="E193" s="128" t="s">
        <v>1448</v>
      </c>
      <c r="F193" s="293" t="s">
        <v>1571</v>
      </c>
      <c r="G193" s="294"/>
      <c r="H193" s="294"/>
      <c r="I193" s="294"/>
      <c r="J193" s="128"/>
      <c r="K193" s="130">
        <v>392.4</v>
      </c>
      <c r="L193" s="128"/>
      <c r="M193" s="128"/>
      <c r="N193" s="128"/>
      <c r="O193" s="128"/>
      <c r="P193" s="128"/>
      <c r="Q193" s="128"/>
      <c r="R193" s="128"/>
      <c r="S193" s="131"/>
      <c r="T193" s="132"/>
      <c r="U193" s="128"/>
      <c r="V193" s="128"/>
      <c r="W193" s="128"/>
      <c r="X193" s="128"/>
      <c r="Y193" s="128"/>
      <c r="Z193" s="128"/>
      <c r="AA193" s="133"/>
      <c r="AT193" s="134" t="s">
        <v>240</v>
      </c>
      <c r="AU193" s="134" t="s">
        <v>74</v>
      </c>
      <c r="AV193" s="134" t="s">
        <v>74</v>
      </c>
      <c r="AW193" s="134" t="s">
        <v>188</v>
      </c>
      <c r="AX193" s="134" t="s">
        <v>17</v>
      </c>
      <c r="AY193" s="134" t="s">
        <v>231</v>
      </c>
    </row>
    <row r="194" spans="2:65" s="6" customFormat="1" ht="15.75" customHeight="1">
      <c r="B194" s="21"/>
      <c r="C194" s="149" t="s">
        <v>381</v>
      </c>
      <c r="D194" s="149" t="s">
        <v>328</v>
      </c>
      <c r="E194" s="150" t="s">
        <v>1572</v>
      </c>
      <c r="F194" s="295" t="s">
        <v>1573</v>
      </c>
      <c r="G194" s="296"/>
      <c r="H194" s="296"/>
      <c r="I194" s="296"/>
      <c r="J194" s="151" t="s">
        <v>438</v>
      </c>
      <c r="K194" s="152">
        <v>431.64</v>
      </c>
      <c r="L194" s="297"/>
      <c r="M194" s="296"/>
      <c r="N194" s="298">
        <f>ROUND($L$194*$K$194,2)</f>
        <v>0</v>
      </c>
      <c r="O194" s="290"/>
      <c r="P194" s="290"/>
      <c r="Q194" s="290"/>
      <c r="R194" s="119" t="s">
        <v>236</v>
      </c>
      <c r="S194" s="41"/>
      <c r="T194" s="122"/>
      <c r="U194" s="123" t="s">
        <v>35</v>
      </c>
      <c r="V194" s="22"/>
      <c r="W194" s="22"/>
      <c r="X194" s="124">
        <v>0.001</v>
      </c>
      <c r="Y194" s="124">
        <f>$X$194*$K$194</f>
        <v>0.43163999999999997</v>
      </c>
      <c r="Z194" s="124">
        <v>0</v>
      </c>
      <c r="AA194" s="125">
        <f>$Z$194*$K$194</f>
        <v>0</v>
      </c>
      <c r="AR194" s="80" t="s">
        <v>268</v>
      </c>
      <c r="AT194" s="80" t="s">
        <v>328</v>
      </c>
      <c r="AU194" s="80" t="s">
        <v>74</v>
      </c>
      <c r="AY194" s="6" t="s">
        <v>231</v>
      </c>
      <c r="BE194" s="126">
        <f>IF($U$194="základní",$N$194,0)</f>
        <v>0</v>
      </c>
      <c r="BF194" s="126">
        <f>IF($U$194="snížená",$N$194,0)</f>
        <v>0</v>
      </c>
      <c r="BG194" s="126">
        <f>IF($U$194="zákl. přenesená",$N$194,0)</f>
        <v>0</v>
      </c>
      <c r="BH194" s="126">
        <f>IF($U$194="sníž. přenesená",$N$194,0)</f>
        <v>0</v>
      </c>
      <c r="BI194" s="126">
        <f>IF($U$194="nulová",$N$194,0)</f>
        <v>0</v>
      </c>
      <c r="BJ194" s="80" t="s">
        <v>17</v>
      </c>
      <c r="BK194" s="126">
        <f>ROUND($L$194*$K$194,2)</f>
        <v>0</v>
      </c>
      <c r="BL194" s="80" t="s">
        <v>237</v>
      </c>
      <c r="BM194" s="80" t="s">
        <v>1574</v>
      </c>
    </row>
    <row r="195" spans="2:51" s="6" customFormat="1" ht="15.75" customHeight="1">
      <c r="B195" s="127"/>
      <c r="C195" s="128"/>
      <c r="D195" s="128"/>
      <c r="E195" s="129"/>
      <c r="F195" s="293" t="s">
        <v>1575</v>
      </c>
      <c r="G195" s="294"/>
      <c r="H195" s="294"/>
      <c r="I195" s="294"/>
      <c r="J195" s="128"/>
      <c r="K195" s="130">
        <v>431.64</v>
      </c>
      <c r="L195" s="128"/>
      <c r="M195" s="128"/>
      <c r="N195" s="128"/>
      <c r="O195" s="128"/>
      <c r="P195" s="128"/>
      <c r="Q195" s="128"/>
      <c r="R195" s="128"/>
      <c r="S195" s="131"/>
      <c r="T195" s="132"/>
      <c r="U195" s="128"/>
      <c r="V195" s="128"/>
      <c r="W195" s="128"/>
      <c r="X195" s="128"/>
      <c r="Y195" s="128"/>
      <c r="Z195" s="128"/>
      <c r="AA195" s="133"/>
      <c r="AT195" s="134" t="s">
        <v>240</v>
      </c>
      <c r="AU195" s="134" t="s">
        <v>74</v>
      </c>
      <c r="AV195" s="134" t="s">
        <v>74</v>
      </c>
      <c r="AW195" s="134" t="s">
        <v>188</v>
      </c>
      <c r="AX195" s="134" t="s">
        <v>17</v>
      </c>
      <c r="AY195" s="134" t="s">
        <v>231</v>
      </c>
    </row>
    <row r="196" spans="2:51" s="6" customFormat="1" ht="15.75" customHeight="1">
      <c r="B196" s="135"/>
      <c r="C196" s="136"/>
      <c r="D196" s="136"/>
      <c r="E196" s="136"/>
      <c r="F196" s="299" t="s">
        <v>241</v>
      </c>
      <c r="G196" s="300"/>
      <c r="H196" s="300"/>
      <c r="I196" s="300"/>
      <c r="J196" s="136"/>
      <c r="K196" s="137">
        <v>431.64</v>
      </c>
      <c r="L196" s="136"/>
      <c r="M196" s="136"/>
      <c r="N196" s="136"/>
      <c r="O196" s="136"/>
      <c r="P196" s="136"/>
      <c r="Q196" s="136"/>
      <c r="R196" s="136"/>
      <c r="S196" s="138"/>
      <c r="T196" s="139"/>
      <c r="U196" s="136"/>
      <c r="V196" s="136"/>
      <c r="W196" s="136"/>
      <c r="X196" s="136"/>
      <c r="Y196" s="136"/>
      <c r="Z196" s="136"/>
      <c r="AA196" s="140"/>
      <c r="AT196" s="141" t="s">
        <v>240</v>
      </c>
      <c r="AU196" s="141" t="s">
        <v>74</v>
      </c>
      <c r="AV196" s="141" t="s">
        <v>237</v>
      </c>
      <c r="AW196" s="141" t="s">
        <v>188</v>
      </c>
      <c r="AX196" s="141" t="s">
        <v>65</v>
      </c>
      <c r="AY196" s="141" t="s">
        <v>231</v>
      </c>
    </row>
    <row r="197" spans="2:65" s="6" customFormat="1" ht="15.75" customHeight="1">
      <c r="B197" s="21"/>
      <c r="C197" s="117" t="s">
        <v>386</v>
      </c>
      <c r="D197" s="117" t="s">
        <v>232</v>
      </c>
      <c r="E197" s="118" t="s">
        <v>1576</v>
      </c>
      <c r="F197" s="289" t="s">
        <v>1577</v>
      </c>
      <c r="G197" s="290"/>
      <c r="H197" s="290"/>
      <c r="I197" s="290"/>
      <c r="J197" s="120" t="s">
        <v>438</v>
      </c>
      <c r="K197" s="121">
        <v>137.617</v>
      </c>
      <c r="L197" s="291"/>
      <c r="M197" s="290"/>
      <c r="N197" s="292">
        <f>ROUND($L$197*$K$197,2)</f>
        <v>0</v>
      </c>
      <c r="O197" s="290"/>
      <c r="P197" s="290"/>
      <c r="Q197" s="290"/>
      <c r="R197" s="119" t="s">
        <v>236</v>
      </c>
      <c r="S197" s="41"/>
      <c r="T197" s="122"/>
      <c r="U197" s="123" t="s">
        <v>35</v>
      </c>
      <c r="V197" s="22"/>
      <c r="W197" s="22"/>
      <c r="X197" s="124">
        <v>0.0033</v>
      </c>
      <c r="Y197" s="124">
        <f>$X$197*$K$197</f>
        <v>0.4541361</v>
      </c>
      <c r="Z197" s="124">
        <v>0</v>
      </c>
      <c r="AA197" s="125">
        <f>$Z$197*$K$197</f>
        <v>0</v>
      </c>
      <c r="AR197" s="80" t="s">
        <v>237</v>
      </c>
      <c r="AT197" s="80" t="s">
        <v>232</v>
      </c>
      <c r="AU197" s="80" t="s">
        <v>74</v>
      </c>
      <c r="AY197" s="6" t="s">
        <v>231</v>
      </c>
      <c r="BE197" s="126">
        <f>IF($U$197="základní",$N$197,0)</f>
        <v>0</v>
      </c>
      <c r="BF197" s="126">
        <f>IF($U$197="snížená",$N$197,0)</f>
        <v>0</v>
      </c>
      <c r="BG197" s="126">
        <f>IF($U$197="zákl. přenesená",$N$197,0)</f>
        <v>0</v>
      </c>
      <c r="BH197" s="126">
        <f>IF($U$197="sníž. přenesená",$N$197,0)</f>
        <v>0</v>
      </c>
      <c r="BI197" s="126">
        <f>IF($U$197="nulová",$N$197,0)</f>
        <v>0</v>
      </c>
      <c r="BJ197" s="80" t="s">
        <v>17</v>
      </c>
      <c r="BK197" s="126">
        <f>ROUND($L$197*$K$197,2)</f>
        <v>0</v>
      </c>
      <c r="BL197" s="80" t="s">
        <v>237</v>
      </c>
      <c r="BM197" s="80" t="s">
        <v>1578</v>
      </c>
    </row>
    <row r="198" spans="2:51" s="6" customFormat="1" ht="15.75" customHeight="1">
      <c r="B198" s="142"/>
      <c r="C198" s="143"/>
      <c r="D198" s="143"/>
      <c r="E198" s="144"/>
      <c r="F198" s="303" t="s">
        <v>1579</v>
      </c>
      <c r="G198" s="304"/>
      <c r="H198" s="304"/>
      <c r="I198" s="304"/>
      <c r="J198" s="143"/>
      <c r="K198" s="143"/>
      <c r="L198" s="143"/>
      <c r="M198" s="143"/>
      <c r="N198" s="143"/>
      <c r="O198" s="143"/>
      <c r="P198" s="143"/>
      <c r="Q198" s="143"/>
      <c r="R198" s="143"/>
      <c r="S198" s="145"/>
      <c r="T198" s="146"/>
      <c r="U198" s="143"/>
      <c r="V198" s="143"/>
      <c r="W198" s="143"/>
      <c r="X198" s="143"/>
      <c r="Y198" s="143"/>
      <c r="Z198" s="143"/>
      <c r="AA198" s="147"/>
      <c r="AT198" s="148" t="s">
        <v>240</v>
      </c>
      <c r="AU198" s="148" t="s">
        <v>74</v>
      </c>
      <c r="AV198" s="148" t="s">
        <v>17</v>
      </c>
      <c r="AW198" s="148" t="s">
        <v>188</v>
      </c>
      <c r="AX198" s="148" t="s">
        <v>65</v>
      </c>
      <c r="AY198" s="148" t="s">
        <v>231</v>
      </c>
    </row>
    <row r="199" spans="2:51" s="6" customFormat="1" ht="27" customHeight="1">
      <c r="B199" s="127"/>
      <c r="C199" s="128"/>
      <c r="D199" s="128"/>
      <c r="E199" s="128"/>
      <c r="F199" s="293" t="s">
        <v>1580</v>
      </c>
      <c r="G199" s="294"/>
      <c r="H199" s="294"/>
      <c r="I199" s="294"/>
      <c r="J199" s="128"/>
      <c r="K199" s="130">
        <v>137.617</v>
      </c>
      <c r="L199" s="128"/>
      <c r="M199" s="128"/>
      <c r="N199" s="128"/>
      <c r="O199" s="128"/>
      <c r="P199" s="128"/>
      <c r="Q199" s="128"/>
      <c r="R199" s="128"/>
      <c r="S199" s="131"/>
      <c r="T199" s="132"/>
      <c r="U199" s="128"/>
      <c r="V199" s="128"/>
      <c r="W199" s="128"/>
      <c r="X199" s="128"/>
      <c r="Y199" s="128"/>
      <c r="Z199" s="128"/>
      <c r="AA199" s="133"/>
      <c r="AT199" s="134" t="s">
        <v>240</v>
      </c>
      <c r="AU199" s="134" t="s">
        <v>74</v>
      </c>
      <c r="AV199" s="134" t="s">
        <v>74</v>
      </c>
      <c r="AW199" s="134" t="s">
        <v>188</v>
      </c>
      <c r="AX199" s="134" t="s">
        <v>65</v>
      </c>
      <c r="AY199" s="134" t="s">
        <v>231</v>
      </c>
    </row>
    <row r="200" spans="2:51" s="6" customFormat="1" ht="15.75" customHeight="1">
      <c r="B200" s="135"/>
      <c r="C200" s="136"/>
      <c r="D200" s="136"/>
      <c r="E200" s="136"/>
      <c r="F200" s="299" t="s">
        <v>241</v>
      </c>
      <c r="G200" s="300"/>
      <c r="H200" s="300"/>
      <c r="I200" s="300"/>
      <c r="J200" s="136"/>
      <c r="K200" s="137">
        <v>137.617</v>
      </c>
      <c r="L200" s="136"/>
      <c r="M200" s="136"/>
      <c r="N200" s="136"/>
      <c r="O200" s="136"/>
      <c r="P200" s="136"/>
      <c r="Q200" s="136"/>
      <c r="R200" s="136"/>
      <c r="S200" s="138"/>
      <c r="T200" s="139"/>
      <c r="U200" s="136"/>
      <c r="V200" s="136"/>
      <c r="W200" s="136"/>
      <c r="X200" s="136"/>
      <c r="Y200" s="136"/>
      <c r="Z200" s="136"/>
      <c r="AA200" s="140"/>
      <c r="AT200" s="141" t="s">
        <v>240</v>
      </c>
      <c r="AU200" s="141" t="s">
        <v>74</v>
      </c>
      <c r="AV200" s="141" t="s">
        <v>237</v>
      </c>
      <c r="AW200" s="141" t="s">
        <v>188</v>
      </c>
      <c r="AX200" s="141" t="s">
        <v>17</v>
      </c>
      <c r="AY200" s="141" t="s">
        <v>231</v>
      </c>
    </row>
    <row r="201" spans="2:65" s="6" customFormat="1" ht="39" customHeight="1">
      <c r="B201" s="21"/>
      <c r="C201" s="117" t="s">
        <v>391</v>
      </c>
      <c r="D201" s="117" t="s">
        <v>232</v>
      </c>
      <c r="E201" s="118" t="s">
        <v>1581</v>
      </c>
      <c r="F201" s="289" t="s">
        <v>1582</v>
      </c>
      <c r="G201" s="290"/>
      <c r="H201" s="290"/>
      <c r="I201" s="290"/>
      <c r="J201" s="120" t="s">
        <v>657</v>
      </c>
      <c r="K201" s="121">
        <v>1</v>
      </c>
      <c r="L201" s="291"/>
      <c r="M201" s="290"/>
      <c r="N201" s="292">
        <f>ROUND($L$201*$K$201,2)</f>
        <v>0</v>
      </c>
      <c r="O201" s="290"/>
      <c r="P201" s="290"/>
      <c r="Q201" s="290"/>
      <c r="R201" s="119"/>
      <c r="S201" s="41"/>
      <c r="T201" s="122"/>
      <c r="U201" s="123" t="s">
        <v>35</v>
      </c>
      <c r="V201" s="22"/>
      <c r="W201" s="22"/>
      <c r="X201" s="124">
        <v>0</v>
      </c>
      <c r="Y201" s="124">
        <f>$X$201*$K$201</f>
        <v>0</v>
      </c>
      <c r="Z201" s="124">
        <v>0</v>
      </c>
      <c r="AA201" s="125">
        <f>$Z$201*$K$201</f>
        <v>0</v>
      </c>
      <c r="AR201" s="80" t="s">
        <v>237</v>
      </c>
      <c r="AT201" s="80" t="s">
        <v>232</v>
      </c>
      <c r="AU201" s="80" t="s">
        <v>74</v>
      </c>
      <c r="AY201" s="6" t="s">
        <v>231</v>
      </c>
      <c r="BE201" s="126">
        <f>IF($U$201="základní",$N$201,0)</f>
        <v>0</v>
      </c>
      <c r="BF201" s="126">
        <f>IF($U$201="snížená",$N$201,0)</f>
        <v>0</v>
      </c>
      <c r="BG201" s="126">
        <f>IF($U$201="zákl. přenesená",$N$201,0)</f>
        <v>0</v>
      </c>
      <c r="BH201" s="126">
        <f>IF($U$201="sníž. přenesená",$N$201,0)</f>
        <v>0</v>
      </c>
      <c r="BI201" s="126">
        <f>IF($U$201="nulová",$N$201,0)</f>
        <v>0</v>
      </c>
      <c r="BJ201" s="80" t="s">
        <v>17</v>
      </c>
      <c r="BK201" s="126">
        <f>ROUND($L$201*$K$201,2)</f>
        <v>0</v>
      </c>
      <c r="BL201" s="80" t="s">
        <v>237</v>
      </c>
      <c r="BM201" s="80" t="s">
        <v>1583</v>
      </c>
    </row>
    <row r="202" spans="2:65" s="6" customFormat="1" ht="27" customHeight="1">
      <c r="B202" s="21"/>
      <c r="C202" s="120" t="s">
        <v>406</v>
      </c>
      <c r="D202" s="120" t="s">
        <v>232</v>
      </c>
      <c r="E202" s="118" t="s">
        <v>1584</v>
      </c>
      <c r="F202" s="289" t="s">
        <v>1585</v>
      </c>
      <c r="G202" s="290"/>
      <c r="H202" s="290"/>
      <c r="I202" s="290"/>
      <c r="J202" s="120" t="s">
        <v>657</v>
      </c>
      <c r="K202" s="121">
        <v>1</v>
      </c>
      <c r="L202" s="291"/>
      <c r="M202" s="290"/>
      <c r="N202" s="292">
        <f>ROUND($L$202*$K$202,2)</f>
        <v>0</v>
      </c>
      <c r="O202" s="290"/>
      <c r="P202" s="290"/>
      <c r="Q202" s="290"/>
      <c r="R202" s="119"/>
      <c r="S202" s="41"/>
      <c r="T202" s="122"/>
      <c r="U202" s="123" t="s">
        <v>35</v>
      </c>
      <c r="V202" s="22"/>
      <c r="W202" s="22"/>
      <c r="X202" s="124">
        <v>0</v>
      </c>
      <c r="Y202" s="124">
        <f>$X$202*$K$202</f>
        <v>0</v>
      </c>
      <c r="Z202" s="124">
        <v>0</v>
      </c>
      <c r="AA202" s="125">
        <f>$Z$202*$K$202</f>
        <v>0</v>
      </c>
      <c r="AR202" s="80" t="s">
        <v>237</v>
      </c>
      <c r="AT202" s="80" t="s">
        <v>232</v>
      </c>
      <c r="AU202" s="80" t="s">
        <v>74</v>
      </c>
      <c r="AY202" s="80" t="s">
        <v>231</v>
      </c>
      <c r="BE202" s="126">
        <f>IF($U$202="základní",$N$202,0)</f>
        <v>0</v>
      </c>
      <c r="BF202" s="126">
        <f>IF($U$202="snížená",$N$202,0)</f>
        <v>0</v>
      </c>
      <c r="BG202" s="126">
        <f>IF($U$202="zákl. přenesená",$N$202,0)</f>
        <v>0</v>
      </c>
      <c r="BH202" s="126">
        <f>IF($U$202="sníž. přenesená",$N$202,0)</f>
        <v>0</v>
      </c>
      <c r="BI202" s="126">
        <f>IF($U$202="nulová",$N$202,0)</f>
        <v>0</v>
      </c>
      <c r="BJ202" s="80" t="s">
        <v>17</v>
      </c>
      <c r="BK202" s="126">
        <f>ROUND($L$202*$K$202,2)</f>
        <v>0</v>
      </c>
      <c r="BL202" s="80" t="s">
        <v>237</v>
      </c>
      <c r="BM202" s="80" t="s">
        <v>1586</v>
      </c>
    </row>
    <row r="203" spans="2:65" s="6" customFormat="1" ht="27" customHeight="1">
      <c r="B203" s="21"/>
      <c r="C203" s="120" t="s">
        <v>411</v>
      </c>
      <c r="D203" s="120" t="s">
        <v>232</v>
      </c>
      <c r="E203" s="118" t="s">
        <v>1587</v>
      </c>
      <c r="F203" s="289" t="s">
        <v>1588</v>
      </c>
      <c r="G203" s="290"/>
      <c r="H203" s="290"/>
      <c r="I203" s="290"/>
      <c r="J203" s="120" t="s">
        <v>657</v>
      </c>
      <c r="K203" s="121">
        <v>1</v>
      </c>
      <c r="L203" s="291"/>
      <c r="M203" s="290"/>
      <c r="N203" s="292">
        <f>ROUND($L$203*$K$203,2)</f>
        <v>0</v>
      </c>
      <c r="O203" s="290"/>
      <c r="P203" s="290"/>
      <c r="Q203" s="290"/>
      <c r="R203" s="119"/>
      <c r="S203" s="41"/>
      <c r="T203" s="122"/>
      <c r="U203" s="123" t="s">
        <v>35</v>
      </c>
      <c r="V203" s="22"/>
      <c r="W203" s="22"/>
      <c r="X203" s="124">
        <v>0</v>
      </c>
      <c r="Y203" s="124">
        <f>$X$203*$K$203</f>
        <v>0</v>
      </c>
      <c r="Z203" s="124">
        <v>0</v>
      </c>
      <c r="AA203" s="125">
        <f>$Z$203*$K$203</f>
        <v>0</v>
      </c>
      <c r="AR203" s="80" t="s">
        <v>237</v>
      </c>
      <c r="AT203" s="80" t="s">
        <v>232</v>
      </c>
      <c r="AU203" s="80" t="s">
        <v>74</v>
      </c>
      <c r="AY203" s="80" t="s">
        <v>231</v>
      </c>
      <c r="BE203" s="126">
        <f>IF($U$203="základní",$N$203,0)</f>
        <v>0</v>
      </c>
      <c r="BF203" s="126">
        <f>IF($U$203="snížená",$N$203,0)</f>
        <v>0</v>
      </c>
      <c r="BG203" s="126">
        <f>IF($U$203="zákl. přenesená",$N$203,0)</f>
        <v>0</v>
      </c>
      <c r="BH203" s="126">
        <f>IF($U$203="sníž. přenesená",$N$203,0)</f>
        <v>0</v>
      </c>
      <c r="BI203" s="126">
        <f>IF($U$203="nulová",$N$203,0)</f>
        <v>0</v>
      </c>
      <c r="BJ203" s="80" t="s">
        <v>17</v>
      </c>
      <c r="BK203" s="126">
        <f>ROUND($L$203*$K$203,2)</f>
        <v>0</v>
      </c>
      <c r="BL203" s="80" t="s">
        <v>237</v>
      </c>
      <c r="BM203" s="80" t="s">
        <v>1589</v>
      </c>
    </row>
    <row r="204" spans="2:51" s="6" customFormat="1" ht="15.75" customHeight="1">
      <c r="B204" s="127"/>
      <c r="C204" s="128"/>
      <c r="D204" s="128"/>
      <c r="E204" s="129"/>
      <c r="F204" s="293" t="s">
        <v>1590</v>
      </c>
      <c r="G204" s="294"/>
      <c r="H204" s="294"/>
      <c r="I204" s="294"/>
      <c r="J204" s="128"/>
      <c r="K204" s="130">
        <v>1</v>
      </c>
      <c r="L204" s="128"/>
      <c r="M204" s="128"/>
      <c r="N204" s="128"/>
      <c r="O204" s="128"/>
      <c r="P204" s="128"/>
      <c r="Q204" s="128"/>
      <c r="R204" s="128"/>
      <c r="S204" s="131"/>
      <c r="T204" s="132"/>
      <c r="U204" s="128"/>
      <c r="V204" s="128"/>
      <c r="W204" s="128"/>
      <c r="X204" s="128"/>
      <c r="Y204" s="128"/>
      <c r="Z204" s="128"/>
      <c r="AA204" s="133"/>
      <c r="AT204" s="134" t="s">
        <v>240</v>
      </c>
      <c r="AU204" s="134" t="s">
        <v>74</v>
      </c>
      <c r="AV204" s="134" t="s">
        <v>74</v>
      </c>
      <c r="AW204" s="134" t="s">
        <v>188</v>
      </c>
      <c r="AX204" s="134" t="s">
        <v>65</v>
      </c>
      <c r="AY204" s="134" t="s">
        <v>231</v>
      </c>
    </row>
    <row r="205" spans="2:51" s="6" customFormat="1" ht="15.75" customHeight="1">
      <c r="B205" s="135"/>
      <c r="C205" s="136"/>
      <c r="D205" s="136"/>
      <c r="E205" s="136"/>
      <c r="F205" s="299" t="s">
        <v>241</v>
      </c>
      <c r="G205" s="300"/>
      <c r="H205" s="300"/>
      <c r="I205" s="300"/>
      <c r="J205" s="136"/>
      <c r="K205" s="137">
        <v>1</v>
      </c>
      <c r="L205" s="136"/>
      <c r="M205" s="136"/>
      <c r="N205" s="136"/>
      <c r="O205" s="136"/>
      <c r="P205" s="136"/>
      <c r="Q205" s="136"/>
      <c r="R205" s="136"/>
      <c r="S205" s="138"/>
      <c r="T205" s="139"/>
      <c r="U205" s="136"/>
      <c r="V205" s="136"/>
      <c r="W205" s="136"/>
      <c r="X205" s="136"/>
      <c r="Y205" s="136"/>
      <c r="Z205" s="136"/>
      <c r="AA205" s="140"/>
      <c r="AT205" s="141" t="s">
        <v>240</v>
      </c>
      <c r="AU205" s="141" t="s">
        <v>74</v>
      </c>
      <c r="AV205" s="141" t="s">
        <v>237</v>
      </c>
      <c r="AW205" s="141" t="s">
        <v>188</v>
      </c>
      <c r="AX205" s="141" t="s">
        <v>17</v>
      </c>
      <c r="AY205" s="141" t="s">
        <v>231</v>
      </c>
    </row>
    <row r="206" spans="2:65" s="6" customFormat="1" ht="27" customHeight="1">
      <c r="B206" s="21"/>
      <c r="C206" s="117" t="s">
        <v>416</v>
      </c>
      <c r="D206" s="117" t="s">
        <v>232</v>
      </c>
      <c r="E206" s="118" t="s">
        <v>1591</v>
      </c>
      <c r="F206" s="289" t="s">
        <v>1592</v>
      </c>
      <c r="G206" s="290"/>
      <c r="H206" s="290"/>
      <c r="I206" s="290"/>
      <c r="J206" s="120" t="s">
        <v>657</v>
      </c>
      <c r="K206" s="121">
        <v>1</v>
      </c>
      <c r="L206" s="291"/>
      <c r="M206" s="290"/>
      <c r="N206" s="292">
        <f>ROUND($L$206*$K$206,2)</f>
        <v>0</v>
      </c>
      <c r="O206" s="290"/>
      <c r="P206" s="290"/>
      <c r="Q206" s="290"/>
      <c r="R206" s="119"/>
      <c r="S206" s="41"/>
      <c r="T206" s="122"/>
      <c r="U206" s="123" t="s">
        <v>35</v>
      </c>
      <c r="V206" s="22"/>
      <c r="W206" s="22"/>
      <c r="X206" s="124">
        <v>0</v>
      </c>
      <c r="Y206" s="124">
        <f>$X$206*$K$206</f>
        <v>0</v>
      </c>
      <c r="Z206" s="124">
        <v>0</v>
      </c>
      <c r="AA206" s="125">
        <f>$Z$206*$K$206</f>
        <v>0</v>
      </c>
      <c r="AR206" s="80" t="s">
        <v>237</v>
      </c>
      <c r="AT206" s="80" t="s">
        <v>232</v>
      </c>
      <c r="AU206" s="80" t="s">
        <v>74</v>
      </c>
      <c r="AY206" s="6" t="s">
        <v>231</v>
      </c>
      <c r="BE206" s="126">
        <f>IF($U$206="základní",$N$206,0)</f>
        <v>0</v>
      </c>
      <c r="BF206" s="126">
        <f>IF($U$206="snížená",$N$206,0)</f>
        <v>0</v>
      </c>
      <c r="BG206" s="126">
        <f>IF($U$206="zákl. přenesená",$N$206,0)</f>
        <v>0</v>
      </c>
      <c r="BH206" s="126">
        <f>IF($U$206="sníž. přenesená",$N$206,0)</f>
        <v>0</v>
      </c>
      <c r="BI206" s="126">
        <f>IF($U$206="nulová",$N$206,0)</f>
        <v>0</v>
      </c>
      <c r="BJ206" s="80" t="s">
        <v>17</v>
      </c>
      <c r="BK206" s="126">
        <f>ROUND($L$206*$K$206,2)</f>
        <v>0</v>
      </c>
      <c r="BL206" s="80" t="s">
        <v>237</v>
      </c>
      <c r="BM206" s="80" t="s">
        <v>1593</v>
      </c>
    </row>
    <row r="207" spans="2:51" s="6" customFormat="1" ht="15.75" customHeight="1">
      <c r="B207" s="127"/>
      <c r="C207" s="128"/>
      <c r="D207" s="128"/>
      <c r="E207" s="129"/>
      <c r="F207" s="293" t="s">
        <v>1590</v>
      </c>
      <c r="G207" s="294"/>
      <c r="H207" s="294"/>
      <c r="I207" s="294"/>
      <c r="J207" s="128"/>
      <c r="K207" s="130">
        <v>1</v>
      </c>
      <c r="L207" s="128"/>
      <c r="M207" s="128"/>
      <c r="N207" s="128"/>
      <c r="O207" s="128"/>
      <c r="P207" s="128"/>
      <c r="Q207" s="128"/>
      <c r="R207" s="128"/>
      <c r="S207" s="131"/>
      <c r="T207" s="132"/>
      <c r="U207" s="128"/>
      <c r="V207" s="128"/>
      <c r="W207" s="128"/>
      <c r="X207" s="128"/>
      <c r="Y207" s="128"/>
      <c r="Z207" s="128"/>
      <c r="AA207" s="133"/>
      <c r="AT207" s="134" t="s">
        <v>240</v>
      </c>
      <c r="AU207" s="134" t="s">
        <v>74</v>
      </c>
      <c r="AV207" s="134" t="s">
        <v>74</v>
      </c>
      <c r="AW207" s="134" t="s">
        <v>188</v>
      </c>
      <c r="AX207" s="134" t="s">
        <v>17</v>
      </c>
      <c r="AY207" s="134" t="s">
        <v>231</v>
      </c>
    </row>
    <row r="208" spans="2:65" s="6" customFormat="1" ht="27" customHeight="1">
      <c r="B208" s="21"/>
      <c r="C208" s="117" t="s">
        <v>420</v>
      </c>
      <c r="D208" s="117" t="s">
        <v>232</v>
      </c>
      <c r="E208" s="118" t="s">
        <v>1594</v>
      </c>
      <c r="F208" s="289" t="s">
        <v>1595</v>
      </c>
      <c r="G208" s="290"/>
      <c r="H208" s="290"/>
      <c r="I208" s="290"/>
      <c r="J208" s="120" t="s">
        <v>588</v>
      </c>
      <c r="K208" s="121">
        <v>6</v>
      </c>
      <c r="L208" s="291"/>
      <c r="M208" s="290"/>
      <c r="N208" s="292">
        <f>ROUND($L$208*$K$208,2)</f>
        <v>0</v>
      </c>
      <c r="O208" s="290"/>
      <c r="P208" s="290"/>
      <c r="Q208" s="290"/>
      <c r="R208" s="119"/>
      <c r="S208" s="41"/>
      <c r="T208" s="122"/>
      <c r="U208" s="123" t="s">
        <v>35</v>
      </c>
      <c r="V208" s="22"/>
      <c r="W208" s="22"/>
      <c r="X208" s="124">
        <v>0</v>
      </c>
      <c r="Y208" s="124">
        <f>$X$208*$K$208</f>
        <v>0</v>
      </c>
      <c r="Z208" s="124">
        <v>0</v>
      </c>
      <c r="AA208" s="125">
        <f>$Z$208*$K$208</f>
        <v>0</v>
      </c>
      <c r="AR208" s="80" t="s">
        <v>237</v>
      </c>
      <c r="AT208" s="80" t="s">
        <v>232</v>
      </c>
      <c r="AU208" s="80" t="s">
        <v>74</v>
      </c>
      <c r="AY208" s="6" t="s">
        <v>231</v>
      </c>
      <c r="BE208" s="126">
        <f>IF($U$208="základní",$N$208,0)</f>
        <v>0</v>
      </c>
      <c r="BF208" s="126">
        <f>IF($U$208="snížená",$N$208,0)</f>
        <v>0</v>
      </c>
      <c r="BG208" s="126">
        <f>IF($U$208="zákl. přenesená",$N$208,0)</f>
        <v>0</v>
      </c>
      <c r="BH208" s="126">
        <f>IF($U$208="sníž. přenesená",$N$208,0)</f>
        <v>0</v>
      </c>
      <c r="BI208" s="126">
        <f>IF($U$208="nulová",$N$208,0)</f>
        <v>0</v>
      </c>
      <c r="BJ208" s="80" t="s">
        <v>17</v>
      </c>
      <c r="BK208" s="126">
        <f>ROUND($L$208*$K$208,2)</f>
        <v>0</v>
      </c>
      <c r="BL208" s="80" t="s">
        <v>237</v>
      </c>
      <c r="BM208" s="80" t="s">
        <v>1596</v>
      </c>
    </row>
    <row r="209" spans="2:65" s="6" customFormat="1" ht="15.75" customHeight="1">
      <c r="B209" s="21"/>
      <c r="C209" s="120" t="s">
        <v>435</v>
      </c>
      <c r="D209" s="120" t="s">
        <v>232</v>
      </c>
      <c r="E209" s="118" t="s">
        <v>1597</v>
      </c>
      <c r="F209" s="289" t="s">
        <v>1598</v>
      </c>
      <c r="G209" s="290"/>
      <c r="H209" s="290"/>
      <c r="I209" s="290"/>
      <c r="J209" s="120" t="s">
        <v>588</v>
      </c>
      <c r="K209" s="121">
        <v>6</v>
      </c>
      <c r="L209" s="291"/>
      <c r="M209" s="290"/>
      <c r="N209" s="292">
        <f>ROUND($L$209*$K$209,2)</f>
        <v>0</v>
      </c>
      <c r="O209" s="290"/>
      <c r="P209" s="290"/>
      <c r="Q209" s="290"/>
      <c r="R209" s="119"/>
      <c r="S209" s="41"/>
      <c r="T209" s="122"/>
      <c r="U209" s="123" t="s">
        <v>35</v>
      </c>
      <c r="V209" s="22"/>
      <c r="W209" s="22"/>
      <c r="X209" s="124">
        <v>0</v>
      </c>
      <c r="Y209" s="124">
        <f>$X$209*$K$209</f>
        <v>0</v>
      </c>
      <c r="Z209" s="124">
        <v>0</v>
      </c>
      <c r="AA209" s="125">
        <f>$Z$209*$K$209</f>
        <v>0</v>
      </c>
      <c r="AR209" s="80" t="s">
        <v>237</v>
      </c>
      <c r="AT209" s="80" t="s">
        <v>232</v>
      </c>
      <c r="AU209" s="80" t="s">
        <v>74</v>
      </c>
      <c r="AY209" s="80" t="s">
        <v>231</v>
      </c>
      <c r="BE209" s="126">
        <f>IF($U$209="základní",$N$209,0)</f>
        <v>0</v>
      </c>
      <c r="BF209" s="126">
        <f>IF($U$209="snížená",$N$209,0)</f>
        <v>0</v>
      </c>
      <c r="BG209" s="126">
        <f>IF($U$209="zákl. přenesená",$N$209,0)</f>
        <v>0</v>
      </c>
      <c r="BH209" s="126">
        <f>IF($U$209="sníž. přenesená",$N$209,0)</f>
        <v>0</v>
      </c>
      <c r="BI209" s="126">
        <f>IF($U$209="nulová",$N$209,0)</f>
        <v>0</v>
      </c>
      <c r="BJ209" s="80" t="s">
        <v>17</v>
      </c>
      <c r="BK209" s="126">
        <f>ROUND($L$209*$K$209,2)</f>
        <v>0</v>
      </c>
      <c r="BL209" s="80" t="s">
        <v>237</v>
      </c>
      <c r="BM209" s="80" t="s">
        <v>1599</v>
      </c>
    </row>
    <row r="210" spans="2:65" s="6" customFormat="1" ht="15.75" customHeight="1">
      <c r="B210" s="21"/>
      <c r="C210" s="120" t="s">
        <v>458</v>
      </c>
      <c r="D210" s="120" t="s">
        <v>232</v>
      </c>
      <c r="E210" s="118" t="s">
        <v>1600</v>
      </c>
      <c r="F210" s="289" t="s">
        <v>1601</v>
      </c>
      <c r="G210" s="290"/>
      <c r="H210" s="290"/>
      <c r="I210" s="290"/>
      <c r="J210" s="120" t="s">
        <v>588</v>
      </c>
      <c r="K210" s="121">
        <v>6</v>
      </c>
      <c r="L210" s="291"/>
      <c r="M210" s="290"/>
      <c r="N210" s="292">
        <f>ROUND($L$210*$K$210,2)</f>
        <v>0</v>
      </c>
      <c r="O210" s="290"/>
      <c r="P210" s="290"/>
      <c r="Q210" s="290"/>
      <c r="R210" s="119"/>
      <c r="S210" s="41"/>
      <c r="T210" s="122"/>
      <c r="U210" s="123" t="s">
        <v>35</v>
      </c>
      <c r="V210" s="22"/>
      <c r="W210" s="22"/>
      <c r="X210" s="124">
        <v>0</v>
      </c>
      <c r="Y210" s="124">
        <f>$X$210*$K$210</f>
        <v>0</v>
      </c>
      <c r="Z210" s="124">
        <v>0</v>
      </c>
      <c r="AA210" s="125">
        <f>$Z$210*$K$210</f>
        <v>0</v>
      </c>
      <c r="AR210" s="80" t="s">
        <v>237</v>
      </c>
      <c r="AT210" s="80" t="s">
        <v>232</v>
      </c>
      <c r="AU210" s="80" t="s">
        <v>74</v>
      </c>
      <c r="AY210" s="80" t="s">
        <v>231</v>
      </c>
      <c r="BE210" s="126">
        <f>IF($U$210="základní",$N$210,0)</f>
        <v>0</v>
      </c>
      <c r="BF210" s="126">
        <f>IF($U$210="snížená",$N$210,0)</f>
        <v>0</v>
      </c>
      <c r="BG210" s="126">
        <f>IF($U$210="zákl. přenesená",$N$210,0)</f>
        <v>0</v>
      </c>
      <c r="BH210" s="126">
        <f>IF($U$210="sníž. přenesená",$N$210,0)</f>
        <v>0</v>
      </c>
      <c r="BI210" s="126">
        <f>IF($U$210="nulová",$N$210,0)</f>
        <v>0</v>
      </c>
      <c r="BJ210" s="80" t="s">
        <v>17</v>
      </c>
      <c r="BK210" s="126">
        <f>ROUND($L$210*$K$210,2)</f>
        <v>0</v>
      </c>
      <c r="BL210" s="80" t="s">
        <v>237</v>
      </c>
      <c r="BM210" s="80" t="s">
        <v>1602</v>
      </c>
    </row>
    <row r="211" spans="2:63" s="106" customFormat="1" ht="30.75" customHeight="1">
      <c r="B211" s="107"/>
      <c r="C211" s="108"/>
      <c r="D211" s="116" t="s">
        <v>194</v>
      </c>
      <c r="E211" s="108"/>
      <c r="F211" s="108"/>
      <c r="G211" s="108"/>
      <c r="H211" s="108"/>
      <c r="I211" s="108"/>
      <c r="J211" s="108"/>
      <c r="K211" s="108"/>
      <c r="L211" s="108"/>
      <c r="M211" s="108"/>
      <c r="N211" s="285">
        <f>$BK$211</f>
        <v>0</v>
      </c>
      <c r="O211" s="284"/>
      <c r="P211" s="284"/>
      <c r="Q211" s="284"/>
      <c r="R211" s="108"/>
      <c r="S211" s="110"/>
      <c r="T211" s="111"/>
      <c r="U211" s="108"/>
      <c r="V211" s="108"/>
      <c r="W211" s="112">
        <f>$W$212+SUM($W$213:$W$232)</f>
        <v>0</v>
      </c>
      <c r="X211" s="108"/>
      <c r="Y211" s="112">
        <f>$Y$212+SUM($Y$213:$Y$232)</f>
        <v>138.65768000000003</v>
      </c>
      <c r="Z211" s="108"/>
      <c r="AA211" s="113">
        <f>$AA$212+SUM($AA$213:$AA$232)</f>
        <v>0</v>
      </c>
      <c r="AR211" s="114" t="s">
        <v>17</v>
      </c>
      <c r="AT211" s="114" t="s">
        <v>64</v>
      </c>
      <c r="AU211" s="114" t="s">
        <v>17</v>
      </c>
      <c r="AY211" s="114" t="s">
        <v>231</v>
      </c>
      <c r="BK211" s="115">
        <f>$BK$212+SUM($BK$213:$BK$232)</f>
        <v>0</v>
      </c>
    </row>
    <row r="212" spans="2:65" s="6" customFormat="1" ht="39" customHeight="1">
      <c r="B212" s="21"/>
      <c r="C212" s="120" t="s">
        <v>478</v>
      </c>
      <c r="D212" s="120" t="s">
        <v>232</v>
      </c>
      <c r="E212" s="118" t="s">
        <v>581</v>
      </c>
      <c r="F212" s="289" t="s">
        <v>582</v>
      </c>
      <c r="G212" s="290"/>
      <c r="H212" s="290"/>
      <c r="I212" s="290"/>
      <c r="J212" s="120" t="s">
        <v>438</v>
      </c>
      <c r="K212" s="121">
        <v>473</v>
      </c>
      <c r="L212" s="291"/>
      <c r="M212" s="290"/>
      <c r="N212" s="292">
        <f>ROUND($L$212*$K$212,2)</f>
        <v>0</v>
      </c>
      <c r="O212" s="290"/>
      <c r="P212" s="290"/>
      <c r="Q212" s="290"/>
      <c r="R212" s="119" t="s">
        <v>236</v>
      </c>
      <c r="S212" s="41"/>
      <c r="T212" s="122"/>
      <c r="U212" s="123" t="s">
        <v>35</v>
      </c>
      <c r="V212" s="22"/>
      <c r="W212" s="22"/>
      <c r="X212" s="124">
        <v>0.1295</v>
      </c>
      <c r="Y212" s="124">
        <f>$X$212*$K$212</f>
        <v>61.2535</v>
      </c>
      <c r="Z212" s="124">
        <v>0</v>
      </c>
      <c r="AA212" s="125">
        <f>$Z$212*$K$212</f>
        <v>0</v>
      </c>
      <c r="AR212" s="80" t="s">
        <v>237</v>
      </c>
      <c r="AT212" s="80" t="s">
        <v>232</v>
      </c>
      <c r="AU212" s="80" t="s">
        <v>74</v>
      </c>
      <c r="AY212" s="80" t="s">
        <v>231</v>
      </c>
      <c r="BE212" s="126">
        <f>IF($U$212="základní",$N$212,0)</f>
        <v>0</v>
      </c>
      <c r="BF212" s="126">
        <f>IF($U$212="snížená",$N$212,0)</f>
        <v>0</v>
      </c>
      <c r="BG212" s="126">
        <f>IF($U$212="zákl. přenesená",$N$212,0)</f>
        <v>0</v>
      </c>
      <c r="BH212" s="126">
        <f>IF($U$212="sníž. přenesená",$N$212,0)</f>
        <v>0</v>
      </c>
      <c r="BI212" s="126">
        <f>IF($U$212="nulová",$N$212,0)</f>
        <v>0</v>
      </c>
      <c r="BJ212" s="80" t="s">
        <v>17</v>
      </c>
      <c r="BK212" s="126">
        <f>ROUND($L$212*$K$212,2)</f>
        <v>0</v>
      </c>
      <c r="BL212" s="80" t="s">
        <v>237</v>
      </c>
      <c r="BM212" s="80" t="s">
        <v>1603</v>
      </c>
    </row>
    <row r="213" spans="2:47" s="6" customFormat="1" ht="16.5" customHeight="1">
      <c r="B213" s="21"/>
      <c r="C213" s="22"/>
      <c r="D213" s="22"/>
      <c r="E213" s="22"/>
      <c r="F213" s="287" t="s">
        <v>582</v>
      </c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41"/>
      <c r="T213" s="50"/>
      <c r="U213" s="22"/>
      <c r="V213" s="22"/>
      <c r="W213" s="22"/>
      <c r="X213" s="22"/>
      <c r="Y213" s="22"/>
      <c r="Z213" s="22"/>
      <c r="AA213" s="51"/>
      <c r="AT213" s="6" t="s">
        <v>337</v>
      </c>
      <c r="AU213" s="6" t="s">
        <v>74</v>
      </c>
    </row>
    <row r="214" spans="2:51" s="6" customFormat="1" ht="15.75" customHeight="1">
      <c r="B214" s="127"/>
      <c r="C214" s="128"/>
      <c r="D214" s="128"/>
      <c r="E214" s="128"/>
      <c r="F214" s="293" t="s">
        <v>1604</v>
      </c>
      <c r="G214" s="294"/>
      <c r="H214" s="294"/>
      <c r="I214" s="294"/>
      <c r="J214" s="128"/>
      <c r="K214" s="130">
        <v>473</v>
      </c>
      <c r="L214" s="128"/>
      <c r="M214" s="128"/>
      <c r="N214" s="128"/>
      <c r="O214" s="128"/>
      <c r="P214" s="128"/>
      <c r="Q214" s="128"/>
      <c r="R214" s="128"/>
      <c r="S214" s="131"/>
      <c r="T214" s="132"/>
      <c r="U214" s="128"/>
      <c r="V214" s="128"/>
      <c r="W214" s="128"/>
      <c r="X214" s="128"/>
      <c r="Y214" s="128"/>
      <c r="Z214" s="128"/>
      <c r="AA214" s="133"/>
      <c r="AT214" s="134" t="s">
        <v>240</v>
      </c>
      <c r="AU214" s="134" t="s">
        <v>74</v>
      </c>
      <c r="AV214" s="134" t="s">
        <v>74</v>
      </c>
      <c r="AW214" s="134" t="s">
        <v>188</v>
      </c>
      <c r="AX214" s="134" t="s">
        <v>65</v>
      </c>
      <c r="AY214" s="134" t="s">
        <v>231</v>
      </c>
    </row>
    <row r="215" spans="2:51" s="6" customFormat="1" ht="15.75" customHeight="1">
      <c r="B215" s="135"/>
      <c r="C215" s="136"/>
      <c r="D215" s="136"/>
      <c r="E215" s="136" t="s">
        <v>129</v>
      </c>
      <c r="F215" s="299" t="s">
        <v>241</v>
      </c>
      <c r="G215" s="300"/>
      <c r="H215" s="300"/>
      <c r="I215" s="300"/>
      <c r="J215" s="136"/>
      <c r="K215" s="137">
        <v>473</v>
      </c>
      <c r="L215" s="136"/>
      <c r="M215" s="136"/>
      <c r="N215" s="136"/>
      <c r="O215" s="136"/>
      <c r="P215" s="136"/>
      <c r="Q215" s="136"/>
      <c r="R215" s="136"/>
      <c r="S215" s="138"/>
      <c r="T215" s="139"/>
      <c r="U215" s="136"/>
      <c r="V215" s="136"/>
      <c r="W215" s="136"/>
      <c r="X215" s="136"/>
      <c r="Y215" s="136"/>
      <c r="Z215" s="136"/>
      <c r="AA215" s="140"/>
      <c r="AT215" s="141" t="s">
        <v>240</v>
      </c>
      <c r="AU215" s="141" t="s">
        <v>74</v>
      </c>
      <c r="AV215" s="141" t="s">
        <v>237</v>
      </c>
      <c r="AW215" s="141" t="s">
        <v>188</v>
      </c>
      <c r="AX215" s="141" t="s">
        <v>17</v>
      </c>
      <c r="AY215" s="141" t="s">
        <v>231</v>
      </c>
    </row>
    <row r="216" spans="2:65" s="6" customFormat="1" ht="27" customHeight="1">
      <c r="B216" s="21"/>
      <c r="C216" s="149" t="s">
        <v>483</v>
      </c>
      <c r="D216" s="149" t="s">
        <v>328</v>
      </c>
      <c r="E216" s="150" t="s">
        <v>586</v>
      </c>
      <c r="F216" s="295" t="s">
        <v>587</v>
      </c>
      <c r="G216" s="296"/>
      <c r="H216" s="296"/>
      <c r="I216" s="296"/>
      <c r="J216" s="151" t="s">
        <v>588</v>
      </c>
      <c r="K216" s="152">
        <v>1040.6</v>
      </c>
      <c r="L216" s="297"/>
      <c r="M216" s="296"/>
      <c r="N216" s="298">
        <f>ROUND($L$216*$K$216,2)</f>
        <v>0</v>
      </c>
      <c r="O216" s="290"/>
      <c r="P216" s="290"/>
      <c r="Q216" s="290"/>
      <c r="R216" s="119" t="s">
        <v>236</v>
      </c>
      <c r="S216" s="41"/>
      <c r="T216" s="122"/>
      <c r="U216" s="123" t="s">
        <v>35</v>
      </c>
      <c r="V216" s="22"/>
      <c r="W216" s="22"/>
      <c r="X216" s="124">
        <v>0.011</v>
      </c>
      <c r="Y216" s="124">
        <f>$X$216*$K$216</f>
        <v>11.446599999999998</v>
      </c>
      <c r="Z216" s="124">
        <v>0</v>
      </c>
      <c r="AA216" s="125">
        <f>$Z$216*$K$216</f>
        <v>0</v>
      </c>
      <c r="AR216" s="80" t="s">
        <v>268</v>
      </c>
      <c r="AT216" s="80" t="s">
        <v>328</v>
      </c>
      <c r="AU216" s="80" t="s">
        <v>74</v>
      </c>
      <c r="AY216" s="6" t="s">
        <v>231</v>
      </c>
      <c r="BE216" s="126">
        <f>IF($U$216="základní",$N$216,0)</f>
        <v>0</v>
      </c>
      <c r="BF216" s="126">
        <f>IF($U$216="snížená",$N$216,0)</f>
        <v>0</v>
      </c>
      <c r="BG216" s="126">
        <f>IF($U$216="zákl. přenesená",$N$216,0)</f>
        <v>0</v>
      </c>
      <c r="BH216" s="126">
        <f>IF($U$216="sníž. přenesená",$N$216,0)</f>
        <v>0</v>
      </c>
      <c r="BI216" s="126">
        <f>IF($U$216="nulová",$N$216,0)</f>
        <v>0</v>
      </c>
      <c r="BJ216" s="80" t="s">
        <v>17</v>
      </c>
      <c r="BK216" s="126">
        <f>ROUND($L$216*$K$216,2)</f>
        <v>0</v>
      </c>
      <c r="BL216" s="80" t="s">
        <v>237</v>
      </c>
      <c r="BM216" s="80" t="s">
        <v>1605</v>
      </c>
    </row>
    <row r="217" spans="2:47" s="6" customFormat="1" ht="16.5" customHeight="1">
      <c r="B217" s="21"/>
      <c r="C217" s="22"/>
      <c r="D217" s="22"/>
      <c r="E217" s="22"/>
      <c r="F217" s="287" t="s">
        <v>587</v>
      </c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41"/>
      <c r="T217" s="50"/>
      <c r="U217" s="22"/>
      <c r="V217" s="22"/>
      <c r="W217" s="22"/>
      <c r="X217" s="22"/>
      <c r="Y217" s="22"/>
      <c r="Z217" s="22"/>
      <c r="AA217" s="51"/>
      <c r="AT217" s="6" t="s">
        <v>337</v>
      </c>
      <c r="AU217" s="6" t="s">
        <v>74</v>
      </c>
    </row>
    <row r="218" spans="2:51" s="6" customFormat="1" ht="15.75" customHeight="1">
      <c r="B218" s="127"/>
      <c r="C218" s="128"/>
      <c r="D218" s="128"/>
      <c r="E218" s="128"/>
      <c r="F218" s="293" t="s">
        <v>590</v>
      </c>
      <c r="G218" s="294"/>
      <c r="H218" s="294"/>
      <c r="I218" s="294"/>
      <c r="J218" s="128"/>
      <c r="K218" s="130">
        <v>1040.6</v>
      </c>
      <c r="L218" s="128"/>
      <c r="M218" s="128"/>
      <c r="N218" s="128"/>
      <c r="O218" s="128"/>
      <c r="P218" s="128"/>
      <c r="Q218" s="128"/>
      <c r="R218" s="128"/>
      <c r="S218" s="131"/>
      <c r="T218" s="132"/>
      <c r="U218" s="128"/>
      <c r="V218" s="128"/>
      <c r="W218" s="128"/>
      <c r="X218" s="128"/>
      <c r="Y218" s="128"/>
      <c r="Z218" s="128"/>
      <c r="AA218" s="133"/>
      <c r="AT218" s="134" t="s">
        <v>240</v>
      </c>
      <c r="AU218" s="134" t="s">
        <v>74</v>
      </c>
      <c r="AV218" s="134" t="s">
        <v>74</v>
      </c>
      <c r="AW218" s="134" t="s">
        <v>188</v>
      </c>
      <c r="AX218" s="134" t="s">
        <v>65</v>
      </c>
      <c r="AY218" s="134" t="s">
        <v>231</v>
      </c>
    </row>
    <row r="219" spans="2:51" s="6" customFormat="1" ht="15.75" customHeight="1">
      <c r="B219" s="135"/>
      <c r="C219" s="136"/>
      <c r="D219" s="136"/>
      <c r="E219" s="136"/>
      <c r="F219" s="299" t="s">
        <v>241</v>
      </c>
      <c r="G219" s="300"/>
      <c r="H219" s="300"/>
      <c r="I219" s="300"/>
      <c r="J219" s="136"/>
      <c r="K219" s="137">
        <v>1040.6</v>
      </c>
      <c r="L219" s="136"/>
      <c r="M219" s="136"/>
      <c r="N219" s="136"/>
      <c r="O219" s="136"/>
      <c r="P219" s="136"/>
      <c r="Q219" s="136"/>
      <c r="R219" s="136"/>
      <c r="S219" s="138"/>
      <c r="T219" s="139"/>
      <c r="U219" s="136"/>
      <c r="V219" s="136"/>
      <c r="W219" s="136"/>
      <c r="X219" s="136"/>
      <c r="Y219" s="136"/>
      <c r="Z219" s="136"/>
      <c r="AA219" s="140"/>
      <c r="AT219" s="141" t="s">
        <v>240</v>
      </c>
      <c r="AU219" s="141" t="s">
        <v>74</v>
      </c>
      <c r="AV219" s="141" t="s">
        <v>237</v>
      </c>
      <c r="AW219" s="141" t="s">
        <v>188</v>
      </c>
      <c r="AX219" s="141" t="s">
        <v>17</v>
      </c>
      <c r="AY219" s="141" t="s">
        <v>231</v>
      </c>
    </row>
    <row r="220" spans="2:65" s="6" customFormat="1" ht="27" customHeight="1">
      <c r="B220" s="21"/>
      <c r="C220" s="117" t="s">
        <v>499</v>
      </c>
      <c r="D220" s="117" t="s">
        <v>232</v>
      </c>
      <c r="E220" s="118" t="s">
        <v>1606</v>
      </c>
      <c r="F220" s="289" t="s">
        <v>1607</v>
      </c>
      <c r="G220" s="290"/>
      <c r="H220" s="290"/>
      <c r="I220" s="290"/>
      <c r="J220" s="120" t="s">
        <v>438</v>
      </c>
      <c r="K220" s="121">
        <v>397</v>
      </c>
      <c r="L220" s="291"/>
      <c r="M220" s="290"/>
      <c r="N220" s="292">
        <f>ROUND($L$220*$K$220,2)</f>
        <v>0</v>
      </c>
      <c r="O220" s="290"/>
      <c r="P220" s="290"/>
      <c r="Q220" s="290"/>
      <c r="R220" s="119" t="s">
        <v>236</v>
      </c>
      <c r="S220" s="41"/>
      <c r="T220" s="122"/>
      <c r="U220" s="123" t="s">
        <v>35</v>
      </c>
      <c r="V220" s="22"/>
      <c r="W220" s="22"/>
      <c r="X220" s="124">
        <v>0.16614</v>
      </c>
      <c r="Y220" s="124">
        <f>$X$220*$K$220</f>
        <v>65.95758000000001</v>
      </c>
      <c r="Z220" s="124">
        <v>0</v>
      </c>
      <c r="AA220" s="125">
        <f>$Z$220*$K$220</f>
        <v>0</v>
      </c>
      <c r="AR220" s="80" t="s">
        <v>237</v>
      </c>
      <c r="AT220" s="80" t="s">
        <v>232</v>
      </c>
      <c r="AU220" s="80" t="s">
        <v>74</v>
      </c>
      <c r="AY220" s="6" t="s">
        <v>231</v>
      </c>
      <c r="BE220" s="126">
        <f>IF($U$220="základní",$N$220,0)</f>
        <v>0</v>
      </c>
      <c r="BF220" s="126">
        <f>IF($U$220="snížená",$N$220,0)</f>
        <v>0</v>
      </c>
      <c r="BG220" s="126">
        <f>IF($U$220="zákl. přenesená",$N$220,0)</f>
        <v>0</v>
      </c>
      <c r="BH220" s="126">
        <f>IF($U$220="sníž. přenesená",$N$220,0)</f>
        <v>0</v>
      </c>
      <c r="BI220" s="126">
        <f>IF($U$220="nulová",$N$220,0)</f>
        <v>0</v>
      </c>
      <c r="BJ220" s="80" t="s">
        <v>17</v>
      </c>
      <c r="BK220" s="126">
        <f>ROUND($L$220*$K$220,2)</f>
        <v>0</v>
      </c>
      <c r="BL220" s="80" t="s">
        <v>237</v>
      </c>
      <c r="BM220" s="80" t="s">
        <v>1608</v>
      </c>
    </row>
    <row r="221" spans="2:51" s="6" customFormat="1" ht="15.75" customHeight="1">
      <c r="B221" s="127"/>
      <c r="C221" s="128"/>
      <c r="D221" s="128"/>
      <c r="E221" s="129"/>
      <c r="F221" s="293" t="s">
        <v>1609</v>
      </c>
      <c r="G221" s="294"/>
      <c r="H221" s="294"/>
      <c r="I221" s="294"/>
      <c r="J221" s="128"/>
      <c r="K221" s="130">
        <v>397</v>
      </c>
      <c r="L221" s="128"/>
      <c r="M221" s="128"/>
      <c r="N221" s="128"/>
      <c r="O221" s="128"/>
      <c r="P221" s="128"/>
      <c r="Q221" s="128"/>
      <c r="R221" s="128"/>
      <c r="S221" s="131"/>
      <c r="T221" s="132"/>
      <c r="U221" s="128"/>
      <c r="V221" s="128"/>
      <c r="W221" s="128"/>
      <c r="X221" s="128"/>
      <c r="Y221" s="128"/>
      <c r="Z221" s="128"/>
      <c r="AA221" s="133"/>
      <c r="AT221" s="134" t="s">
        <v>240</v>
      </c>
      <c r="AU221" s="134" t="s">
        <v>74</v>
      </c>
      <c r="AV221" s="134" t="s">
        <v>74</v>
      </c>
      <c r="AW221" s="134" t="s">
        <v>188</v>
      </c>
      <c r="AX221" s="134" t="s">
        <v>65</v>
      </c>
      <c r="AY221" s="134" t="s">
        <v>231</v>
      </c>
    </row>
    <row r="222" spans="2:51" s="6" customFormat="1" ht="15.75" customHeight="1">
      <c r="B222" s="135"/>
      <c r="C222" s="136"/>
      <c r="D222" s="136"/>
      <c r="E222" s="136"/>
      <c r="F222" s="299" t="s">
        <v>241</v>
      </c>
      <c r="G222" s="300"/>
      <c r="H222" s="300"/>
      <c r="I222" s="300"/>
      <c r="J222" s="136"/>
      <c r="K222" s="137">
        <v>397</v>
      </c>
      <c r="L222" s="136"/>
      <c r="M222" s="136"/>
      <c r="N222" s="136"/>
      <c r="O222" s="136"/>
      <c r="P222" s="136"/>
      <c r="Q222" s="136"/>
      <c r="R222" s="136"/>
      <c r="S222" s="138"/>
      <c r="T222" s="139"/>
      <c r="U222" s="136"/>
      <c r="V222" s="136"/>
      <c r="W222" s="136"/>
      <c r="X222" s="136"/>
      <c r="Y222" s="136"/>
      <c r="Z222" s="136"/>
      <c r="AA222" s="140"/>
      <c r="AT222" s="141" t="s">
        <v>240</v>
      </c>
      <c r="AU222" s="141" t="s">
        <v>74</v>
      </c>
      <c r="AV222" s="141" t="s">
        <v>237</v>
      </c>
      <c r="AW222" s="141" t="s">
        <v>188</v>
      </c>
      <c r="AX222" s="141" t="s">
        <v>17</v>
      </c>
      <c r="AY222" s="141" t="s">
        <v>231</v>
      </c>
    </row>
    <row r="223" spans="2:65" s="6" customFormat="1" ht="39" customHeight="1">
      <c r="B223" s="21"/>
      <c r="C223" s="117" t="s">
        <v>504</v>
      </c>
      <c r="D223" s="117" t="s">
        <v>232</v>
      </c>
      <c r="E223" s="118" t="s">
        <v>1610</v>
      </c>
      <c r="F223" s="289" t="s">
        <v>1611</v>
      </c>
      <c r="G223" s="290"/>
      <c r="H223" s="290"/>
      <c r="I223" s="290"/>
      <c r="J223" s="120" t="s">
        <v>657</v>
      </c>
      <c r="K223" s="121">
        <v>8</v>
      </c>
      <c r="L223" s="291"/>
      <c r="M223" s="290"/>
      <c r="N223" s="292">
        <f>ROUND($L$223*$K$223,2)</f>
        <v>0</v>
      </c>
      <c r="O223" s="290"/>
      <c r="P223" s="290"/>
      <c r="Q223" s="290"/>
      <c r="R223" s="119"/>
      <c r="S223" s="41"/>
      <c r="T223" s="122"/>
      <c r="U223" s="123" t="s">
        <v>35</v>
      </c>
      <c r="V223" s="22"/>
      <c r="W223" s="22"/>
      <c r="X223" s="124">
        <v>0</v>
      </c>
      <c r="Y223" s="124">
        <f>$X$223*$K$223</f>
        <v>0</v>
      </c>
      <c r="Z223" s="124">
        <v>0</v>
      </c>
      <c r="AA223" s="125">
        <f>$Z$223*$K$223</f>
        <v>0</v>
      </c>
      <c r="AR223" s="80" t="s">
        <v>237</v>
      </c>
      <c r="AT223" s="80" t="s">
        <v>232</v>
      </c>
      <c r="AU223" s="80" t="s">
        <v>74</v>
      </c>
      <c r="AY223" s="6" t="s">
        <v>231</v>
      </c>
      <c r="BE223" s="126">
        <f>IF($U$223="základní",$N$223,0)</f>
        <v>0</v>
      </c>
      <c r="BF223" s="126">
        <f>IF($U$223="snížená",$N$223,0)</f>
        <v>0</v>
      </c>
      <c r="BG223" s="126">
        <f>IF($U$223="zákl. přenesená",$N$223,0)</f>
        <v>0</v>
      </c>
      <c r="BH223" s="126">
        <f>IF($U$223="sníž. přenesená",$N$223,0)</f>
        <v>0</v>
      </c>
      <c r="BI223" s="126">
        <f>IF($U$223="nulová",$N$223,0)</f>
        <v>0</v>
      </c>
      <c r="BJ223" s="80" t="s">
        <v>17</v>
      </c>
      <c r="BK223" s="126">
        <f>ROUND($L$223*$K$223,2)</f>
        <v>0</v>
      </c>
      <c r="BL223" s="80" t="s">
        <v>237</v>
      </c>
      <c r="BM223" s="80" t="s">
        <v>1612</v>
      </c>
    </row>
    <row r="224" spans="2:51" s="6" customFormat="1" ht="15.75" customHeight="1">
      <c r="B224" s="127"/>
      <c r="C224" s="128"/>
      <c r="D224" s="128"/>
      <c r="E224" s="129"/>
      <c r="F224" s="293" t="s">
        <v>1613</v>
      </c>
      <c r="G224" s="294"/>
      <c r="H224" s="294"/>
      <c r="I224" s="294"/>
      <c r="J224" s="128"/>
      <c r="K224" s="130">
        <v>8</v>
      </c>
      <c r="L224" s="128"/>
      <c r="M224" s="128"/>
      <c r="N224" s="128"/>
      <c r="O224" s="128"/>
      <c r="P224" s="128"/>
      <c r="Q224" s="128"/>
      <c r="R224" s="128"/>
      <c r="S224" s="131"/>
      <c r="T224" s="132"/>
      <c r="U224" s="128"/>
      <c r="V224" s="128"/>
      <c r="W224" s="128"/>
      <c r="X224" s="128"/>
      <c r="Y224" s="128"/>
      <c r="Z224" s="128"/>
      <c r="AA224" s="133"/>
      <c r="AT224" s="134" t="s">
        <v>240</v>
      </c>
      <c r="AU224" s="134" t="s">
        <v>74</v>
      </c>
      <c r="AV224" s="134" t="s">
        <v>74</v>
      </c>
      <c r="AW224" s="134" t="s">
        <v>188</v>
      </c>
      <c r="AX224" s="134" t="s">
        <v>65</v>
      </c>
      <c r="AY224" s="134" t="s">
        <v>231</v>
      </c>
    </row>
    <row r="225" spans="2:51" s="6" customFormat="1" ht="15.75" customHeight="1">
      <c r="B225" s="135"/>
      <c r="C225" s="136"/>
      <c r="D225" s="136"/>
      <c r="E225" s="136"/>
      <c r="F225" s="299" t="s">
        <v>241</v>
      </c>
      <c r="G225" s="300"/>
      <c r="H225" s="300"/>
      <c r="I225" s="300"/>
      <c r="J225" s="136"/>
      <c r="K225" s="137">
        <v>8</v>
      </c>
      <c r="L225" s="136"/>
      <c r="M225" s="136"/>
      <c r="N225" s="136"/>
      <c r="O225" s="136"/>
      <c r="P225" s="136"/>
      <c r="Q225" s="136"/>
      <c r="R225" s="136"/>
      <c r="S225" s="138"/>
      <c r="T225" s="139"/>
      <c r="U225" s="136"/>
      <c r="V225" s="136"/>
      <c r="W225" s="136"/>
      <c r="X225" s="136"/>
      <c r="Y225" s="136"/>
      <c r="Z225" s="136"/>
      <c r="AA225" s="140"/>
      <c r="AT225" s="141" t="s">
        <v>240</v>
      </c>
      <c r="AU225" s="141" t="s">
        <v>74</v>
      </c>
      <c r="AV225" s="141" t="s">
        <v>237</v>
      </c>
      <c r="AW225" s="141" t="s">
        <v>188</v>
      </c>
      <c r="AX225" s="141" t="s">
        <v>17</v>
      </c>
      <c r="AY225" s="141" t="s">
        <v>231</v>
      </c>
    </row>
    <row r="226" spans="2:65" s="6" customFormat="1" ht="15.75" customHeight="1">
      <c r="B226" s="21"/>
      <c r="C226" s="117" t="s">
        <v>509</v>
      </c>
      <c r="D226" s="117" t="s">
        <v>232</v>
      </c>
      <c r="E226" s="118" t="s">
        <v>1614</v>
      </c>
      <c r="F226" s="289" t="s">
        <v>1615</v>
      </c>
      <c r="G226" s="290"/>
      <c r="H226" s="290"/>
      <c r="I226" s="290"/>
      <c r="J226" s="120" t="s">
        <v>235</v>
      </c>
      <c r="K226" s="121">
        <v>225</v>
      </c>
      <c r="L226" s="291"/>
      <c r="M226" s="290"/>
      <c r="N226" s="292">
        <f>ROUND($L$226*$K$226,2)</f>
        <v>0</v>
      </c>
      <c r="O226" s="290"/>
      <c r="P226" s="290"/>
      <c r="Q226" s="290"/>
      <c r="R226" s="119"/>
      <c r="S226" s="41"/>
      <c r="T226" s="122"/>
      <c r="U226" s="123" t="s">
        <v>35</v>
      </c>
      <c r="V226" s="22"/>
      <c r="W226" s="22"/>
      <c r="X226" s="124">
        <v>0</v>
      </c>
      <c r="Y226" s="124">
        <f>$X$226*$K$226</f>
        <v>0</v>
      </c>
      <c r="Z226" s="124">
        <v>0</v>
      </c>
      <c r="AA226" s="125">
        <f>$Z$226*$K$226</f>
        <v>0</v>
      </c>
      <c r="AR226" s="80" t="s">
        <v>237</v>
      </c>
      <c r="AT226" s="80" t="s">
        <v>232</v>
      </c>
      <c r="AU226" s="80" t="s">
        <v>74</v>
      </c>
      <c r="AY226" s="6" t="s">
        <v>231</v>
      </c>
      <c r="BE226" s="126">
        <f>IF($U$226="základní",$N$226,0)</f>
        <v>0</v>
      </c>
      <c r="BF226" s="126">
        <f>IF($U$226="snížená",$N$226,0)</f>
        <v>0</v>
      </c>
      <c r="BG226" s="126">
        <f>IF($U$226="zákl. přenesená",$N$226,0)</f>
        <v>0</v>
      </c>
      <c r="BH226" s="126">
        <f>IF($U$226="sníž. přenesená",$N$226,0)</f>
        <v>0</v>
      </c>
      <c r="BI226" s="126">
        <f>IF($U$226="nulová",$N$226,0)</f>
        <v>0</v>
      </c>
      <c r="BJ226" s="80" t="s">
        <v>17</v>
      </c>
      <c r="BK226" s="126">
        <f>ROUND($L$226*$K$226,2)</f>
        <v>0</v>
      </c>
      <c r="BL226" s="80" t="s">
        <v>237</v>
      </c>
      <c r="BM226" s="80" t="s">
        <v>1616</v>
      </c>
    </row>
    <row r="227" spans="2:51" s="6" customFormat="1" ht="27" customHeight="1">
      <c r="B227" s="127"/>
      <c r="C227" s="128"/>
      <c r="D227" s="128"/>
      <c r="E227" s="129"/>
      <c r="F227" s="293" t="s">
        <v>1617</v>
      </c>
      <c r="G227" s="294"/>
      <c r="H227" s="294"/>
      <c r="I227" s="294"/>
      <c r="J227" s="128"/>
      <c r="K227" s="130">
        <v>225</v>
      </c>
      <c r="L227" s="128"/>
      <c r="M227" s="128"/>
      <c r="N227" s="128"/>
      <c r="O227" s="128"/>
      <c r="P227" s="128"/>
      <c r="Q227" s="128"/>
      <c r="R227" s="128"/>
      <c r="S227" s="131"/>
      <c r="T227" s="132"/>
      <c r="U227" s="128"/>
      <c r="V227" s="128"/>
      <c r="W227" s="128"/>
      <c r="X227" s="128"/>
      <c r="Y227" s="128"/>
      <c r="Z227" s="128"/>
      <c r="AA227" s="133"/>
      <c r="AT227" s="134" t="s">
        <v>240</v>
      </c>
      <c r="AU227" s="134" t="s">
        <v>74</v>
      </c>
      <c r="AV227" s="134" t="s">
        <v>74</v>
      </c>
      <c r="AW227" s="134" t="s">
        <v>188</v>
      </c>
      <c r="AX227" s="134" t="s">
        <v>65</v>
      </c>
      <c r="AY227" s="134" t="s">
        <v>231</v>
      </c>
    </row>
    <row r="228" spans="2:51" s="6" customFormat="1" ht="15.75" customHeight="1">
      <c r="B228" s="135"/>
      <c r="C228" s="136"/>
      <c r="D228" s="136"/>
      <c r="E228" s="136"/>
      <c r="F228" s="299" t="s">
        <v>241</v>
      </c>
      <c r="G228" s="300"/>
      <c r="H228" s="300"/>
      <c r="I228" s="300"/>
      <c r="J228" s="136"/>
      <c r="K228" s="137">
        <v>225</v>
      </c>
      <c r="L228" s="136"/>
      <c r="M228" s="136"/>
      <c r="N228" s="136"/>
      <c r="O228" s="136"/>
      <c r="P228" s="136"/>
      <c r="Q228" s="136"/>
      <c r="R228" s="136"/>
      <c r="S228" s="138"/>
      <c r="T228" s="139"/>
      <c r="U228" s="136"/>
      <c r="V228" s="136"/>
      <c r="W228" s="136"/>
      <c r="X228" s="136"/>
      <c r="Y228" s="136"/>
      <c r="Z228" s="136"/>
      <c r="AA228" s="140"/>
      <c r="AT228" s="141" t="s">
        <v>240</v>
      </c>
      <c r="AU228" s="141" t="s">
        <v>74</v>
      </c>
      <c r="AV228" s="141" t="s">
        <v>237</v>
      </c>
      <c r="AW228" s="141" t="s">
        <v>188</v>
      </c>
      <c r="AX228" s="141" t="s">
        <v>17</v>
      </c>
      <c r="AY228" s="141" t="s">
        <v>231</v>
      </c>
    </row>
    <row r="229" spans="2:65" s="6" customFormat="1" ht="39" customHeight="1">
      <c r="B229" s="21"/>
      <c r="C229" s="117" t="s">
        <v>515</v>
      </c>
      <c r="D229" s="117" t="s">
        <v>232</v>
      </c>
      <c r="E229" s="118" t="s">
        <v>1618</v>
      </c>
      <c r="F229" s="289" t="s">
        <v>1619</v>
      </c>
      <c r="G229" s="290"/>
      <c r="H229" s="290"/>
      <c r="I229" s="290"/>
      <c r="J229" s="120" t="s">
        <v>657</v>
      </c>
      <c r="K229" s="121">
        <v>1</v>
      </c>
      <c r="L229" s="291"/>
      <c r="M229" s="290"/>
      <c r="N229" s="292">
        <f>ROUND($L$229*$K$229,2)</f>
        <v>0</v>
      </c>
      <c r="O229" s="290"/>
      <c r="P229" s="290"/>
      <c r="Q229" s="290"/>
      <c r="R229" s="119"/>
      <c r="S229" s="41"/>
      <c r="T229" s="122"/>
      <c r="U229" s="123" t="s">
        <v>35</v>
      </c>
      <c r="V229" s="22"/>
      <c r="W229" s="22"/>
      <c r="X229" s="124">
        <v>0</v>
      </c>
      <c r="Y229" s="124">
        <f>$X$229*$K$229</f>
        <v>0</v>
      </c>
      <c r="Z229" s="124">
        <v>0</v>
      </c>
      <c r="AA229" s="125">
        <f>$Z$229*$K$229</f>
        <v>0</v>
      </c>
      <c r="AR229" s="80" t="s">
        <v>237</v>
      </c>
      <c r="AT229" s="80" t="s">
        <v>232</v>
      </c>
      <c r="AU229" s="80" t="s">
        <v>74</v>
      </c>
      <c r="AY229" s="6" t="s">
        <v>231</v>
      </c>
      <c r="BE229" s="126">
        <f>IF($U$229="základní",$N$229,0)</f>
        <v>0</v>
      </c>
      <c r="BF229" s="126">
        <f>IF($U$229="snížená",$N$229,0)</f>
        <v>0</v>
      </c>
      <c r="BG229" s="126">
        <f>IF($U$229="zákl. přenesená",$N$229,0)</f>
        <v>0</v>
      </c>
      <c r="BH229" s="126">
        <f>IF($U$229="sníž. přenesená",$N$229,0)</f>
        <v>0</v>
      </c>
      <c r="BI229" s="126">
        <f>IF($U$229="nulová",$N$229,0)</f>
        <v>0</v>
      </c>
      <c r="BJ229" s="80" t="s">
        <v>17</v>
      </c>
      <c r="BK229" s="126">
        <f>ROUND($L$229*$K$229,2)</f>
        <v>0</v>
      </c>
      <c r="BL229" s="80" t="s">
        <v>237</v>
      </c>
      <c r="BM229" s="80" t="s">
        <v>1620</v>
      </c>
    </row>
    <row r="230" spans="2:51" s="6" customFormat="1" ht="15.75" customHeight="1">
      <c r="B230" s="127"/>
      <c r="C230" s="128"/>
      <c r="D230" s="128"/>
      <c r="E230" s="129"/>
      <c r="F230" s="293" t="s">
        <v>1621</v>
      </c>
      <c r="G230" s="294"/>
      <c r="H230" s="294"/>
      <c r="I230" s="294"/>
      <c r="J230" s="128"/>
      <c r="K230" s="130">
        <v>1</v>
      </c>
      <c r="L230" s="128"/>
      <c r="M230" s="128"/>
      <c r="N230" s="128"/>
      <c r="O230" s="128"/>
      <c r="P230" s="128"/>
      <c r="Q230" s="128"/>
      <c r="R230" s="128"/>
      <c r="S230" s="131"/>
      <c r="T230" s="132"/>
      <c r="U230" s="128"/>
      <c r="V230" s="128"/>
      <c r="W230" s="128"/>
      <c r="X230" s="128"/>
      <c r="Y230" s="128"/>
      <c r="Z230" s="128"/>
      <c r="AA230" s="133"/>
      <c r="AT230" s="134" t="s">
        <v>240</v>
      </c>
      <c r="AU230" s="134" t="s">
        <v>74</v>
      </c>
      <c r="AV230" s="134" t="s">
        <v>74</v>
      </c>
      <c r="AW230" s="134" t="s">
        <v>188</v>
      </c>
      <c r="AX230" s="134" t="s">
        <v>65</v>
      </c>
      <c r="AY230" s="134" t="s">
        <v>231</v>
      </c>
    </row>
    <row r="231" spans="2:51" s="6" customFormat="1" ht="15.75" customHeight="1">
      <c r="B231" s="135"/>
      <c r="C231" s="136"/>
      <c r="D231" s="136"/>
      <c r="E231" s="136"/>
      <c r="F231" s="299" t="s">
        <v>241</v>
      </c>
      <c r="G231" s="300"/>
      <c r="H231" s="300"/>
      <c r="I231" s="300"/>
      <c r="J231" s="136"/>
      <c r="K231" s="137">
        <v>1</v>
      </c>
      <c r="L231" s="136"/>
      <c r="M231" s="136"/>
      <c r="N231" s="136"/>
      <c r="O231" s="136"/>
      <c r="P231" s="136"/>
      <c r="Q231" s="136"/>
      <c r="R231" s="136"/>
      <c r="S231" s="138"/>
      <c r="T231" s="139"/>
      <c r="U231" s="136"/>
      <c r="V231" s="136"/>
      <c r="W231" s="136"/>
      <c r="X231" s="136"/>
      <c r="Y231" s="136"/>
      <c r="Z231" s="136"/>
      <c r="AA231" s="140"/>
      <c r="AT231" s="141" t="s">
        <v>240</v>
      </c>
      <c r="AU231" s="141" t="s">
        <v>74</v>
      </c>
      <c r="AV231" s="141" t="s">
        <v>237</v>
      </c>
      <c r="AW231" s="141" t="s">
        <v>188</v>
      </c>
      <c r="AX231" s="141" t="s">
        <v>17</v>
      </c>
      <c r="AY231" s="141" t="s">
        <v>231</v>
      </c>
    </row>
    <row r="232" spans="2:63" s="106" customFormat="1" ht="23.25" customHeight="1">
      <c r="B232" s="107"/>
      <c r="C232" s="108"/>
      <c r="D232" s="116" t="s">
        <v>195</v>
      </c>
      <c r="E232" s="108"/>
      <c r="F232" s="108"/>
      <c r="G232" s="108"/>
      <c r="H232" s="108"/>
      <c r="I232" s="108"/>
      <c r="J232" s="108"/>
      <c r="K232" s="108"/>
      <c r="L232" s="108"/>
      <c r="M232" s="108"/>
      <c r="N232" s="285">
        <f>$BK$232</f>
        <v>0</v>
      </c>
      <c r="O232" s="284"/>
      <c r="P232" s="284"/>
      <c r="Q232" s="284"/>
      <c r="R232" s="108"/>
      <c r="S232" s="110"/>
      <c r="T232" s="111"/>
      <c r="U232" s="108"/>
      <c r="V232" s="108"/>
      <c r="W232" s="112">
        <f>$W$233</f>
        <v>0</v>
      </c>
      <c r="X232" s="108"/>
      <c r="Y232" s="112">
        <f>$Y$233</f>
        <v>0</v>
      </c>
      <c r="Z232" s="108"/>
      <c r="AA232" s="113">
        <f>$AA$233</f>
        <v>0</v>
      </c>
      <c r="AR232" s="114" t="s">
        <v>17</v>
      </c>
      <c r="AT232" s="114" t="s">
        <v>64</v>
      </c>
      <c r="AU232" s="114" t="s">
        <v>74</v>
      </c>
      <c r="AY232" s="114" t="s">
        <v>231</v>
      </c>
      <c r="BK232" s="115">
        <f>$BK$233</f>
        <v>0</v>
      </c>
    </row>
    <row r="233" spans="2:65" s="6" customFormat="1" ht="15.75" customHeight="1">
      <c r="B233" s="21"/>
      <c r="C233" s="117" t="s">
        <v>520</v>
      </c>
      <c r="D233" s="117" t="s">
        <v>232</v>
      </c>
      <c r="E233" s="118" t="s">
        <v>1622</v>
      </c>
      <c r="F233" s="289" t="s">
        <v>1623</v>
      </c>
      <c r="G233" s="290"/>
      <c r="H233" s="290"/>
      <c r="I233" s="290"/>
      <c r="J233" s="120" t="s">
        <v>275</v>
      </c>
      <c r="K233" s="121">
        <v>1560.846</v>
      </c>
      <c r="L233" s="291"/>
      <c r="M233" s="290"/>
      <c r="N233" s="292">
        <f>ROUND($L$233*$K$233,2)</f>
        <v>0</v>
      </c>
      <c r="O233" s="290"/>
      <c r="P233" s="290"/>
      <c r="Q233" s="290"/>
      <c r="R233" s="119" t="s">
        <v>236</v>
      </c>
      <c r="S233" s="41"/>
      <c r="T233" s="122"/>
      <c r="U233" s="123" t="s">
        <v>35</v>
      </c>
      <c r="V233" s="22"/>
      <c r="W233" s="22"/>
      <c r="X233" s="124">
        <v>0</v>
      </c>
      <c r="Y233" s="124">
        <f>$X$233*$K$233</f>
        <v>0</v>
      </c>
      <c r="Z233" s="124">
        <v>0</v>
      </c>
      <c r="AA233" s="125">
        <f>$Z$233*$K$233</f>
        <v>0</v>
      </c>
      <c r="AR233" s="80" t="s">
        <v>237</v>
      </c>
      <c r="AT233" s="80" t="s">
        <v>232</v>
      </c>
      <c r="AU233" s="80" t="s">
        <v>245</v>
      </c>
      <c r="AY233" s="6" t="s">
        <v>231</v>
      </c>
      <c r="BE233" s="126">
        <f>IF($U$233="základní",$N$233,0)</f>
        <v>0</v>
      </c>
      <c r="BF233" s="126">
        <f>IF($U$233="snížená",$N$233,0)</f>
        <v>0</v>
      </c>
      <c r="BG233" s="126">
        <f>IF($U$233="zákl. přenesená",$N$233,0)</f>
        <v>0</v>
      </c>
      <c r="BH233" s="126">
        <f>IF($U$233="sníž. přenesená",$N$233,0)</f>
        <v>0</v>
      </c>
      <c r="BI233" s="126">
        <f>IF($U$233="nulová",$N$233,0)</f>
        <v>0</v>
      </c>
      <c r="BJ233" s="80" t="s">
        <v>17</v>
      </c>
      <c r="BK233" s="126">
        <f>ROUND($L$233*$K$233,2)</f>
        <v>0</v>
      </c>
      <c r="BL233" s="80" t="s">
        <v>237</v>
      </c>
      <c r="BM233" s="80" t="s">
        <v>1624</v>
      </c>
    </row>
    <row r="234" spans="2:63" s="106" customFormat="1" ht="37.5" customHeight="1">
      <c r="B234" s="107"/>
      <c r="C234" s="108"/>
      <c r="D234" s="109" t="s">
        <v>196</v>
      </c>
      <c r="E234" s="108"/>
      <c r="F234" s="108"/>
      <c r="G234" s="108"/>
      <c r="H234" s="108"/>
      <c r="I234" s="108"/>
      <c r="J234" s="108"/>
      <c r="K234" s="108"/>
      <c r="L234" s="108"/>
      <c r="M234" s="108"/>
      <c r="N234" s="283">
        <f>$BK$234</f>
        <v>0</v>
      </c>
      <c r="O234" s="284"/>
      <c r="P234" s="284"/>
      <c r="Q234" s="284"/>
      <c r="R234" s="108"/>
      <c r="S234" s="110"/>
      <c r="T234" s="111"/>
      <c r="U234" s="108"/>
      <c r="V234" s="108"/>
      <c r="W234" s="112">
        <f>$W$235+$W$243</f>
        <v>0</v>
      </c>
      <c r="X234" s="108"/>
      <c r="Y234" s="112">
        <f>$Y$235+$Y$243</f>
        <v>0.10144</v>
      </c>
      <c r="Z234" s="108"/>
      <c r="AA234" s="113">
        <f>$AA$235+$AA$243</f>
        <v>0</v>
      </c>
      <c r="AR234" s="114" t="s">
        <v>74</v>
      </c>
      <c r="AT234" s="114" t="s">
        <v>64</v>
      </c>
      <c r="AU234" s="114" t="s">
        <v>65</v>
      </c>
      <c r="AY234" s="114" t="s">
        <v>231</v>
      </c>
      <c r="BK234" s="115">
        <f>$BK$235+$BK$243</f>
        <v>0</v>
      </c>
    </row>
    <row r="235" spans="2:63" s="106" customFormat="1" ht="21" customHeight="1">
      <c r="B235" s="107"/>
      <c r="C235" s="108"/>
      <c r="D235" s="116" t="s">
        <v>201</v>
      </c>
      <c r="E235" s="108"/>
      <c r="F235" s="108"/>
      <c r="G235" s="108"/>
      <c r="H235" s="108"/>
      <c r="I235" s="108"/>
      <c r="J235" s="108"/>
      <c r="K235" s="108"/>
      <c r="L235" s="108"/>
      <c r="M235" s="108"/>
      <c r="N235" s="285">
        <f>$BK$235</f>
        <v>0</v>
      </c>
      <c r="O235" s="284"/>
      <c r="P235" s="284"/>
      <c r="Q235" s="284"/>
      <c r="R235" s="108"/>
      <c r="S235" s="110"/>
      <c r="T235" s="111"/>
      <c r="U235" s="108"/>
      <c r="V235" s="108"/>
      <c r="W235" s="112">
        <f>SUM($W$236:$W$242)</f>
        <v>0</v>
      </c>
      <c r="X235" s="108"/>
      <c r="Y235" s="112">
        <f>SUM($Y$236:$Y$242)</f>
        <v>0.06804</v>
      </c>
      <c r="Z235" s="108"/>
      <c r="AA235" s="113">
        <f>SUM($AA$236:$AA$242)</f>
        <v>0</v>
      </c>
      <c r="AR235" s="114" t="s">
        <v>74</v>
      </c>
      <c r="AT235" s="114" t="s">
        <v>64</v>
      </c>
      <c r="AU235" s="114" t="s">
        <v>17</v>
      </c>
      <c r="AY235" s="114" t="s">
        <v>231</v>
      </c>
      <c r="BK235" s="115">
        <f>SUM($BK$236:$BK$242)</f>
        <v>0</v>
      </c>
    </row>
    <row r="236" spans="2:65" s="6" customFormat="1" ht="15.75" customHeight="1">
      <c r="B236" s="21"/>
      <c r="C236" s="120" t="s">
        <v>526</v>
      </c>
      <c r="D236" s="120" t="s">
        <v>232</v>
      </c>
      <c r="E236" s="118" t="s">
        <v>830</v>
      </c>
      <c r="F236" s="289" t="s">
        <v>831</v>
      </c>
      <c r="G236" s="290"/>
      <c r="H236" s="290"/>
      <c r="I236" s="290"/>
      <c r="J236" s="120" t="s">
        <v>438</v>
      </c>
      <c r="K236" s="121">
        <v>540</v>
      </c>
      <c r="L236" s="291"/>
      <c r="M236" s="290"/>
      <c r="N236" s="292">
        <f>ROUND($L$236*$K$236,2)</f>
        <v>0</v>
      </c>
      <c r="O236" s="290"/>
      <c r="P236" s="290"/>
      <c r="Q236" s="290"/>
      <c r="R236" s="119" t="s">
        <v>236</v>
      </c>
      <c r="S236" s="41"/>
      <c r="T236" s="122"/>
      <c r="U236" s="123" t="s">
        <v>38</v>
      </c>
      <c r="V236" s="22"/>
      <c r="W236" s="22"/>
      <c r="X236" s="124">
        <v>0</v>
      </c>
      <c r="Y236" s="124">
        <f>$X$236*$K$236</f>
        <v>0</v>
      </c>
      <c r="Z236" s="124">
        <v>0</v>
      </c>
      <c r="AA236" s="125">
        <f>$Z$236*$K$236</f>
        <v>0</v>
      </c>
      <c r="AR236" s="80" t="s">
        <v>305</v>
      </c>
      <c r="AT236" s="80" t="s">
        <v>232</v>
      </c>
      <c r="AU236" s="80" t="s">
        <v>74</v>
      </c>
      <c r="AY236" s="80" t="s">
        <v>231</v>
      </c>
      <c r="BE236" s="126">
        <f>IF($U$236="základní",$N$236,0)</f>
        <v>0</v>
      </c>
      <c r="BF236" s="126">
        <f>IF($U$236="snížená",$N$236,0)</f>
        <v>0</v>
      </c>
      <c r="BG236" s="126">
        <f>IF($U$236="zákl. přenesená",$N$236,0)</f>
        <v>0</v>
      </c>
      <c r="BH236" s="126">
        <f>IF($U$236="sníž. přenesená",$N$236,0)</f>
        <v>0</v>
      </c>
      <c r="BI236" s="126">
        <f>IF($U$236="nulová",$N$236,0)</f>
        <v>0</v>
      </c>
      <c r="BJ236" s="80" t="s">
        <v>237</v>
      </c>
      <c r="BK236" s="126">
        <f>ROUND($L$236*$K$236,2)</f>
        <v>0</v>
      </c>
      <c r="BL236" s="80" t="s">
        <v>305</v>
      </c>
      <c r="BM236" s="80" t="s">
        <v>1625</v>
      </c>
    </row>
    <row r="237" spans="2:47" s="6" customFormat="1" ht="16.5" customHeight="1">
      <c r="B237" s="21"/>
      <c r="C237" s="22"/>
      <c r="D237" s="22"/>
      <c r="E237" s="22"/>
      <c r="F237" s="287" t="s">
        <v>833</v>
      </c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41"/>
      <c r="T237" s="50"/>
      <c r="U237" s="22"/>
      <c r="V237" s="22"/>
      <c r="W237" s="22"/>
      <c r="X237" s="22"/>
      <c r="Y237" s="22"/>
      <c r="Z237" s="22"/>
      <c r="AA237" s="51"/>
      <c r="AT237" s="6" t="s">
        <v>337</v>
      </c>
      <c r="AU237" s="6" t="s">
        <v>74</v>
      </c>
    </row>
    <row r="238" spans="2:51" s="6" customFormat="1" ht="15.75" customHeight="1">
      <c r="B238" s="127"/>
      <c r="C238" s="128"/>
      <c r="D238" s="128"/>
      <c r="E238" s="128"/>
      <c r="F238" s="293" t="s">
        <v>1626</v>
      </c>
      <c r="G238" s="294"/>
      <c r="H238" s="294"/>
      <c r="I238" s="294"/>
      <c r="J238" s="128"/>
      <c r="K238" s="130">
        <v>540</v>
      </c>
      <c r="L238" s="128"/>
      <c r="M238" s="128"/>
      <c r="N238" s="128"/>
      <c r="O238" s="128"/>
      <c r="P238" s="128"/>
      <c r="Q238" s="128"/>
      <c r="R238" s="128"/>
      <c r="S238" s="131"/>
      <c r="T238" s="132"/>
      <c r="U238" s="128"/>
      <c r="V238" s="128"/>
      <c r="W238" s="128"/>
      <c r="X238" s="128"/>
      <c r="Y238" s="128"/>
      <c r="Z238" s="128"/>
      <c r="AA238" s="133"/>
      <c r="AT238" s="134" t="s">
        <v>240</v>
      </c>
      <c r="AU238" s="134" t="s">
        <v>74</v>
      </c>
      <c r="AV238" s="134" t="s">
        <v>74</v>
      </c>
      <c r="AW238" s="134" t="s">
        <v>188</v>
      </c>
      <c r="AX238" s="134" t="s">
        <v>17</v>
      </c>
      <c r="AY238" s="134" t="s">
        <v>231</v>
      </c>
    </row>
    <row r="239" spans="2:65" s="6" customFormat="1" ht="27" customHeight="1">
      <c r="B239" s="21"/>
      <c r="C239" s="149" t="s">
        <v>531</v>
      </c>
      <c r="D239" s="149" t="s">
        <v>328</v>
      </c>
      <c r="E239" s="150" t="s">
        <v>837</v>
      </c>
      <c r="F239" s="295" t="s">
        <v>838</v>
      </c>
      <c r="G239" s="296"/>
      <c r="H239" s="296"/>
      <c r="I239" s="296"/>
      <c r="J239" s="151" t="s">
        <v>438</v>
      </c>
      <c r="K239" s="152">
        <v>567</v>
      </c>
      <c r="L239" s="297"/>
      <c r="M239" s="296"/>
      <c r="N239" s="298">
        <f>ROUND($L$239*$K$239,2)</f>
        <v>0</v>
      </c>
      <c r="O239" s="290"/>
      <c r="P239" s="290"/>
      <c r="Q239" s="290"/>
      <c r="R239" s="119" t="s">
        <v>236</v>
      </c>
      <c r="S239" s="41"/>
      <c r="T239" s="122"/>
      <c r="U239" s="123" t="s">
        <v>38</v>
      </c>
      <c r="V239" s="22"/>
      <c r="W239" s="22"/>
      <c r="X239" s="124">
        <v>0.00012</v>
      </c>
      <c r="Y239" s="124">
        <f>$X$239*$K$239</f>
        <v>0.06804</v>
      </c>
      <c r="Z239" s="124">
        <v>0</v>
      </c>
      <c r="AA239" s="125">
        <f>$Z$239*$K$239</f>
        <v>0</v>
      </c>
      <c r="AR239" s="80" t="s">
        <v>411</v>
      </c>
      <c r="AT239" s="80" t="s">
        <v>328</v>
      </c>
      <c r="AU239" s="80" t="s">
        <v>74</v>
      </c>
      <c r="AY239" s="6" t="s">
        <v>231</v>
      </c>
      <c r="BE239" s="126">
        <f>IF($U$239="základní",$N$239,0)</f>
        <v>0</v>
      </c>
      <c r="BF239" s="126">
        <f>IF($U$239="snížená",$N$239,0)</f>
        <v>0</v>
      </c>
      <c r="BG239" s="126">
        <f>IF($U$239="zákl. přenesená",$N$239,0)</f>
        <v>0</v>
      </c>
      <c r="BH239" s="126">
        <f>IF($U$239="sníž. přenesená",$N$239,0)</f>
        <v>0</v>
      </c>
      <c r="BI239" s="126">
        <f>IF($U$239="nulová",$N$239,0)</f>
        <v>0</v>
      </c>
      <c r="BJ239" s="80" t="s">
        <v>237</v>
      </c>
      <c r="BK239" s="126">
        <f>ROUND($L$239*$K$239,2)</f>
        <v>0</v>
      </c>
      <c r="BL239" s="80" t="s">
        <v>305</v>
      </c>
      <c r="BM239" s="80" t="s">
        <v>1627</v>
      </c>
    </row>
    <row r="240" spans="2:47" s="6" customFormat="1" ht="16.5" customHeight="1">
      <c r="B240" s="21"/>
      <c r="C240" s="22"/>
      <c r="D240" s="22"/>
      <c r="E240" s="22"/>
      <c r="F240" s="287" t="s">
        <v>840</v>
      </c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41"/>
      <c r="T240" s="50"/>
      <c r="U240" s="22"/>
      <c r="V240" s="22"/>
      <c r="W240" s="22"/>
      <c r="X240" s="22"/>
      <c r="Y240" s="22"/>
      <c r="Z240" s="22"/>
      <c r="AA240" s="51"/>
      <c r="AT240" s="6" t="s">
        <v>337</v>
      </c>
      <c r="AU240" s="6" t="s">
        <v>74</v>
      </c>
    </row>
    <row r="241" spans="2:51" s="6" customFormat="1" ht="15.75" customHeight="1">
      <c r="B241" s="127"/>
      <c r="C241" s="128"/>
      <c r="D241" s="128"/>
      <c r="E241" s="128"/>
      <c r="F241" s="293" t="s">
        <v>1628</v>
      </c>
      <c r="G241" s="294"/>
      <c r="H241" s="294"/>
      <c r="I241" s="294"/>
      <c r="J241" s="128"/>
      <c r="K241" s="130">
        <v>567</v>
      </c>
      <c r="L241" s="128"/>
      <c r="M241" s="128"/>
      <c r="N241" s="128"/>
      <c r="O241" s="128"/>
      <c r="P241" s="128"/>
      <c r="Q241" s="128"/>
      <c r="R241" s="128"/>
      <c r="S241" s="131"/>
      <c r="T241" s="132"/>
      <c r="U241" s="128"/>
      <c r="V241" s="128"/>
      <c r="W241" s="128"/>
      <c r="X241" s="128"/>
      <c r="Y241" s="128"/>
      <c r="Z241" s="128"/>
      <c r="AA241" s="133"/>
      <c r="AT241" s="134" t="s">
        <v>240</v>
      </c>
      <c r="AU241" s="134" t="s">
        <v>74</v>
      </c>
      <c r="AV241" s="134" t="s">
        <v>74</v>
      </c>
      <c r="AW241" s="134" t="s">
        <v>188</v>
      </c>
      <c r="AX241" s="134" t="s">
        <v>17</v>
      </c>
      <c r="AY241" s="134" t="s">
        <v>231</v>
      </c>
    </row>
    <row r="242" spans="2:51" s="6" customFormat="1" ht="15.75" customHeight="1">
      <c r="B242" s="135"/>
      <c r="C242" s="136"/>
      <c r="D242" s="136"/>
      <c r="E242" s="136"/>
      <c r="F242" s="299" t="s">
        <v>241</v>
      </c>
      <c r="G242" s="300"/>
      <c r="H242" s="300"/>
      <c r="I242" s="300"/>
      <c r="J242" s="136"/>
      <c r="K242" s="137">
        <v>567</v>
      </c>
      <c r="L242" s="136"/>
      <c r="M242" s="136"/>
      <c r="N242" s="136"/>
      <c r="O242" s="136"/>
      <c r="P242" s="136"/>
      <c r="Q242" s="136"/>
      <c r="R242" s="136"/>
      <c r="S242" s="138"/>
      <c r="T242" s="139"/>
      <c r="U242" s="136"/>
      <c r="V242" s="136"/>
      <c r="W242" s="136"/>
      <c r="X242" s="136"/>
      <c r="Y242" s="136"/>
      <c r="Z242" s="136"/>
      <c r="AA242" s="140"/>
      <c r="AT242" s="141" t="s">
        <v>240</v>
      </c>
      <c r="AU242" s="141" t="s">
        <v>74</v>
      </c>
      <c r="AV242" s="141" t="s">
        <v>237</v>
      </c>
      <c r="AW242" s="141" t="s">
        <v>188</v>
      </c>
      <c r="AX242" s="141" t="s">
        <v>65</v>
      </c>
      <c r="AY242" s="141" t="s">
        <v>231</v>
      </c>
    </row>
    <row r="243" spans="2:63" s="106" customFormat="1" ht="30.75" customHeight="1">
      <c r="B243" s="107"/>
      <c r="C243" s="108"/>
      <c r="D243" s="116" t="s">
        <v>208</v>
      </c>
      <c r="E243" s="108"/>
      <c r="F243" s="108"/>
      <c r="G243" s="108"/>
      <c r="H243" s="108"/>
      <c r="I243" s="108"/>
      <c r="J243" s="108"/>
      <c r="K243" s="108"/>
      <c r="L243" s="108"/>
      <c r="M243" s="108"/>
      <c r="N243" s="285">
        <f>$BK$243</f>
        <v>0</v>
      </c>
      <c r="O243" s="284"/>
      <c r="P243" s="284"/>
      <c r="Q243" s="284"/>
      <c r="R243" s="108"/>
      <c r="S243" s="110"/>
      <c r="T243" s="111"/>
      <c r="U243" s="108"/>
      <c r="V243" s="108"/>
      <c r="W243" s="112">
        <f>SUM($W$244:$W$251)</f>
        <v>0</v>
      </c>
      <c r="X243" s="108"/>
      <c r="Y243" s="112">
        <f>SUM($Y$244:$Y$251)</f>
        <v>0.0334</v>
      </c>
      <c r="Z243" s="108"/>
      <c r="AA243" s="113">
        <f>SUM($AA$244:$AA$251)</f>
        <v>0</v>
      </c>
      <c r="AR243" s="114" t="s">
        <v>74</v>
      </c>
      <c r="AT243" s="114" t="s">
        <v>64</v>
      </c>
      <c r="AU243" s="114" t="s">
        <v>17</v>
      </c>
      <c r="AY243" s="114" t="s">
        <v>231</v>
      </c>
      <c r="BK243" s="115">
        <f>SUM($BK$244:$BK$251)</f>
        <v>0</v>
      </c>
    </row>
    <row r="244" spans="2:65" s="6" customFormat="1" ht="27" customHeight="1">
      <c r="B244" s="21"/>
      <c r="C244" s="117" t="s">
        <v>535</v>
      </c>
      <c r="D244" s="117" t="s">
        <v>232</v>
      </c>
      <c r="E244" s="118" t="s">
        <v>1629</v>
      </c>
      <c r="F244" s="289" t="s">
        <v>1630</v>
      </c>
      <c r="G244" s="290"/>
      <c r="H244" s="290"/>
      <c r="I244" s="290"/>
      <c r="J244" s="120" t="s">
        <v>704</v>
      </c>
      <c r="K244" s="121">
        <v>668</v>
      </c>
      <c r="L244" s="291"/>
      <c r="M244" s="290"/>
      <c r="N244" s="292">
        <f>ROUND($L$244*$K$244,2)</f>
        <v>0</v>
      </c>
      <c r="O244" s="290"/>
      <c r="P244" s="290"/>
      <c r="Q244" s="290"/>
      <c r="R244" s="119" t="s">
        <v>236</v>
      </c>
      <c r="S244" s="41"/>
      <c r="T244" s="122"/>
      <c r="U244" s="123" t="s">
        <v>35</v>
      </c>
      <c r="V244" s="22"/>
      <c r="W244" s="22"/>
      <c r="X244" s="124">
        <v>5E-05</v>
      </c>
      <c r="Y244" s="124">
        <f>$X$244*$K$244</f>
        <v>0.0334</v>
      </c>
      <c r="Z244" s="124">
        <v>0</v>
      </c>
      <c r="AA244" s="125">
        <f>$Z$244*$K$244</f>
        <v>0</v>
      </c>
      <c r="AR244" s="80" t="s">
        <v>305</v>
      </c>
      <c r="AT244" s="80" t="s">
        <v>232</v>
      </c>
      <c r="AU244" s="80" t="s">
        <v>74</v>
      </c>
      <c r="AY244" s="6" t="s">
        <v>231</v>
      </c>
      <c r="BE244" s="126">
        <f>IF($U$244="základní",$N$244,0)</f>
        <v>0</v>
      </c>
      <c r="BF244" s="126">
        <f>IF($U$244="snížená",$N$244,0)</f>
        <v>0</v>
      </c>
      <c r="BG244" s="126">
        <f>IF($U$244="zákl. přenesená",$N$244,0)</f>
        <v>0</v>
      </c>
      <c r="BH244" s="126">
        <f>IF($U$244="sníž. přenesená",$N$244,0)</f>
        <v>0</v>
      </c>
      <c r="BI244" s="126">
        <f>IF($U$244="nulová",$N$244,0)</f>
        <v>0</v>
      </c>
      <c r="BJ244" s="80" t="s">
        <v>17</v>
      </c>
      <c r="BK244" s="126">
        <f>ROUND($L$244*$K$244,2)</f>
        <v>0</v>
      </c>
      <c r="BL244" s="80" t="s">
        <v>305</v>
      </c>
      <c r="BM244" s="80" t="s">
        <v>1631</v>
      </c>
    </row>
    <row r="245" spans="2:51" s="6" customFormat="1" ht="27" customHeight="1">
      <c r="B245" s="127"/>
      <c r="C245" s="128"/>
      <c r="D245" s="128"/>
      <c r="E245" s="129"/>
      <c r="F245" s="293" t="s">
        <v>1632</v>
      </c>
      <c r="G245" s="294"/>
      <c r="H245" s="294"/>
      <c r="I245" s="294"/>
      <c r="J245" s="128"/>
      <c r="K245" s="130">
        <v>668</v>
      </c>
      <c r="L245" s="128"/>
      <c r="M245" s="128"/>
      <c r="N245" s="128"/>
      <c r="O245" s="128"/>
      <c r="P245" s="128"/>
      <c r="Q245" s="128"/>
      <c r="R245" s="128"/>
      <c r="S245" s="131"/>
      <c r="T245" s="132"/>
      <c r="U245" s="128"/>
      <c r="V245" s="128"/>
      <c r="W245" s="128"/>
      <c r="X245" s="128"/>
      <c r="Y245" s="128"/>
      <c r="Z245" s="128"/>
      <c r="AA245" s="133"/>
      <c r="AT245" s="134" t="s">
        <v>240</v>
      </c>
      <c r="AU245" s="134" t="s">
        <v>74</v>
      </c>
      <c r="AV245" s="134" t="s">
        <v>74</v>
      </c>
      <c r="AW245" s="134" t="s">
        <v>188</v>
      </c>
      <c r="AX245" s="134" t="s">
        <v>65</v>
      </c>
      <c r="AY245" s="134" t="s">
        <v>231</v>
      </c>
    </row>
    <row r="246" spans="2:51" s="6" customFormat="1" ht="15.75" customHeight="1">
      <c r="B246" s="135"/>
      <c r="C246" s="136"/>
      <c r="D246" s="136"/>
      <c r="E246" s="136"/>
      <c r="F246" s="299" t="s">
        <v>241</v>
      </c>
      <c r="G246" s="300"/>
      <c r="H246" s="300"/>
      <c r="I246" s="300"/>
      <c r="J246" s="136"/>
      <c r="K246" s="137">
        <v>668</v>
      </c>
      <c r="L246" s="136"/>
      <c r="M246" s="136"/>
      <c r="N246" s="136"/>
      <c r="O246" s="136"/>
      <c r="P246" s="136"/>
      <c r="Q246" s="136"/>
      <c r="R246" s="136"/>
      <c r="S246" s="138"/>
      <c r="T246" s="139"/>
      <c r="U246" s="136"/>
      <c r="V246" s="136"/>
      <c r="W246" s="136"/>
      <c r="X246" s="136"/>
      <c r="Y246" s="136"/>
      <c r="Z246" s="136"/>
      <c r="AA246" s="140"/>
      <c r="AT246" s="141" t="s">
        <v>240</v>
      </c>
      <c r="AU246" s="141" t="s">
        <v>74</v>
      </c>
      <c r="AV246" s="141" t="s">
        <v>237</v>
      </c>
      <c r="AW246" s="141" t="s">
        <v>188</v>
      </c>
      <c r="AX246" s="141" t="s">
        <v>17</v>
      </c>
      <c r="AY246" s="141" t="s">
        <v>231</v>
      </c>
    </row>
    <row r="247" spans="2:65" s="6" customFormat="1" ht="15.75" customHeight="1">
      <c r="B247" s="21"/>
      <c r="C247" s="149" t="s">
        <v>541</v>
      </c>
      <c r="D247" s="149" t="s">
        <v>328</v>
      </c>
      <c r="E247" s="150" t="s">
        <v>1268</v>
      </c>
      <c r="F247" s="295" t="s">
        <v>1633</v>
      </c>
      <c r="G247" s="296"/>
      <c r="H247" s="296"/>
      <c r="I247" s="296"/>
      <c r="J247" s="151" t="s">
        <v>1245</v>
      </c>
      <c r="K247" s="152">
        <v>8</v>
      </c>
      <c r="L247" s="297"/>
      <c r="M247" s="296"/>
      <c r="N247" s="298">
        <f>ROUND($L$247*$K$247,2)</f>
        <v>0</v>
      </c>
      <c r="O247" s="290"/>
      <c r="P247" s="290"/>
      <c r="Q247" s="290"/>
      <c r="R247" s="119"/>
      <c r="S247" s="41"/>
      <c r="T247" s="122"/>
      <c r="U247" s="123" t="s">
        <v>35</v>
      </c>
      <c r="V247" s="22"/>
      <c r="W247" s="22"/>
      <c r="X247" s="124">
        <v>0</v>
      </c>
      <c r="Y247" s="124">
        <f>$X$247*$K$247</f>
        <v>0</v>
      </c>
      <c r="Z247" s="124">
        <v>0</v>
      </c>
      <c r="AA247" s="125">
        <f>$Z$247*$K$247</f>
        <v>0</v>
      </c>
      <c r="AR247" s="80" t="s">
        <v>411</v>
      </c>
      <c r="AT247" s="80" t="s">
        <v>328</v>
      </c>
      <c r="AU247" s="80" t="s">
        <v>74</v>
      </c>
      <c r="AY247" s="6" t="s">
        <v>231</v>
      </c>
      <c r="BE247" s="126">
        <f>IF($U$247="základní",$N$247,0)</f>
        <v>0</v>
      </c>
      <c r="BF247" s="126">
        <f>IF($U$247="snížená",$N$247,0)</f>
        <v>0</v>
      </c>
      <c r="BG247" s="126">
        <f>IF($U$247="zákl. přenesená",$N$247,0)</f>
        <v>0</v>
      </c>
      <c r="BH247" s="126">
        <f>IF($U$247="sníž. přenesená",$N$247,0)</f>
        <v>0</v>
      </c>
      <c r="BI247" s="126">
        <f>IF($U$247="nulová",$N$247,0)</f>
        <v>0</v>
      </c>
      <c r="BJ247" s="80" t="s">
        <v>17</v>
      </c>
      <c r="BK247" s="126">
        <f>ROUND($L$247*$K$247,2)</f>
        <v>0</v>
      </c>
      <c r="BL247" s="80" t="s">
        <v>305</v>
      </c>
      <c r="BM247" s="80" t="s">
        <v>1634</v>
      </c>
    </row>
    <row r="248" spans="2:51" s="6" customFormat="1" ht="15.75" customHeight="1">
      <c r="B248" s="127"/>
      <c r="C248" s="128"/>
      <c r="D248" s="128"/>
      <c r="E248" s="129"/>
      <c r="F248" s="293" t="s">
        <v>1635</v>
      </c>
      <c r="G248" s="294"/>
      <c r="H248" s="294"/>
      <c r="I248" s="294"/>
      <c r="J248" s="128"/>
      <c r="K248" s="130">
        <v>8</v>
      </c>
      <c r="L248" s="128"/>
      <c r="M248" s="128"/>
      <c r="N248" s="128"/>
      <c r="O248" s="128"/>
      <c r="P248" s="128"/>
      <c r="Q248" s="128"/>
      <c r="R248" s="128"/>
      <c r="S248" s="131"/>
      <c r="T248" s="132"/>
      <c r="U248" s="128"/>
      <c r="V248" s="128"/>
      <c r="W248" s="128"/>
      <c r="X248" s="128"/>
      <c r="Y248" s="128"/>
      <c r="Z248" s="128"/>
      <c r="AA248" s="133"/>
      <c r="AT248" s="134" t="s">
        <v>240</v>
      </c>
      <c r="AU248" s="134" t="s">
        <v>74</v>
      </c>
      <c r="AV248" s="134" t="s">
        <v>74</v>
      </c>
      <c r="AW248" s="134" t="s">
        <v>188</v>
      </c>
      <c r="AX248" s="134" t="s">
        <v>65</v>
      </c>
      <c r="AY248" s="134" t="s">
        <v>231</v>
      </c>
    </row>
    <row r="249" spans="2:51" s="6" customFormat="1" ht="15.75" customHeight="1">
      <c r="B249" s="135"/>
      <c r="C249" s="136"/>
      <c r="D249" s="136"/>
      <c r="E249" s="136"/>
      <c r="F249" s="299" t="s">
        <v>241</v>
      </c>
      <c r="G249" s="300"/>
      <c r="H249" s="300"/>
      <c r="I249" s="300"/>
      <c r="J249" s="136"/>
      <c r="K249" s="137">
        <v>8</v>
      </c>
      <c r="L249" s="136"/>
      <c r="M249" s="136"/>
      <c r="N249" s="136"/>
      <c r="O249" s="136"/>
      <c r="P249" s="136"/>
      <c r="Q249" s="136"/>
      <c r="R249" s="136"/>
      <c r="S249" s="138"/>
      <c r="T249" s="139"/>
      <c r="U249" s="136"/>
      <c r="V249" s="136"/>
      <c r="W249" s="136"/>
      <c r="X249" s="136"/>
      <c r="Y249" s="136"/>
      <c r="Z249" s="136"/>
      <c r="AA249" s="140"/>
      <c r="AT249" s="141" t="s">
        <v>240</v>
      </c>
      <c r="AU249" s="141" t="s">
        <v>74</v>
      </c>
      <c r="AV249" s="141" t="s">
        <v>237</v>
      </c>
      <c r="AW249" s="141" t="s">
        <v>188</v>
      </c>
      <c r="AX249" s="141" t="s">
        <v>17</v>
      </c>
      <c r="AY249" s="141" t="s">
        <v>231</v>
      </c>
    </row>
    <row r="250" spans="2:65" s="6" customFormat="1" ht="27" customHeight="1">
      <c r="B250" s="21"/>
      <c r="C250" s="117" t="s">
        <v>547</v>
      </c>
      <c r="D250" s="117" t="s">
        <v>232</v>
      </c>
      <c r="E250" s="118" t="s">
        <v>1264</v>
      </c>
      <c r="F250" s="289" t="s">
        <v>1636</v>
      </c>
      <c r="G250" s="290"/>
      <c r="H250" s="290"/>
      <c r="I250" s="290"/>
      <c r="J250" s="120" t="s">
        <v>769</v>
      </c>
      <c r="K250" s="160"/>
      <c r="L250" s="291"/>
      <c r="M250" s="290"/>
      <c r="N250" s="292">
        <f>ROUND($L$250*$K$250,2)</f>
        <v>0</v>
      </c>
      <c r="O250" s="290"/>
      <c r="P250" s="290"/>
      <c r="Q250" s="290"/>
      <c r="R250" s="119" t="s">
        <v>236</v>
      </c>
      <c r="S250" s="41"/>
      <c r="T250" s="122"/>
      <c r="U250" s="123" t="s">
        <v>35</v>
      </c>
      <c r="V250" s="22"/>
      <c r="W250" s="22"/>
      <c r="X250" s="124">
        <v>0</v>
      </c>
      <c r="Y250" s="124">
        <f>$X$250*$K$250</f>
        <v>0</v>
      </c>
      <c r="Z250" s="124">
        <v>0</v>
      </c>
      <c r="AA250" s="125">
        <f>$Z$250*$K$250</f>
        <v>0</v>
      </c>
      <c r="AR250" s="80" t="s">
        <v>305</v>
      </c>
      <c r="AT250" s="80" t="s">
        <v>232</v>
      </c>
      <c r="AU250" s="80" t="s">
        <v>74</v>
      </c>
      <c r="AY250" s="6" t="s">
        <v>231</v>
      </c>
      <c r="BE250" s="126">
        <f>IF($U$250="základní",$N$250,0)</f>
        <v>0</v>
      </c>
      <c r="BF250" s="126">
        <f>IF($U$250="snížená",$N$250,0)</f>
        <v>0</v>
      </c>
      <c r="BG250" s="126">
        <f>IF($U$250="zákl. přenesená",$N$250,0)</f>
        <v>0</v>
      </c>
      <c r="BH250" s="126">
        <f>IF($U$250="sníž. přenesená",$N$250,0)</f>
        <v>0</v>
      </c>
      <c r="BI250" s="126">
        <f>IF($U$250="nulová",$N$250,0)</f>
        <v>0</v>
      </c>
      <c r="BJ250" s="80" t="s">
        <v>17</v>
      </c>
      <c r="BK250" s="126">
        <f>ROUND($L$250*$K$250,2)</f>
        <v>0</v>
      </c>
      <c r="BL250" s="80" t="s">
        <v>305</v>
      </c>
      <c r="BM250" s="80" t="s">
        <v>1637</v>
      </c>
    </row>
    <row r="251" spans="2:65" s="6" customFormat="1" ht="15.75" customHeight="1">
      <c r="B251" s="21"/>
      <c r="C251" s="120" t="s">
        <v>552</v>
      </c>
      <c r="D251" s="120" t="s">
        <v>232</v>
      </c>
      <c r="E251" s="118" t="s">
        <v>1268</v>
      </c>
      <c r="F251" s="289" t="s">
        <v>1638</v>
      </c>
      <c r="G251" s="290"/>
      <c r="H251" s="290"/>
      <c r="I251" s="290"/>
      <c r="J251" s="120" t="s">
        <v>657</v>
      </c>
      <c r="K251" s="121">
        <v>1</v>
      </c>
      <c r="L251" s="291"/>
      <c r="M251" s="290"/>
      <c r="N251" s="292">
        <f>ROUND($L$251*$K$251,2)</f>
        <v>0</v>
      </c>
      <c r="O251" s="290"/>
      <c r="P251" s="290"/>
      <c r="Q251" s="290"/>
      <c r="R251" s="119"/>
      <c r="S251" s="41"/>
      <c r="T251" s="122"/>
      <c r="U251" s="164" t="s">
        <v>35</v>
      </c>
      <c r="V251" s="162"/>
      <c r="W251" s="162"/>
      <c r="X251" s="165">
        <v>0</v>
      </c>
      <c r="Y251" s="165">
        <f>$X$251*$K$251</f>
        <v>0</v>
      </c>
      <c r="Z251" s="165">
        <v>0</v>
      </c>
      <c r="AA251" s="166">
        <f>$Z$251*$K$251</f>
        <v>0</v>
      </c>
      <c r="AR251" s="80" t="s">
        <v>305</v>
      </c>
      <c r="AT251" s="80" t="s">
        <v>232</v>
      </c>
      <c r="AU251" s="80" t="s">
        <v>74</v>
      </c>
      <c r="AY251" s="80" t="s">
        <v>231</v>
      </c>
      <c r="BE251" s="126">
        <f>IF($U$251="základní",$N$251,0)</f>
        <v>0</v>
      </c>
      <c r="BF251" s="126">
        <f>IF($U$251="snížená",$N$251,0)</f>
        <v>0</v>
      </c>
      <c r="BG251" s="126">
        <f>IF($U$251="zákl. přenesená",$N$251,0)</f>
        <v>0</v>
      </c>
      <c r="BH251" s="126">
        <f>IF($U$251="sníž. přenesená",$N$251,0)</f>
        <v>0</v>
      </c>
      <c r="BI251" s="126">
        <f>IF($U$251="nulová",$N$251,0)</f>
        <v>0</v>
      </c>
      <c r="BJ251" s="80" t="s">
        <v>17</v>
      </c>
      <c r="BK251" s="126">
        <f>ROUND($L$251*$K$251,2)</f>
        <v>0</v>
      </c>
      <c r="BL251" s="80" t="s">
        <v>305</v>
      </c>
      <c r="BM251" s="80" t="s">
        <v>1639</v>
      </c>
    </row>
    <row r="252" spans="2:19" s="6" customFormat="1" ht="7.5" customHeight="1"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41"/>
    </row>
    <row r="1063" s="2" customFormat="1" ht="14.25" customHeight="1"/>
  </sheetData>
  <sheetProtection password="CC35" sheet="1" objects="1" scenarios="1" formatColumns="0" formatRows="0" sort="0" autoFilter="0"/>
  <mergeCells count="323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C70:R70"/>
    <mergeCell ref="F72:Q72"/>
    <mergeCell ref="F73:Q73"/>
    <mergeCell ref="M75:P75"/>
    <mergeCell ref="M77:Q77"/>
    <mergeCell ref="F80:I80"/>
    <mergeCell ref="L80:M80"/>
    <mergeCell ref="N80:Q80"/>
    <mergeCell ref="F84:I84"/>
    <mergeCell ref="L84:M84"/>
    <mergeCell ref="N84:Q84"/>
    <mergeCell ref="N81:Q81"/>
    <mergeCell ref="N82:Q82"/>
    <mergeCell ref="N83:Q83"/>
    <mergeCell ref="F85:I85"/>
    <mergeCell ref="F86:I86"/>
    <mergeCell ref="F87:I87"/>
    <mergeCell ref="L87:M87"/>
    <mergeCell ref="N87:Q87"/>
    <mergeCell ref="F88:I88"/>
    <mergeCell ref="F89:I89"/>
    <mergeCell ref="F90:I90"/>
    <mergeCell ref="F91:I91"/>
    <mergeCell ref="L91:M91"/>
    <mergeCell ref="N91:Q91"/>
    <mergeCell ref="F92:I92"/>
    <mergeCell ref="F93:I93"/>
    <mergeCell ref="F94:I94"/>
    <mergeCell ref="L94:M94"/>
    <mergeCell ref="N94:Q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L102:M102"/>
    <mergeCell ref="N102:Q102"/>
    <mergeCell ref="F103:I103"/>
    <mergeCell ref="F104:I104"/>
    <mergeCell ref="F105:I105"/>
    <mergeCell ref="F106:I106"/>
    <mergeCell ref="L106:M106"/>
    <mergeCell ref="N106:Q106"/>
    <mergeCell ref="F107:I107"/>
    <mergeCell ref="F108:I108"/>
    <mergeCell ref="F109:I109"/>
    <mergeCell ref="L109:M109"/>
    <mergeCell ref="N109:Q109"/>
    <mergeCell ref="F110:I110"/>
    <mergeCell ref="F111:I111"/>
    <mergeCell ref="F112:I112"/>
    <mergeCell ref="L112:M112"/>
    <mergeCell ref="N112:Q112"/>
    <mergeCell ref="F113:I113"/>
    <mergeCell ref="F114:I114"/>
    <mergeCell ref="F115:I115"/>
    <mergeCell ref="F116:I116"/>
    <mergeCell ref="F117:I117"/>
    <mergeCell ref="F118:I118"/>
    <mergeCell ref="L118:M118"/>
    <mergeCell ref="N118:Q118"/>
    <mergeCell ref="F119:I119"/>
    <mergeCell ref="F120:I120"/>
    <mergeCell ref="F121:I121"/>
    <mergeCell ref="L121:M121"/>
    <mergeCell ref="N121:Q121"/>
    <mergeCell ref="F122:I122"/>
    <mergeCell ref="F123:I123"/>
    <mergeCell ref="F124:I124"/>
    <mergeCell ref="L124:M124"/>
    <mergeCell ref="N124:Q124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1:I151"/>
    <mergeCell ref="L151:M151"/>
    <mergeCell ref="N151:Q151"/>
    <mergeCell ref="N150:Q150"/>
    <mergeCell ref="F152:I152"/>
    <mergeCell ref="F153:I153"/>
    <mergeCell ref="F154:I154"/>
    <mergeCell ref="F155:I155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66:I166"/>
    <mergeCell ref="F168:I168"/>
    <mergeCell ref="L168:M168"/>
    <mergeCell ref="N168:Q168"/>
    <mergeCell ref="F169:R169"/>
    <mergeCell ref="F170:I170"/>
    <mergeCell ref="F171:I171"/>
    <mergeCell ref="F172:I172"/>
    <mergeCell ref="F173:I173"/>
    <mergeCell ref="L173:M173"/>
    <mergeCell ref="N173:Q173"/>
    <mergeCell ref="F174:R174"/>
    <mergeCell ref="F175:I175"/>
    <mergeCell ref="F176:I176"/>
    <mergeCell ref="F177:I177"/>
    <mergeCell ref="F178:I178"/>
    <mergeCell ref="L178:M178"/>
    <mergeCell ref="N178:Q178"/>
    <mergeCell ref="F179:R179"/>
    <mergeCell ref="F180:I180"/>
    <mergeCell ref="F181:I181"/>
    <mergeCell ref="F182:I182"/>
    <mergeCell ref="F184:I184"/>
    <mergeCell ref="L184:M184"/>
    <mergeCell ref="N184:Q184"/>
    <mergeCell ref="F185:R185"/>
    <mergeCell ref="F186:I186"/>
    <mergeCell ref="F187:I187"/>
    <mergeCell ref="F188:I188"/>
    <mergeCell ref="L188:M188"/>
    <mergeCell ref="N188:Q188"/>
    <mergeCell ref="F189:R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R213"/>
    <mergeCell ref="F214:I214"/>
    <mergeCell ref="F215:I215"/>
    <mergeCell ref="F216:I216"/>
    <mergeCell ref="L216:M216"/>
    <mergeCell ref="N216:Q216"/>
    <mergeCell ref="F217:R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3:I233"/>
    <mergeCell ref="L233:M233"/>
    <mergeCell ref="N233:Q233"/>
    <mergeCell ref="F236:I236"/>
    <mergeCell ref="L236:M236"/>
    <mergeCell ref="N236:Q236"/>
    <mergeCell ref="F237:R237"/>
    <mergeCell ref="F238:I238"/>
    <mergeCell ref="F239:I239"/>
    <mergeCell ref="L239:M239"/>
    <mergeCell ref="N239:Q239"/>
    <mergeCell ref="F247:I247"/>
    <mergeCell ref="L247:M247"/>
    <mergeCell ref="N247:Q247"/>
    <mergeCell ref="F248:I248"/>
    <mergeCell ref="F240:R240"/>
    <mergeCell ref="F241:I241"/>
    <mergeCell ref="F242:I242"/>
    <mergeCell ref="F244:I244"/>
    <mergeCell ref="L244:M244"/>
    <mergeCell ref="N244:Q244"/>
    <mergeCell ref="N232:Q232"/>
    <mergeCell ref="F249:I249"/>
    <mergeCell ref="F250:I250"/>
    <mergeCell ref="L250:M250"/>
    <mergeCell ref="N250:Q250"/>
    <mergeCell ref="F251:I251"/>
    <mergeCell ref="L251:M251"/>
    <mergeCell ref="N251:Q251"/>
    <mergeCell ref="F245:I245"/>
    <mergeCell ref="F246:I246"/>
    <mergeCell ref="N234:Q234"/>
    <mergeCell ref="N235:Q235"/>
    <mergeCell ref="N243:Q243"/>
    <mergeCell ref="H1:K1"/>
    <mergeCell ref="S2:AC2"/>
    <mergeCell ref="N156:Q156"/>
    <mergeCell ref="N160:Q160"/>
    <mergeCell ref="N167:Q167"/>
    <mergeCell ref="N183:Q183"/>
    <mergeCell ref="N211:Q211"/>
  </mergeCells>
  <hyperlinks>
    <hyperlink ref="F1:G1" location="C2" tooltip="Krycí list soupisu" display="1) Krycí list soupisu"/>
    <hyperlink ref="H1:K1" location="C49" tooltip="Rekapitulace" display="2) Rekapitulace"/>
    <hyperlink ref="L1:M1" location="C8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84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80</v>
      </c>
      <c r="AZ2" s="6" t="s">
        <v>1640</v>
      </c>
      <c r="BA2" s="6" t="s">
        <v>1640</v>
      </c>
      <c r="BB2" s="6" t="s">
        <v>86</v>
      </c>
      <c r="BC2" s="6" t="s">
        <v>1641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1443</v>
      </c>
      <c r="BA3" s="6" t="s">
        <v>1444</v>
      </c>
      <c r="BB3" s="6" t="s">
        <v>86</v>
      </c>
      <c r="BC3" s="6" t="s">
        <v>1642</v>
      </c>
      <c r="BD3" s="6" t="s">
        <v>74</v>
      </c>
    </row>
    <row r="4" spans="2:56" s="2" customFormat="1" ht="37.5" customHeight="1">
      <c r="B4" s="10"/>
      <c r="C4" s="262" t="s">
        <v>91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  <c r="AZ4" s="6" t="s">
        <v>1643</v>
      </c>
      <c r="BA4" s="6" t="s">
        <v>1644</v>
      </c>
      <c r="BB4" s="6" t="s">
        <v>86</v>
      </c>
      <c r="BC4" s="6" t="s">
        <v>990</v>
      </c>
      <c r="BD4" s="6" t="s">
        <v>74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1450</v>
      </c>
      <c r="BA5" s="6" t="s">
        <v>1451</v>
      </c>
      <c r="BB5" s="6" t="s">
        <v>86</v>
      </c>
      <c r="BC5" s="6" t="s">
        <v>1642</v>
      </c>
      <c r="BD5" s="6" t="s">
        <v>74</v>
      </c>
    </row>
    <row r="6" spans="2:18" s="2" customFormat="1" ht="15.75" customHeight="1">
      <c r="B6" s="10"/>
      <c r="C6" s="11"/>
      <c r="D6" s="16" t="s">
        <v>14</v>
      </c>
      <c r="E6" s="11"/>
      <c r="F6" s="312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</row>
    <row r="7" spans="2:18" s="6" customFormat="1" ht="18.75" customHeight="1">
      <c r="B7" s="21"/>
      <c r="C7" s="22"/>
      <c r="D7" s="15" t="s">
        <v>101</v>
      </c>
      <c r="E7" s="22"/>
      <c r="F7" s="264" t="s">
        <v>1645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108</v>
      </c>
      <c r="E9" s="22"/>
      <c r="F9" s="17" t="s">
        <v>69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5" t="str">
        <f>'Rekapitulace stavby'!$AN$8</f>
        <v>19.03.2015</v>
      </c>
      <c r="P10" s="263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>
        <f>IF('Rekapitulace stavby'!$AN$13="","",'Rekapitulace stavby'!$AN$13)</f>
      </c>
      <c r="P15" s="263"/>
      <c r="Q15" s="22"/>
      <c r="R15" s="25"/>
    </row>
    <row r="16" spans="2:18" s="6" customFormat="1" ht="18.75" customHeight="1">
      <c r="B16" s="21"/>
      <c r="C16" s="22"/>
      <c r="D16" s="22"/>
      <c r="E16" s="17">
        <f>IF('Rekapitulace stavby'!$E$14="","",'Rekapitulace stavby'!$E$14)</f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>
        <f>IF('Rekapitulace stavby'!$AN$14="","",'Rekapitulace stavby'!$AN$14)</f>
      </c>
      <c r="P16" s="263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</row>
    <row r="19" spans="2:18" s="6" customFormat="1" ht="18.75" customHeight="1">
      <c r="B19" s="21"/>
      <c r="C19" s="22"/>
      <c r="D19" s="22"/>
      <c r="E19" s="17" t="s">
        <v>30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80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33</v>
      </c>
      <c r="E25" s="22"/>
      <c r="F25" s="22"/>
      <c r="G25" s="22"/>
      <c r="H25" s="22"/>
      <c r="I25" s="22"/>
      <c r="J25" s="22"/>
      <c r="K25" s="22"/>
      <c r="L25" s="22"/>
      <c r="M25" s="253">
        <f>ROUNDUP($N$74,2)</f>
        <v>0</v>
      </c>
      <c r="N25" s="263"/>
      <c r="O25" s="263"/>
      <c r="P25" s="263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34</v>
      </c>
      <c r="E27" s="27" t="s">
        <v>35</v>
      </c>
      <c r="F27" s="28">
        <v>0.21</v>
      </c>
      <c r="G27" s="85" t="s">
        <v>36</v>
      </c>
      <c r="H27" s="315">
        <f>SUM($BE$74:$BE$133)</f>
        <v>0</v>
      </c>
      <c r="I27" s="263"/>
      <c r="J27" s="263"/>
      <c r="K27" s="22"/>
      <c r="L27" s="22"/>
      <c r="M27" s="315">
        <f>SUM($BE$74:$BE$133)*$F$27</f>
        <v>0</v>
      </c>
      <c r="N27" s="263"/>
      <c r="O27" s="263"/>
      <c r="P27" s="263"/>
      <c r="Q27" s="22"/>
      <c r="R27" s="25"/>
    </row>
    <row r="28" spans="2:18" s="6" customFormat="1" ht="15" customHeight="1">
      <c r="B28" s="21"/>
      <c r="C28" s="22"/>
      <c r="D28" s="22"/>
      <c r="E28" s="27" t="s">
        <v>37</v>
      </c>
      <c r="F28" s="28">
        <v>0.15</v>
      </c>
      <c r="G28" s="85" t="s">
        <v>36</v>
      </c>
      <c r="H28" s="315">
        <f>SUM($BF$74:$BF$133)</f>
        <v>0</v>
      </c>
      <c r="I28" s="263"/>
      <c r="J28" s="263"/>
      <c r="K28" s="22"/>
      <c r="L28" s="22"/>
      <c r="M28" s="315">
        <f>SUM($BF$74:$BF$133)*$F$28</f>
        <v>0</v>
      </c>
      <c r="N28" s="263"/>
      <c r="O28" s="263"/>
      <c r="P28" s="263"/>
      <c r="Q28" s="22"/>
      <c r="R28" s="25"/>
    </row>
    <row r="29" spans="2:18" s="6" customFormat="1" ht="15" customHeight="1" hidden="1">
      <c r="B29" s="21"/>
      <c r="C29" s="22"/>
      <c r="D29" s="22"/>
      <c r="E29" s="27" t="s">
        <v>38</v>
      </c>
      <c r="F29" s="28">
        <v>0.21</v>
      </c>
      <c r="G29" s="85" t="s">
        <v>36</v>
      </c>
      <c r="H29" s="315">
        <f>SUM($BG$74:$BG$133)</f>
        <v>0</v>
      </c>
      <c r="I29" s="263"/>
      <c r="J29" s="263"/>
      <c r="K29" s="22"/>
      <c r="L29" s="22"/>
      <c r="M29" s="315">
        <v>0</v>
      </c>
      <c r="N29" s="263"/>
      <c r="O29" s="263"/>
      <c r="P29" s="263"/>
      <c r="Q29" s="22"/>
      <c r="R29" s="25"/>
    </row>
    <row r="30" spans="2:18" s="6" customFormat="1" ht="15" customHeight="1" hidden="1">
      <c r="B30" s="21"/>
      <c r="C30" s="22"/>
      <c r="D30" s="22"/>
      <c r="E30" s="27" t="s">
        <v>39</v>
      </c>
      <c r="F30" s="28">
        <v>0.15</v>
      </c>
      <c r="G30" s="85" t="s">
        <v>36</v>
      </c>
      <c r="H30" s="315">
        <f>SUM($BH$74:$BH$133)</f>
        <v>0</v>
      </c>
      <c r="I30" s="263"/>
      <c r="J30" s="263"/>
      <c r="K30" s="22"/>
      <c r="L30" s="22"/>
      <c r="M30" s="315">
        <v>0</v>
      </c>
      <c r="N30" s="263"/>
      <c r="O30" s="263"/>
      <c r="P30" s="263"/>
      <c r="Q30" s="22"/>
      <c r="R30" s="25"/>
    </row>
    <row r="31" spans="2:18" s="6" customFormat="1" ht="15" customHeight="1" hidden="1">
      <c r="B31" s="21"/>
      <c r="C31" s="22"/>
      <c r="D31" s="22"/>
      <c r="E31" s="27" t="s">
        <v>40</v>
      </c>
      <c r="F31" s="28">
        <v>0</v>
      </c>
      <c r="G31" s="85" t="s">
        <v>36</v>
      </c>
      <c r="H31" s="315">
        <f>SUM($BI$74:$BI$133)</f>
        <v>0</v>
      </c>
      <c r="I31" s="263"/>
      <c r="J31" s="263"/>
      <c r="K31" s="22"/>
      <c r="L31" s="22"/>
      <c r="M31" s="315">
        <v>0</v>
      </c>
      <c r="N31" s="263"/>
      <c r="O31" s="263"/>
      <c r="P31" s="263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41</v>
      </c>
      <c r="E33" s="33"/>
      <c r="F33" s="33"/>
      <c r="G33" s="86" t="s">
        <v>42</v>
      </c>
      <c r="H33" s="34" t="s">
        <v>43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62" t="s">
        <v>184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6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2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101</v>
      </c>
      <c r="D42" s="22"/>
      <c r="E42" s="22"/>
      <c r="F42" s="264" t="str">
        <f>$F$7</f>
        <v>SO 03 - Atletická dráha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5" t="str">
        <f>IF($O$10="","",$O$10)</f>
        <v>19.03.2015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29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>
        <f>IF($E$16="","",$E$16)</f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3" t="s">
        <v>185</v>
      </c>
      <c r="D49" s="314"/>
      <c r="E49" s="314"/>
      <c r="F49" s="314"/>
      <c r="G49" s="314"/>
      <c r="H49" s="31"/>
      <c r="I49" s="31"/>
      <c r="J49" s="31"/>
      <c r="K49" s="31"/>
      <c r="L49" s="31"/>
      <c r="M49" s="31"/>
      <c r="N49" s="313" t="s">
        <v>186</v>
      </c>
      <c r="O49" s="314"/>
      <c r="P49" s="314"/>
      <c r="Q49" s="314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ROUNDUP($N$74,2)</f>
        <v>0</v>
      </c>
      <c r="O51" s="263"/>
      <c r="P51" s="263"/>
      <c r="Q51" s="263"/>
      <c r="R51" s="25"/>
      <c r="T51" s="22"/>
      <c r="U51" s="22"/>
      <c r="AU51" s="6" t="s">
        <v>188</v>
      </c>
    </row>
    <row r="52" spans="2:21" s="66" customFormat="1" ht="25.5" customHeight="1">
      <c r="B52" s="90"/>
      <c r="C52" s="91"/>
      <c r="D52" s="91" t="s">
        <v>189</v>
      </c>
      <c r="E52" s="91"/>
      <c r="F52" s="91"/>
      <c r="G52" s="91"/>
      <c r="H52" s="91"/>
      <c r="I52" s="91"/>
      <c r="J52" s="91"/>
      <c r="K52" s="91"/>
      <c r="L52" s="91"/>
      <c r="M52" s="91"/>
      <c r="N52" s="310">
        <f>ROUNDUP($N$75,2)</f>
        <v>0</v>
      </c>
      <c r="O52" s="311"/>
      <c r="P52" s="311"/>
      <c r="Q52" s="311"/>
      <c r="R52" s="92"/>
      <c r="T52" s="91"/>
      <c r="U52" s="91"/>
    </row>
    <row r="53" spans="2:21" s="93" customFormat="1" ht="21" customHeight="1">
      <c r="B53" s="94"/>
      <c r="C53" s="95"/>
      <c r="D53" s="95" t="s">
        <v>190</v>
      </c>
      <c r="E53" s="95"/>
      <c r="F53" s="95"/>
      <c r="G53" s="95"/>
      <c r="H53" s="95"/>
      <c r="I53" s="95"/>
      <c r="J53" s="95"/>
      <c r="K53" s="95"/>
      <c r="L53" s="95"/>
      <c r="M53" s="95"/>
      <c r="N53" s="308">
        <f>ROUNDUP($N$76,2)</f>
        <v>0</v>
      </c>
      <c r="O53" s="309"/>
      <c r="P53" s="309"/>
      <c r="Q53" s="309"/>
      <c r="R53" s="96"/>
      <c r="T53" s="95"/>
      <c r="U53" s="95"/>
    </row>
    <row r="54" spans="2:21" s="93" customFormat="1" ht="21" customHeight="1">
      <c r="B54" s="94"/>
      <c r="C54" s="95"/>
      <c r="D54" s="95" t="s">
        <v>192</v>
      </c>
      <c r="E54" s="95"/>
      <c r="F54" s="95"/>
      <c r="G54" s="95"/>
      <c r="H54" s="95"/>
      <c r="I54" s="95"/>
      <c r="J54" s="95"/>
      <c r="K54" s="95"/>
      <c r="L54" s="95"/>
      <c r="M54" s="95"/>
      <c r="N54" s="308">
        <f>ROUNDUP($N$101,2)</f>
        <v>0</v>
      </c>
      <c r="O54" s="309"/>
      <c r="P54" s="309"/>
      <c r="Q54" s="309"/>
      <c r="R54" s="96"/>
      <c r="T54" s="95"/>
      <c r="U54" s="95"/>
    </row>
    <row r="55" spans="2:21" s="93" customFormat="1" ht="21" customHeight="1">
      <c r="B55" s="94"/>
      <c r="C55" s="95"/>
      <c r="D55" s="95" t="s">
        <v>194</v>
      </c>
      <c r="E55" s="95"/>
      <c r="F55" s="95"/>
      <c r="G55" s="95"/>
      <c r="H55" s="95"/>
      <c r="I55" s="95"/>
      <c r="J55" s="95"/>
      <c r="K55" s="95"/>
      <c r="L55" s="95"/>
      <c r="M55" s="95"/>
      <c r="N55" s="308">
        <f>ROUNDUP($N$131,2)</f>
        <v>0</v>
      </c>
      <c r="O55" s="309"/>
      <c r="P55" s="309"/>
      <c r="Q55" s="309"/>
      <c r="R55" s="96"/>
      <c r="T55" s="95"/>
      <c r="U55" s="95"/>
    </row>
    <row r="56" spans="2:21" s="93" customFormat="1" ht="15.75" customHeight="1">
      <c r="B56" s="94"/>
      <c r="C56" s="95"/>
      <c r="D56" s="95" t="s">
        <v>195</v>
      </c>
      <c r="E56" s="95"/>
      <c r="F56" s="95"/>
      <c r="G56" s="95"/>
      <c r="H56" s="95"/>
      <c r="I56" s="95"/>
      <c r="J56" s="95"/>
      <c r="K56" s="95"/>
      <c r="L56" s="95"/>
      <c r="M56" s="95"/>
      <c r="N56" s="308">
        <f>ROUNDUP($N$132,2)</f>
        <v>0</v>
      </c>
      <c r="O56" s="309"/>
      <c r="P56" s="309"/>
      <c r="Q56" s="309"/>
      <c r="R56" s="96"/>
      <c r="T56" s="95"/>
      <c r="U56" s="95"/>
    </row>
    <row r="57" spans="2:21" s="6" customFormat="1" ht="22.5" customHeigh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5"/>
      <c r="T57" s="22"/>
      <c r="U57" s="22"/>
    </row>
    <row r="58" spans="2:21" s="6" customFormat="1" ht="7.5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  <c r="T58" s="22"/>
      <c r="U58" s="22"/>
    </row>
    <row r="62" spans="2:19" s="6" customFormat="1" ht="7.5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</row>
    <row r="63" spans="2:19" s="6" customFormat="1" ht="37.5" customHeight="1">
      <c r="B63" s="21"/>
      <c r="C63" s="262" t="s">
        <v>216</v>
      </c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41"/>
    </row>
    <row r="64" spans="2:19" s="6" customFormat="1" ht="7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1"/>
    </row>
    <row r="65" spans="2:19" s="6" customFormat="1" ht="15" customHeight="1">
      <c r="B65" s="21"/>
      <c r="C65" s="16" t="s">
        <v>14</v>
      </c>
      <c r="D65" s="22"/>
      <c r="E65" s="22"/>
      <c r="F65" s="312" t="str">
        <f>$F$6</f>
        <v>2014/07_VZ - Rekonstrukce sportoviště včetně zázemí</v>
      </c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2"/>
      <c r="S65" s="41"/>
    </row>
    <row r="66" spans="2:19" s="6" customFormat="1" ht="15" customHeight="1">
      <c r="B66" s="21"/>
      <c r="C66" s="15" t="s">
        <v>101</v>
      </c>
      <c r="D66" s="22"/>
      <c r="E66" s="22"/>
      <c r="F66" s="264" t="str">
        <f>$F$7</f>
        <v>SO 03 - Atletická dráha</v>
      </c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2"/>
      <c r="S66" s="41"/>
    </row>
    <row r="67" spans="2:19" s="6" customFormat="1" ht="7.5" customHeight="1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41"/>
    </row>
    <row r="68" spans="2:19" s="6" customFormat="1" ht="18.75" customHeight="1">
      <c r="B68" s="21"/>
      <c r="C68" s="16" t="s">
        <v>18</v>
      </c>
      <c r="D68" s="22"/>
      <c r="E68" s="22"/>
      <c r="F68" s="17" t="str">
        <f>$F$10</f>
        <v>p.č. 311/5, 317/2 a ST.1788, k.ú. Přelouč</v>
      </c>
      <c r="G68" s="22"/>
      <c r="H68" s="22"/>
      <c r="I68" s="22"/>
      <c r="J68" s="22"/>
      <c r="K68" s="16" t="s">
        <v>20</v>
      </c>
      <c r="L68" s="22"/>
      <c r="M68" s="305" t="str">
        <f>IF($O$10="","",$O$10)</f>
        <v>19.03.2015</v>
      </c>
      <c r="N68" s="263"/>
      <c r="O68" s="263"/>
      <c r="P68" s="263"/>
      <c r="Q68" s="22"/>
      <c r="R68" s="22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.75" customHeight="1">
      <c r="B70" s="21"/>
      <c r="C70" s="16" t="s">
        <v>24</v>
      </c>
      <c r="D70" s="22"/>
      <c r="E70" s="22"/>
      <c r="F70" s="17" t="str">
        <f>$E$13</f>
        <v>Město Přelouč, Čs. armády 1655, 535 33 Přelouč</v>
      </c>
      <c r="G70" s="22"/>
      <c r="H70" s="22"/>
      <c r="I70" s="22"/>
      <c r="J70" s="22"/>
      <c r="K70" s="16" t="s">
        <v>29</v>
      </c>
      <c r="L70" s="22"/>
      <c r="M70" s="265" t="str">
        <f>$E$19</f>
        <v>Projecticon s.r.o., A.Kopeckého,549 22 Nový Hrádek</v>
      </c>
      <c r="N70" s="263"/>
      <c r="O70" s="263"/>
      <c r="P70" s="263"/>
      <c r="Q70" s="263"/>
      <c r="R70" s="22"/>
      <c r="S70" s="41"/>
    </row>
    <row r="71" spans="2:19" s="6" customFormat="1" ht="15" customHeight="1">
      <c r="B71" s="21"/>
      <c r="C71" s="16" t="s">
        <v>28</v>
      </c>
      <c r="D71" s="22"/>
      <c r="E71" s="22"/>
      <c r="F71" s="17">
        <f>IF($E$16="","",$E$16)</f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1.2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27" s="97" customFormat="1" ht="30" customHeight="1">
      <c r="B73" s="98"/>
      <c r="C73" s="99" t="s">
        <v>217</v>
      </c>
      <c r="D73" s="100" t="s">
        <v>50</v>
      </c>
      <c r="E73" s="100" t="s">
        <v>46</v>
      </c>
      <c r="F73" s="306" t="s">
        <v>218</v>
      </c>
      <c r="G73" s="307"/>
      <c r="H73" s="307"/>
      <c r="I73" s="307"/>
      <c r="J73" s="100" t="s">
        <v>219</v>
      </c>
      <c r="K73" s="100" t="s">
        <v>220</v>
      </c>
      <c r="L73" s="306" t="s">
        <v>221</v>
      </c>
      <c r="M73" s="307"/>
      <c r="N73" s="306" t="s">
        <v>222</v>
      </c>
      <c r="O73" s="307"/>
      <c r="P73" s="307"/>
      <c r="Q73" s="307"/>
      <c r="R73" s="101" t="s">
        <v>223</v>
      </c>
      <c r="S73" s="102"/>
      <c r="T73" s="53" t="s">
        <v>224</v>
      </c>
      <c r="U73" s="54" t="s">
        <v>34</v>
      </c>
      <c r="V73" s="54" t="s">
        <v>225</v>
      </c>
      <c r="W73" s="54" t="s">
        <v>226</v>
      </c>
      <c r="X73" s="54" t="s">
        <v>227</v>
      </c>
      <c r="Y73" s="54" t="s">
        <v>228</v>
      </c>
      <c r="Z73" s="54" t="s">
        <v>229</v>
      </c>
      <c r="AA73" s="55" t="s">
        <v>230</v>
      </c>
    </row>
    <row r="74" spans="2:63" s="6" customFormat="1" ht="30" customHeight="1">
      <c r="B74" s="21"/>
      <c r="C74" s="60" t="s">
        <v>187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88">
        <f>$BK$74</f>
        <v>0</v>
      </c>
      <c r="O74" s="263"/>
      <c r="P74" s="263"/>
      <c r="Q74" s="263"/>
      <c r="R74" s="22"/>
      <c r="S74" s="41"/>
      <c r="T74" s="57"/>
      <c r="U74" s="58"/>
      <c r="V74" s="58"/>
      <c r="W74" s="103">
        <f>$W$75</f>
        <v>0</v>
      </c>
      <c r="X74" s="58"/>
      <c r="Y74" s="103">
        <f>$Y$75</f>
        <v>12.8614</v>
      </c>
      <c r="Z74" s="58"/>
      <c r="AA74" s="104">
        <f>$AA$75</f>
        <v>0</v>
      </c>
      <c r="AT74" s="6" t="s">
        <v>64</v>
      </c>
      <c r="AU74" s="6" t="s">
        <v>188</v>
      </c>
      <c r="BK74" s="105">
        <f>$BK$75</f>
        <v>0</v>
      </c>
    </row>
    <row r="75" spans="2:63" s="106" customFormat="1" ht="37.5" customHeight="1">
      <c r="B75" s="107"/>
      <c r="C75" s="108"/>
      <c r="D75" s="109" t="s">
        <v>189</v>
      </c>
      <c r="E75" s="108"/>
      <c r="F75" s="108"/>
      <c r="G75" s="108"/>
      <c r="H75" s="108"/>
      <c r="I75" s="108"/>
      <c r="J75" s="108"/>
      <c r="K75" s="108"/>
      <c r="L75" s="108"/>
      <c r="M75" s="108"/>
      <c r="N75" s="283">
        <f>$BK$75</f>
        <v>0</v>
      </c>
      <c r="O75" s="284"/>
      <c r="P75" s="284"/>
      <c r="Q75" s="284"/>
      <c r="R75" s="108"/>
      <c r="S75" s="110"/>
      <c r="T75" s="111"/>
      <c r="U75" s="108"/>
      <c r="V75" s="108"/>
      <c r="W75" s="112">
        <f>$W$76+$W$101+$W$131</f>
        <v>0</v>
      </c>
      <c r="X75" s="108"/>
      <c r="Y75" s="112">
        <f>$Y$76+$Y$101+$Y$131</f>
        <v>12.8614</v>
      </c>
      <c r="Z75" s="108"/>
      <c r="AA75" s="113">
        <f>$AA$76+$AA$101+$AA$131</f>
        <v>0</v>
      </c>
      <c r="AR75" s="114" t="s">
        <v>17</v>
      </c>
      <c r="AT75" s="114" t="s">
        <v>64</v>
      </c>
      <c r="AU75" s="114" t="s">
        <v>65</v>
      </c>
      <c r="AY75" s="114" t="s">
        <v>231</v>
      </c>
      <c r="BK75" s="115">
        <f>$BK$76+$BK$101+$BK$131</f>
        <v>0</v>
      </c>
    </row>
    <row r="76" spans="2:63" s="106" customFormat="1" ht="21" customHeight="1">
      <c r="B76" s="107"/>
      <c r="C76" s="108"/>
      <c r="D76" s="116" t="s">
        <v>190</v>
      </c>
      <c r="E76" s="108"/>
      <c r="F76" s="108"/>
      <c r="G76" s="108"/>
      <c r="H76" s="108"/>
      <c r="I76" s="108"/>
      <c r="J76" s="108"/>
      <c r="K76" s="108"/>
      <c r="L76" s="108"/>
      <c r="M76" s="108"/>
      <c r="N76" s="285">
        <f>$BK$76</f>
        <v>0</v>
      </c>
      <c r="O76" s="284"/>
      <c r="P76" s="284"/>
      <c r="Q76" s="284"/>
      <c r="R76" s="108"/>
      <c r="S76" s="110"/>
      <c r="T76" s="111"/>
      <c r="U76" s="108"/>
      <c r="V76" s="108"/>
      <c r="W76" s="112">
        <f>SUM($W$77:$W$100)</f>
        <v>0</v>
      </c>
      <c r="X76" s="108"/>
      <c r="Y76" s="112">
        <f>SUM($Y$77:$Y$100)</f>
        <v>0</v>
      </c>
      <c r="Z76" s="108"/>
      <c r="AA76" s="113">
        <f>SUM($AA$77:$AA$100)</f>
        <v>0</v>
      </c>
      <c r="AR76" s="114" t="s">
        <v>17</v>
      </c>
      <c r="AT76" s="114" t="s">
        <v>64</v>
      </c>
      <c r="AU76" s="114" t="s">
        <v>17</v>
      </c>
      <c r="AY76" s="114" t="s">
        <v>231</v>
      </c>
      <c r="BK76" s="115">
        <f>SUM($BK$77:$BK$100)</f>
        <v>0</v>
      </c>
    </row>
    <row r="77" spans="2:65" s="6" customFormat="1" ht="27" customHeight="1">
      <c r="B77" s="21"/>
      <c r="C77" s="117" t="s">
        <v>17</v>
      </c>
      <c r="D77" s="117" t="s">
        <v>232</v>
      </c>
      <c r="E77" s="118" t="s">
        <v>1466</v>
      </c>
      <c r="F77" s="289" t="s">
        <v>1467</v>
      </c>
      <c r="G77" s="290"/>
      <c r="H77" s="290"/>
      <c r="I77" s="290"/>
      <c r="J77" s="120" t="s">
        <v>248</v>
      </c>
      <c r="K77" s="121">
        <v>363.8</v>
      </c>
      <c r="L77" s="291"/>
      <c r="M77" s="290"/>
      <c r="N77" s="292">
        <f>ROUND($L$77*$K$77,2)</f>
        <v>0</v>
      </c>
      <c r="O77" s="290"/>
      <c r="P77" s="290"/>
      <c r="Q77" s="290"/>
      <c r="R77" s="119" t="s">
        <v>236</v>
      </c>
      <c r="S77" s="41"/>
      <c r="T77" s="122"/>
      <c r="U77" s="123" t="s">
        <v>35</v>
      </c>
      <c r="V77" s="22"/>
      <c r="W77" s="22"/>
      <c r="X77" s="124">
        <v>0</v>
      </c>
      <c r="Y77" s="124">
        <f>$X$77*$K$77</f>
        <v>0</v>
      </c>
      <c r="Z77" s="124">
        <v>0</v>
      </c>
      <c r="AA77" s="125">
        <f>$Z$77*$K$77</f>
        <v>0</v>
      </c>
      <c r="AR77" s="80" t="s">
        <v>237</v>
      </c>
      <c r="AT77" s="80" t="s">
        <v>232</v>
      </c>
      <c r="AU77" s="80" t="s">
        <v>74</v>
      </c>
      <c r="AY77" s="6" t="s">
        <v>231</v>
      </c>
      <c r="BE77" s="126">
        <f>IF($U$77="základní",$N$77,0)</f>
        <v>0</v>
      </c>
      <c r="BF77" s="126">
        <f>IF($U$77="snížená",$N$77,0)</f>
        <v>0</v>
      </c>
      <c r="BG77" s="126">
        <f>IF($U$77="zákl. přenesená",$N$77,0)</f>
        <v>0</v>
      </c>
      <c r="BH77" s="126">
        <f>IF($U$77="sníž. přenesená",$N$77,0)</f>
        <v>0</v>
      </c>
      <c r="BI77" s="126">
        <f>IF($U$77="nulová",$N$77,0)</f>
        <v>0</v>
      </c>
      <c r="BJ77" s="80" t="s">
        <v>17</v>
      </c>
      <c r="BK77" s="126">
        <f>ROUND($L$77*$K$77,2)</f>
        <v>0</v>
      </c>
      <c r="BL77" s="80" t="s">
        <v>237</v>
      </c>
      <c r="BM77" s="80" t="s">
        <v>1646</v>
      </c>
    </row>
    <row r="78" spans="2:47" s="6" customFormat="1" ht="16.5" customHeight="1">
      <c r="B78" s="21"/>
      <c r="C78" s="22"/>
      <c r="D78" s="22"/>
      <c r="E78" s="22"/>
      <c r="F78" s="287" t="s">
        <v>1467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41"/>
      <c r="T78" s="50"/>
      <c r="U78" s="22"/>
      <c r="V78" s="22"/>
      <c r="W78" s="22"/>
      <c r="X78" s="22"/>
      <c r="Y78" s="22"/>
      <c r="Z78" s="22"/>
      <c r="AA78" s="51"/>
      <c r="AT78" s="6" t="s">
        <v>337</v>
      </c>
      <c r="AU78" s="6" t="s">
        <v>74</v>
      </c>
    </row>
    <row r="79" spans="2:51" s="6" customFormat="1" ht="27" customHeight="1">
      <c r="B79" s="127"/>
      <c r="C79" s="128"/>
      <c r="D79" s="128"/>
      <c r="E79" s="128"/>
      <c r="F79" s="293" t="s">
        <v>1647</v>
      </c>
      <c r="G79" s="294"/>
      <c r="H79" s="294"/>
      <c r="I79" s="294"/>
      <c r="J79" s="128"/>
      <c r="K79" s="130">
        <v>363.8</v>
      </c>
      <c r="L79" s="128"/>
      <c r="M79" s="128"/>
      <c r="N79" s="128"/>
      <c r="O79" s="128"/>
      <c r="P79" s="128"/>
      <c r="Q79" s="128"/>
      <c r="R79" s="128"/>
      <c r="S79" s="131"/>
      <c r="T79" s="132"/>
      <c r="U79" s="128"/>
      <c r="V79" s="128"/>
      <c r="W79" s="128"/>
      <c r="X79" s="128"/>
      <c r="Y79" s="128"/>
      <c r="Z79" s="128"/>
      <c r="AA79" s="133"/>
      <c r="AT79" s="134" t="s">
        <v>240</v>
      </c>
      <c r="AU79" s="134" t="s">
        <v>74</v>
      </c>
      <c r="AV79" s="134" t="s">
        <v>74</v>
      </c>
      <c r="AW79" s="134" t="s">
        <v>188</v>
      </c>
      <c r="AX79" s="134" t="s">
        <v>65</v>
      </c>
      <c r="AY79" s="134" t="s">
        <v>231</v>
      </c>
    </row>
    <row r="80" spans="2:51" s="6" customFormat="1" ht="15.75" customHeight="1">
      <c r="B80" s="135"/>
      <c r="C80" s="136"/>
      <c r="D80" s="136"/>
      <c r="E80" s="136" t="s">
        <v>1443</v>
      </c>
      <c r="F80" s="299" t="s">
        <v>241</v>
      </c>
      <c r="G80" s="300"/>
      <c r="H80" s="300"/>
      <c r="I80" s="300"/>
      <c r="J80" s="136"/>
      <c r="K80" s="137">
        <v>363.8</v>
      </c>
      <c r="L80" s="136"/>
      <c r="M80" s="136"/>
      <c r="N80" s="136"/>
      <c r="O80" s="136"/>
      <c r="P80" s="136"/>
      <c r="Q80" s="136"/>
      <c r="R80" s="136"/>
      <c r="S80" s="138"/>
      <c r="T80" s="139"/>
      <c r="U80" s="136"/>
      <c r="V80" s="136"/>
      <c r="W80" s="136"/>
      <c r="X80" s="136"/>
      <c r="Y80" s="136"/>
      <c r="Z80" s="136"/>
      <c r="AA80" s="140"/>
      <c r="AT80" s="141" t="s">
        <v>240</v>
      </c>
      <c r="AU80" s="141" t="s">
        <v>74</v>
      </c>
      <c r="AV80" s="141" t="s">
        <v>237</v>
      </c>
      <c r="AW80" s="141" t="s">
        <v>188</v>
      </c>
      <c r="AX80" s="141" t="s">
        <v>17</v>
      </c>
      <c r="AY80" s="141" t="s">
        <v>231</v>
      </c>
    </row>
    <row r="81" spans="2:65" s="6" customFormat="1" ht="27" customHeight="1">
      <c r="B81" s="21"/>
      <c r="C81" s="117" t="s">
        <v>74</v>
      </c>
      <c r="D81" s="117" t="s">
        <v>232</v>
      </c>
      <c r="E81" s="118" t="s">
        <v>259</v>
      </c>
      <c r="F81" s="289" t="s">
        <v>260</v>
      </c>
      <c r="G81" s="290"/>
      <c r="H81" s="290"/>
      <c r="I81" s="290"/>
      <c r="J81" s="120" t="s">
        <v>248</v>
      </c>
      <c r="K81" s="121">
        <v>363.8</v>
      </c>
      <c r="L81" s="291"/>
      <c r="M81" s="290"/>
      <c r="N81" s="292">
        <f>ROUND($L$81*$K$81,2)</f>
        <v>0</v>
      </c>
      <c r="O81" s="290"/>
      <c r="P81" s="290"/>
      <c r="Q81" s="290"/>
      <c r="R81" s="119" t="s">
        <v>236</v>
      </c>
      <c r="S81" s="41"/>
      <c r="T81" s="122"/>
      <c r="U81" s="123" t="s">
        <v>35</v>
      </c>
      <c r="V81" s="22"/>
      <c r="W81" s="22"/>
      <c r="X81" s="124">
        <v>0</v>
      </c>
      <c r="Y81" s="124">
        <f>$X$81*$K$81</f>
        <v>0</v>
      </c>
      <c r="Z81" s="124">
        <v>0</v>
      </c>
      <c r="AA81" s="125">
        <f>$Z$81*$K$81</f>
        <v>0</v>
      </c>
      <c r="AR81" s="80" t="s">
        <v>237</v>
      </c>
      <c r="AT81" s="80" t="s">
        <v>232</v>
      </c>
      <c r="AU81" s="80" t="s">
        <v>74</v>
      </c>
      <c r="AY81" s="6" t="s">
        <v>231</v>
      </c>
      <c r="BE81" s="126">
        <f>IF($U$81="základní",$N$81,0)</f>
        <v>0</v>
      </c>
      <c r="BF81" s="126">
        <f>IF($U$81="snížená",$N$81,0)</f>
        <v>0</v>
      </c>
      <c r="BG81" s="126">
        <f>IF($U$81="zákl. přenesená",$N$81,0)</f>
        <v>0</v>
      </c>
      <c r="BH81" s="126">
        <f>IF($U$81="sníž. přenesená",$N$81,0)</f>
        <v>0</v>
      </c>
      <c r="BI81" s="126">
        <f>IF($U$81="nulová",$N$81,0)</f>
        <v>0</v>
      </c>
      <c r="BJ81" s="80" t="s">
        <v>17</v>
      </c>
      <c r="BK81" s="126">
        <f>ROUND($L$81*$K$81,2)</f>
        <v>0</v>
      </c>
      <c r="BL81" s="80" t="s">
        <v>237</v>
      </c>
      <c r="BM81" s="80" t="s">
        <v>1648</v>
      </c>
    </row>
    <row r="82" spans="2:47" s="6" customFormat="1" ht="16.5" customHeight="1">
      <c r="B82" s="21"/>
      <c r="C82" s="22"/>
      <c r="D82" s="22"/>
      <c r="E82" s="22"/>
      <c r="F82" s="287" t="s">
        <v>260</v>
      </c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41"/>
      <c r="T82" s="50"/>
      <c r="U82" s="22"/>
      <c r="V82" s="22"/>
      <c r="W82" s="22"/>
      <c r="X82" s="22"/>
      <c r="Y82" s="22"/>
      <c r="Z82" s="22"/>
      <c r="AA82" s="51"/>
      <c r="AT82" s="6" t="s">
        <v>337</v>
      </c>
      <c r="AU82" s="6" t="s">
        <v>74</v>
      </c>
    </row>
    <row r="83" spans="2:51" s="6" customFormat="1" ht="15.75" customHeight="1">
      <c r="B83" s="127"/>
      <c r="C83" s="128"/>
      <c r="D83" s="128"/>
      <c r="E83" s="128"/>
      <c r="F83" s="293" t="s">
        <v>1450</v>
      </c>
      <c r="G83" s="294"/>
      <c r="H83" s="294"/>
      <c r="I83" s="294"/>
      <c r="J83" s="128"/>
      <c r="K83" s="130">
        <v>363.8</v>
      </c>
      <c r="L83" s="128"/>
      <c r="M83" s="128"/>
      <c r="N83" s="128"/>
      <c r="O83" s="128"/>
      <c r="P83" s="128"/>
      <c r="Q83" s="128"/>
      <c r="R83" s="128"/>
      <c r="S83" s="131"/>
      <c r="T83" s="132"/>
      <c r="U83" s="128"/>
      <c r="V83" s="128"/>
      <c r="W83" s="128"/>
      <c r="X83" s="128"/>
      <c r="Y83" s="128"/>
      <c r="Z83" s="128"/>
      <c r="AA83" s="133"/>
      <c r="AT83" s="134" t="s">
        <v>240</v>
      </c>
      <c r="AU83" s="134" t="s">
        <v>74</v>
      </c>
      <c r="AV83" s="134" t="s">
        <v>74</v>
      </c>
      <c r="AW83" s="134" t="s">
        <v>188</v>
      </c>
      <c r="AX83" s="134" t="s">
        <v>65</v>
      </c>
      <c r="AY83" s="134" t="s">
        <v>231</v>
      </c>
    </row>
    <row r="84" spans="2:51" s="6" customFormat="1" ht="15.75" customHeight="1">
      <c r="B84" s="135"/>
      <c r="C84" s="136"/>
      <c r="D84" s="136"/>
      <c r="E84" s="136"/>
      <c r="F84" s="299" t="s">
        <v>241</v>
      </c>
      <c r="G84" s="300"/>
      <c r="H84" s="300"/>
      <c r="I84" s="300"/>
      <c r="J84" s="136"/>
      <c r="K84" s="137">
        <v>363.8</v>
      </c>
      <c r="L84" s="136"/>
      <c r="M84" s="136"/>
      <c r="N84" s="136"/>
      <c r="O84" s="136"/>
      <c r="P84" s="136"/>
      <c r="Q84" s="136"/>
      <c r="R84" s="136"/>
      <c r="S84" s="138"/>
      <c r="T84" s="139"/>
      <c r="U84" s="136"/>
      <c r="V84" s="136"/>
      <c r="W84" s="136"/>
      <c r="X84" s="136"/>
      <c r="Y84" s="136"/>
      <c r="Z84" s="136"/>
      <c r="AA84" s="140"/>
      <c r="AT84" s="141" t="s">
        <v>240</v>
      </c>
      <c r="AU84" s="141" t="s">
        <v>74</v>
      </c>
      <c r="AV84" s="141" t="s">
        <v>237</v>
      </c>
      <c r="AW84" s="141" t="s">
        <v>188</v>
      </c>
      <c r="AX84" s="141" t="s">
        <v>17</v>
      </c>
      <c r="AY84" s="141" t="s">
        <v>231</v>
      </c>
    </row>
    <row r="85" spans="2:65" s="6" customFormat="1" ht="39" customHeight="1">
      <c r="B85" s="21"/>
      <c r="C85" s="117" t="s">
        <v>245</v>
      </c>
      <c r="D85" s="117" t="s">
        <v>232</v>
      </c>
      <c r="E85" s="118" t="s">
        <v>264</v>
      </c>
      <c r="F85" s="289" t="s">
        <v>265</v>
      </c>
      <c r="G85" s="290"/>
      <c r="H85" s="290"/>
      <c r="I85" s="290"/>
      <c r="J85" s="120" t="s">
        <v>248</v>
      </c>
      <c r="K85" s="121">
        <v>1819</v>
      </c>
      <c r="L85" s="291"/>
      <c r="M85" s="290"/>
      <c r="N85" s="292">
        <f>ROUND($L$85*$K$85,2)</f>
        <v>0</v>
      </c>
      <c r="O85" s="290"/>
      <c r="P85" s="290"/>
      <c r="Q85" s="290"/>
      <c r="R85" s="119" t="s">
        <v>236</v>
      </c>
      <c r="S85" s="41"/>
      <c r="T85" s="122"/>
      <c r="U85" s="123" t="s">
        <v>35</v>
      </c>
      <c r="V85" s="22"/>
      <c r="W85" s="22"/>
      <c r="X85" s="124">
        <v>0</v>
      </c>
      <c r="Y85" s="124">
        <f>$X$85*$K$85</f>
        <v>0</v>
      </c>
      <c r="Z85" s="124">
        <v>0</v>
      </c>
      <c r="AA85" s="125">
        <f>$Z$85*$K$85</f>
        <v>0</v>
      </c>
      <c r="AR85" s="80" t="s">
        <v>237</v>
      </c>
      <c r="AT85" s="80" t="s">
        <v>232</v>
      </c>
      <c r="AU85" s="80" t="s">
        <v>74</v>
      </c>
      <c r="AY85" s="6" t="s">
        <v>231</v>
      </c>
      <c r="BE85" s="126">
        <f>IF($U$85="základní",$N$85,0)</f>
        <v>0</v>
      </c>
      <c r="BF85" s="126">
        <f>IF($U$85="snížená",$N$85,0)</f>
        <v>0</v>
      </c>
      <c r="BG85" s="126">
        <f>IF($U$85="zákl. přenesená",$N$85,0)</f>
        <v>0</v>
      </c>
      <c r="BH85" s="126">
        <f>IF($U$85="sníž. přenesená",$N$85,0)</f>
        <v>0</v>
      </c>
      <c r="BI85" s="126">
        <f>IF($U$85="nulová",$N$85,0)</f>
        <v>0</v>
      </c>
      <c r="BJ85" s="80" t="s">
        <v>17</v>
      </c>
      <c r="BK85" s="126">
        <f>ROUND($L$85*$K$85,2)</f>
        <v>0</v>
      </c>
      <c r="BL85" s="80" t="s">
        <v>237</v>
      </c>
      <c r="BM85" s="80" t="s">
        <v>1649</v>
      </c>
    </row>
    <row r="86" spans="2:47" s="6" customFormat="1" ht="16.5" customHeight="1">
      <c r="B86" s="21"/>
      <c r="C86" s="22"/>
      <c r="D86" s="22"/>
      <c r="E86" s="22"/>
      <c r="F86" s="287" t="s">
        <v>265</v>
      </c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41"/>
      <c r="T86" s="50"/>
      <c r="U86" s="22"/>
      <c r="V86" s="22"/>
      <c r="W86" s="22"/>
      <c r="X86" s="22"/>
      <c r="Y86" s="22"/>
      <c r="Z86" s="22"/>
      <c r="AA86" s="51"/>
      <c r="AT86" s="6" t="s">
        <v>337</v>
      </c>
      <c r="AU86" s="6" t="s">
        <v>74</v>
      </c>
    </row>
    <row r="87" spans="2:51" s="6" customFormat="1" ht="15.75" customHeight="1">
      <c r="B87" s="127"/>
      <c r="C87" s="128"/>
      <c r="D87" s="128"/>
      <c r="E87" s="128"/>
      <c r="F87" s="293" t="s">
        <v>1490</v>
      </c>
      <c r="G87" s="294"/>
      <c r="H87" s="294"/>
      <c r="I87" s="294"/>
      <c r="J87" s="128"/>
      <c r="K87" s="130">
        <v>1819</v>
      </c>
      <c r="L87" s="128"/>
      <c r="M87" s="128"/>
      <c r="N87" s="128"/>
      <c r="O87" s="128"/>
      <c r="P87" s="128"/>
      <c r="Q87" s="128"/>
      <c r="R87" s="128"/>
      <c r="S87" s="131"/>
      <c r="T87" s="132"/>
      <c r="U87" s="128"/>
      <c r="V87" s="128"/>
      <c r="W87" s="128"/>
      <c r="X87" s="128"/>
      <c r="Y87" s="128"/>
      <c r="Z87" s="128"/>
      <c r="AA87" s="133"/>
      <c r="AT87" s="134" t="s">
        <v>240</v>
      </c>
      <c r="AU87" s="134" t="s">
        <v>74</v>
      </c>
      <c r="AV87" s="134" t="s">
        <v>74</v>
      </c>
      <c r="AW87" s="134" t="s">
        <v>188</v>
      </c>
      <c r="AX87" s="134" t="s">
        <v>65</v>
      </c>
      <c r="AY87" s="134" t="s">
        <v>231</v>
      </c>
    </row>
    <row r="88" spans="2:51" s="6" customFormat="1" ht="15.75" customHeight="1">
      <c r="B88" s="135"/>
      <c r="C88" s="136"/>
      <c r="D88" s="136"/>
      <c r="E88" s="136"/>
      <c r="F88" s="299" t="s">
        <v>241</v>
      </c>
      <c r="G88" s="300"/>
      <c r="H88" s="300"/>
      <c r="I88" s="300"/>
      <c r="J88" s="136"/>
      <c r="K88" s="137">
        <v>1819</v>
      </c>
      <c r="L88" s="136"/>
      <c r="M88" s="136"/>
      <c r="N88" s="136"/>
      <c r="O88" s="136"/>
      <c r="P88" s="136"/>
      <c r="Q88" s="136"/>
      <c r="R88" s="136"/>
      <c r="S88" s="138"/>
      <c r="T88" s="139"/>
      <c r="U88" s="136"/>
      <c r="V88" s="136"/>
      <c r="W88" s="136"/>
      <c r="X88" s="136"/>
      <c r="Y88" s="136"/>
      <c r="Z88" s="136"/>
      <c r="AA88" s="140"/>
      <c r="AT88" s="141" t="s">
        <v>240</v>
      </c>
      <c r="AU88" s="141" t="s">
        <v>74</v>
      </c>
      <c r="AV88" s="141" t="s">
        <v>237</v>
      </c>
      <c r="AW88" s="141" t="s">
        <v>188</v>
      </c>
      <c r="AX88" s="141" t="s">
        <v>17</v>
      </c>
      <c r="AY88" s="141" t="s">
        <v>231</v>
      </c>
    </row>
    <row r="89" spans="2:65" s="6" customFormat="1" ht="27" customHeight="1">
      <c r="B89" s="21"/>
      <c r="C89" s="117" t="s">
        <v>237</v>
      </c>
      <c r="D89" s="117" t="s">
        <v>232</v>
      </c>
      <c r="E89" s="118" t="s">
        <v>1491</v>
      </c>
      <c r="F89" s="289" t="s">
        <v>1492</v>
      </c>
      <c r="G89" s="290"/>
      <c r="H89" s="290"/>
      <c r="I89" s="290"/>
      <c r="J89" s="120" t="s">
        <v>248</v>
      </c>
      <c r="K89" s="121">
        <v>363.8</v>
      </c>
      <c r="L89" s="291"/>
      <c r="M89" s="290"/>
      <c r="N89" s="292">
        <f>ROUND($L$89*$K$89,2)</f>
        <v>0</v>
      </c>
      <c r="O89" s="290"/>
      <c r="P89" s="290"/>
      <c r="Q89" s="290"/>
      <c r="R89" s="119" t="s">
        <v>236</v>
      </c>
      <c r="S89" s="41"/>
      <c r="T89" s="122"/>
      <c r="U89" s="123" t="s">
        <v>35</v>
      </c>
      <c r="V89" s="22"/>
      <c r="W89" s="22"/>
      <c r="X89" s="124">
        <v>0</v>
      </c>
      <c r="Y89" s="124">
        <f>$X$89*$K$89</f>
        <v>0</v>
      </c>
      <c r="Z89" s="124">
        <v>0</v>
      </c>
      <c r="AA89" s="125">
        <f>$Z$89*$K$89</f>
        <v>0</v>
      </c>
      <c r="AR89" s="80" t="s">
        <v>237</v>
      </c>
      <c r="AT89" s="80" t="s">
        <v>232</v>
      </c>
      <c r="AU89" s="80" t="s">
        <v>74</v>
      </c>
      <c r="AY89" s="6" t="s">
        <v>231</v>
      </c>
      <c r="BE89" s="126">
        <f>IF($U$89="základní",$N$89,0)</f>
        <v>0</v>
      </c>
      <c r="BF89" s="126">
        <f>IF($U$89="snížená",$N$89,0)</f>
        <v>0</v>
      </c>
      <c r="BG89" s="126">
        <f>IF($U$89="zákl. přenesená",$N$89,0)</f>
        <v>0</v>
      </c>
      <c r="BH89" s="126">
        <f>IF($U$89="sníž. přenesená",$N$89,0)</f>
        <v>0</v>
      </c>
      <c r="BI89" s="126">
        <f>IF($U$89="nulová",$N$89,0)</f>
        <v>0</v>
      </c>
      <c r="BJ89" s="80" t="s">
        <v>17</v>
      </c>
      <c r="BK89" s="126">
        <f>ROUND($L$89*$K$89,2)</f>
        <v>0</v>
      </c>
      <c r="BL89" s="80" t="s">
        <v>237</v>
      </c>
      <c r="BM89" s="80" t="s">
        <v>1650</v>
      </c>
    </row>
    <row r="90" spans="2:47" s="6" customFormat="1" ht="16.5" customHeight="1">
      <c r="B90" s="21"/>
      <c r="C90" s="22"/>
      <c r="D90" s="22"/>
      <c r="E90" s="22"/>
      <c r="F90" s="287" t="s">
        <v>1492</v>
      </c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337</v>
      </c>
      <c r="AU90" s="6" t="s">
        <v>74</v>
      </c>
    </row>
    <row r="91" spans="2:51" s="6" customFormat="1" ht="15.75" customHeight="1">
      <c r="B91" s="127"/>
      <c r="C91" s="128"/>
      <c r="D91" s="128"/>
      <c r="E91" s="128"/>
      <c r="F91" s="293" t="s">
        <v>1443</v>
      </c>
      <c r="G91" s="294"/>
      <c r="H91" s="294"/>
      <c r="I91" s="294"/>
      <c r="J91" s="128"/>
      <c r="K91" s="130">
        <v>363.8</v>
      </c>
      <c r="L91" s="128"/>
      <c r="M91" s="128"/>
      <c r="N91" s="128"/>
      <c r="O91" s="128"/>
      <c r="P91" s="128"/>
      <c r="Q91" s="128"/>
      <c r="R91" s="128"/>
      <c r="S91" s="131"/>
      <c r="T91" s="132"/>
      <c r="U91" s="128"/>
      <c r="V91" s="128"/>
      <c r="W91" s="128"/>
      <c r="X91" s="128"/>
      <c r="Y91" s="128"/>
      <c r="Z91" s="128"/>
      <c r="AA91" s="133"/>
      <c r="AT91" s="134" t="s">
        <v>240</v>
      </c>
      <c r="AU91" s="134" t="s">
        <v>74</v>
      </c>
      <c r="AV91" s="134" t="s">
        <v>74</v>
      </c>
      <c r="AW91" s="134" t="s">
        <v>188</v>
      </c>
      <c r="AX91" s="134" t="s">
        <v>65</v>
      </c>
      <c r="AY91" s="134" t="s">
        <v>231</v>
      </c>
    </row>
    <row r="92" spans="2:51" s="6" customFormat="1" ht="15.75" customHeight="1">
      <c r="B92" s="135"/>
      <c r="C92" s="136"/>
      <c r="D92" s="136"/>
      <c r="E92" s="136" t="s">
        <v>1450</v>
      </c>
      <c r="F92" s="299" t="s">
        <v>241</v>
      </c>
      <c r="G92" s="300"/>
      <c r="H92" s="300"/>
      <c r="I92" s="300"/>
      <c r="J92" s="136"/>
      <c r="K92" s="137">
        <v>363.8</v>
      </c>
      <c r="L92" s="136"/>
      <c r="M92" s="136"/>
      <c r="N92" s="136"/>
      <c r="O92" s="136"/>
      <c r="P92" s="136"/>
      <c r="Q92" s="136"/>
      <c r="R92" s="136"/>
      <c r="S92" s="138"/>
      <c r="T92" s="139"/>
      <c r="U92" s="136"/>
      <c r="V92" s="136"/>
      <c r="W92" s="136"/>
      <c r="X92" s="136"/>
      <c r="Y92" s="136"/>
      <c r="Z92" s="136"/>
      <c r="AA92" s="140"/>
      <c r="AT92" s="141" t="s">
        <v>240</v>
      </c>
      <c r="AU92" s="141" t="s">
        <v>74</v>
      </c>
      <c r="AV92" s="141" t="s">
        <v>237</v>
      </c>
      <c r="AW92" s="141" t="s">
        <v>188</v>
      </c>
      <c r="AX92" s="141" t="s">
        <v>17</v>
      </c>
      <c r="AY92" s="141" t="s">
        <v>231</v>
      </c>
    </row>
    <row r="93" spans="2:65" s="6" customFormat="1" ht="15.75" customHeight="1">
      <c r="B93" s="21"/>
      <c r="C93" s="117" t="s">
        <v>254</v>
      </c>
      <c r="D93" s="117" t="s">
        <v>232</v>
      </c>
      <c r="E93" s="118" t="s">
        <v>269</v>
      </c>
      <c r="F93" s="289" t="s">
        <v>270</v>
      </c>
      <c r="G93" s="290"/>
      <c r="H93" s="290"/>
      <c r="I93" s="290"/>
      <c r="J93" s="120" t="s">
        <v>248</v>
      </c>
      <c r="K93" s="121">
        <v>363.8</v>
      </c>
      <c r="L93" s="291"/>
      <c r="M93" s="290"/>
      <c r="N93" s="292">
        <f>ROUND($L$93*$K$93,2)</f>
        <v>0</v>
      </c>
      <c r="O93" s="290"/>
      <c r="P93" s="290"/>
      <c r="Q93" s="290"/>
      <c r="R93" s="119" t="s">
        <v>236</v>
      </c>
      <c r="S93" s="41"/>
      <c r="T93" s="122"/>
      <c r="U93" s="123" t="s">
        <v>35</v>
      </c>
      <c r="V93" s="22"/>
      <c r="W93" s="22"/>
      <c r="X93" s="124">
        <v>0</v>
      </c>
      <c r="Y93" s="124">
        <f>$X$93*$K$93</f>
        <v>0</v>
      </c>
      <c r="Z93" s="124">
        <v>0</v>
      </c>
      <c r="AA93" s="125">
        <f>$Z$93*$K$93</f>
        <v>0</v>
      </c>
      <c r="AR93" s="80" t="s">
        <v>237</v>
      </c>
      <c r="AT93" s="80" t="s">
        <v>232</v>
      </c>
      <c r="AU93" s="80" t="s">
        <v>74</v>
      </c>
      <c r="AY93" s="6" t="s">
        <v>231</v>
      </c>
      <c r="BE93" s="126">
        <f>IF($U$93="základní",$N$93,0)</f>
        <v>0</v>
      </c>
      <c r="BF93" s="126">
        <f>IF($U$93="snížená",$N$93,0)</f>
        <v>0</v>
      </c>
      <c r="BG93" s="126">
        <f>IF($U$93="zákl. přenesená",$N$93,0)</f>
        <v>0</v>
      </c>
      <c r="BH93" s="126">
        <f>IF($U$93="sníž. přenesená",$N$93,0)</f>
        <v>0</v>
      </c>
      <c r="BI93" s="126">
        <f>IF($U$93="nulová",$N$93,0)</f>
        <v>0</v>
      </c>
      <c r="BJ93" s="80" t="s">
        <v>17</v>
      </c>
      <c r="BK93" s="126">
        <f>ROUND($L$93*$K$93,2)</f>
        <v>0</v>
      </c>
      <c r="BL93" s="80" t="s">
        <v>237</v>
      </c>
      <c r="BM93" s="80" t="s">
        <v>1651</v>
      </c>
    </row>
    <row r="94" spans="2:47" s="6" customFormat="1" ht="16.5" customHeight="1">
      <c r="B94" s="21"/>
      <c r="C94" s="22"/>
      <c r="D94" s="22"/>
      <c r="E94" s="22"/>
      <c r="F94" s="287" t="s">
        <v>270</v>
      </c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41"/>
      <c r="T94" s="50"/>
      <c r="U94" s="22"/>
      <c r="V94" s="22"/>
      <c r="W94" s="22"/>
      <c r="X94" s="22"/>
      <c r="Y94" s="22"/>
      <c r="Z94" s="22"/>
      <c r="AA94" s="51"/>
      <c r="AT94" s="6" t="s">
        <v>337</v>
      </c>
      <c r="AU94" s="6" t="s">
        <v>74</v>
      </c>
    </row>
    <row r="95" spans="2:51" s="6" customFormat="1" ht="15.75" customHeight="1">
      <c r="B95" s="127"/>
      <c r="C95" s="128"/>
      <c r="D95" s="128"/>
      <c r="E95" s="128"/>
      <c r="F95" s="293" t="s">
        <v>1450</v>
      </c>
      <c r="G95" s="294"/>
      <c r="H95" s="294"/>
      <c r="I95" s="294"/>
      <c r="J95" s="128"/>
      <c r="K95" s="130">
        <v>363.8</v>
      </c>
      <c r="L95" s="128"/>
      <c r="M95" s="128"/>
      <c r="N95" s="128"/>
      <c r="O95" s="128"/>
      <c r="P95" s="128"/>
      <c r="Q95" s="128"/>
      <c r="R95" s="128"/>
      <c r="S95" s="131"/>
      <c r="T95" s="132"/>
      <c r="U95" s="128"/>
      <c r="V95" s="128"/>
      <c r="W95" s="128"/>
      <c r="X95" s="128"/>
      <c r="Y95" s="128"/>
      <c r="Z95" s="128"/>
      <c r="AA95" s="133"/>
      <c r="AT95" s="134" t="s">
        <v>240</v>
      </c>
      <c r="AU95" s="134" t="s">
        <v>74</v>
      </c>
      <c r="AV95" s="134" t="s">
        <v>74</v>
      </c>
      <c r="AW95" s="134" t="s">
        <v>188</v>
      </c>
      <c r="AX95" s="134" t="s">
        <v>65</v>
      </c>
      <c r="AY95" s="134" t="s">
        <v>231</v>
      </c>
    </row>
    <row r="96" spans="2:51" s="6" customFormat="1" ht="15.75" customHeight="1">
      <c r="B96" s="135"/>
      <c r="C96" s="136"/>
      <c r="D96" s="136"/>
      <c r="E96" s="136"/>
      <c r="F96" s="299" t="s">
        <v>241</v>
      </c>
      <c r="G96" s="300"/>
      <c r="H96" s="300"/>
      <c r="I96" s="300"/>
      <c r="J96" s="136"/>
      <c r="K96" s="137">
        <v>363.8</v>
      </c>
      <c r="L96" s="136"/>
      <c r="M96" s="136"/>
      <c r="N96" s="136"/>
      <c r="O96" s="136"/>
      <c r="P96" s="136"/>
      <c r="Q96" s="136"/>
      <c r="R96" s="136"/>
      <c r="S96" s="138"/>
      <c r="T96" s="139"/>
      <c r="U96" s="136"/>
      <c r="V96" s="136"/>
      <c r="W96" s="136"/>
      <c r="X96" s="136"/>
      <c r="Y96" s="136"/>
      <c r="Z96" s="136"/>
      <c r="AA96" s="140"/>
      <c r="AT96" s="141" t="s">
        <v>240</v>
      </c>
      <c r="AU96" s="141" t="s">
        <v>74</v>
      </c>
      <c r="AV96" s="141" t="s">
        <v>237</v>
      </c>
      <c r="AW96" s="141" t="s">
        <v>188</v>
      </c>
      <c r="AX96" s="141" t="s">
        <v>17</v>
      </c>
      <c r="AY96" s="141" t="s">
        <v>231</v>
      </c>
    </row>
    <row r="97" spans="2:65" s="6" customFormat="1" ht="27" customHeight="1">
      <c r="B97" s="21"/>
      <c r="C97" s="117" t="s">
        <v>258</v>
      </c>
      <c r="D97" s="117" t="s">
        <v>232</v>
      </c>
      <c r="E97" s="118" t="s">
        <v>273</v>
      </c>
      <c r="F97" s="289" t="s">
        <v>274</v>
      </c>
      <c r="G97" s="290"/>
      <c r="H97" s="290"/>
      <c r="I97" s="290"/>
      <c r="J97" s="120" t="s">
        <v>275</v>
      </c>
      <c r="K97" s="121">
        <v>618.46</v>
      </c>
      <c r="L97" s="291"/>
      <c r="M97" s="290"/>
      <c r="N97" s="292">
        <f>ROUND($L$97*$K$97,2)</f>
        <v>0</v>
      </c>
      <c r="O97" s="290"/>
      <c r="P97" s="290"/>
      <c r="Q97" s="290"/>
      <c r="R97" s="119" t="s">
        <v>236</v>
      </c>
      <c r="S97" s="41"/>
      <c r="T97" s="122"/>
      <c r="U97" s="123" t="s">
        <v>35</v>
      </c>
      <c r="V97" s="22"/>
      <c r="W97" s="22"/>
      <c r="X97" s="124">
        <v>0</v>
      </c>
      <c r="Y97" s="124">
        <f>$X$97*$K$97</f>
        <v>0</v>
      </c>
      <c r="Z97" s="124">
        <v>0</v>
      </c>
      <c r="AA97" s="125">
        <f>$Z$97*$K$97</f>
        <v>0</v>
      </c>
      <c r="AR97" s="80" t="s">
        <v>237</v>
      </c>
      <c r="AT97" s="80" t="s">
        <v>232</v>
      </c>
      <c r="AU97" s="80" t="s">
        <v>74</v>
      </c>
      <c r="AY97" s="6" t="s">
        <v>231</v>
      </c>
      <c r="BE97" s="126">
        <f>IF($U$97="základní",$N$97,0)</f>
        <v>0</v>
      </c>
      <c r="BF97" s="126">
        <f>IF($U$97="snížená",$N$97,0)</f>
        <v>0</v>
      </c>
      <c r="BG97" s="126">
        <f>IF($U$97="zákl. přenesená",$N$97,0)</f>
        <v>0</v>
      </c>
      <c r="BH97" s="126">
        <f>IF($U$97="sníž. přenesená",$N$97,0)</f>
        <v>0</v>
      </c>
      <c r="BI97" s="126">
        <f>IF($U$97="nulová",$N$97,0)</f>
        <v>0</v>
      </c>
      <c r="BJ97" s="80" t="s">
        <v>17</v>
      </c>
      <c r="BK97" s="126">
        <f>ROUND($L$97*$K$97,2)</f>
        <v>0</v>
      </c>
      <c r="BL97" s="80" t="s">
        <v>237</v>
      </c>
      <c r="BM97" s="80" t="s">
        <v>1652</v>
      </c>
    </row>
    <row r="98" spans="2:47" s="6" customFormat="1" ht="16.5" customHeight="1">
      <c r="B98" s="21"/>
      <c r="C98" s="22"/>
      <c r="D98" s="22"/>
      <c r="E98" s="22"/>
      <c r="F98" s="287" t="s">
        <v>274</v>
      </c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41"/>
      <c r="T98" s="50"/>
      <c r="U98" s="22"/>
      <c r="V98" s="22"/>
      <c r="W98" s="22"/>
      <c r="X98" s="22"/>
      <c r="Y98" s="22"/>
      <c r="Z98" s="22"/>
      <c r="AA98" s="51"/>
      <c r="AT98" s="6" t="s">
        <v>337</v>
      </c>
      <c r="AU98" s="6" t="s">
        <v>74</v>
      </c>
    </row>
    <row r="99" spans="2:51" s="6" customFormat="1" ht="15.75" customHeight="1">
      <c r="B99" s="127"/>
      <c r="C99" s="128"/>
      <c r="D99" s="128"/>
      <c r="E99" s="128"/>
      <c r="F99" s="293" t="s">
        <v>1496</v>
      </c>
      <c r="G99" s="294"/>
      <c r="H99" s="294"/>
      <c r="I99" s="294"/>
      <c r="J99" s="128"/>
      <c r="K99" s="130">
        <v>618.46</v>
      </c>
      <c r="L99" s="128"/>
      <c r="M99" s="128"/>
      <c r="N99" s="128"/>
      <c r="O99" s="128"/>
      <c r="P99" s="128"/>
      <c r="Q99" s="128"/>
      <c r="R99" s="128"/>
      <c r="S99" s="131"/>
      <c r="T99" s="132"/>
      <c r="U99" s="128"/>
      <c r="V99" s="128"/>
      <c r="W99" s="128"/>
      <c r="X99" s="128"/>
      <c r="Y99" s="128"/>
      <c r="Z99" s="128"/>
      <c r="AA99" s="133"/>
      <c r="AT99" s="134" t="s">
        <v>240</v>
      </c>
      <c r="AU99" s="134" t="s">
        <v>74</v>
      </c>
      <c r="AV99" s="134" t="s">
        <v>74</v>
      </c>
      <c r="AW99" s="134" t="s">
        <v>188</v>
      </c>
      <c r="AX99" s="134" t="s">
        <v>65</v>
      </c>
      <c r="AY99" s="134" t="s">
        <v>231</v>
      </c>
    </row>
    <row r="100" spans="2:51" s="6" customFormat="1" ht="15.75" customHeight="1">
      <c r="B100" s="135"/>
      <c r="C100" s="136"/>
      <c r="D100" s="136"/>
      <c r="E100" s="136"/>
      <c r="F100" s="299" t="s">
        <v>241</v>
      </c>
      <c r="G100" s="300"/>
      <c r="H100" s="300"/>
      <c r="I100" s="300"/>
      <c r="J100" s="136"/>
      <c r="K100" s="137">
        <v>618.46</v>
      </c>
      <c r="L100" s="136"/>
      <c r="M100" s="136"/>
      <c r="N100" s="136"/>
      <c r="O100" s="136"/>
      <c r="P100" s="136"/>
      <c r="Q100" s="136"/>
      <c r="R100" s="136"/>
      <c r="S100" s="138"/>
      <c r="T100" s="139"/>
      <c r="U100" s="136"/>
      <c r="V100" s="136"/>
      <c r="W100" s="136"/>
      <c r="X100" s="136"/>
      <c r="Y100" s="136"/>
      <c r="Z100" s="136"/>
      <c r="AA100" s="140"/>
      <c r="AT100" s="141" t="s">
        <v>240</v>
      </c>
      <c r="AU100" s="141" t="s">
        <v>74</v>
      </c>
      <c r="AV100" s="141" t="s">
        <v>237</v>
      </c>
      <c r="AW100" s="141" t="s">
        <v>188</v>
      </c>
      <c r="AX100" s="141" t="s">
        <v>17</v>
      </c>
      <c r="AY100" s="141" t="s">
        <v>231</v>
      </c>
    </row>
    <row r="101" spans="2:63" s="106" customFormat="1" ht="30.75" customHeight="1">
      <c r="B101" s="107"/>
      <c r="C101" s="108"/>
      <c r="D101" s="116" t="s">
        <v>192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85">
        <f>$BK$101</f>
        <v>0</v>
      </c>
      <c r="O101" s="284"/>
      <c r="P101" s="284"/>
      <c r="Q101" s="284"/>
      <c r="R101" s="108"/>
      <c r="S101" s="110"/>
      <c r="T101" s="111"/>
      <c r="U101" s="108"/>
      <c r="V101" s="108"/>
      <c r="W101" s="112">
        <f>SUM($W$102:$W$130)</f>
        <v>0</v>
      </c>
      <c r="X101" s="108"/>
      <c r="Y101" s="112">
        <f>SUM($Y$102:$Y$130)</f>
        <v>12.8614</v>
      </c>
      <c r="Z101" s="108"/>
      <c r="AA101" s="113">
        <f>SUM($AA$102:$AA$130)</f>
        <v>0</v>
      </c>
      <c r="AR101" s="114" t="s">
        <v>17</v>
      </c>
      <c r="AT101" s="114" t="s">
        <v>64</v>
      </c>
      <c r="AU101" s="114" t="s">
        <v>17</v>
      </c>
      <c r="AY101" s="114" t="s">
        <v>231</v>
      </c>
      <c r="BK101" s="115">
        <f>SUM($BK$102:$BK$130)</f>
        <v>0</v>
      </c>
    </row>
    <row r="102" spans="2:65" s="6" customFormat="1" ht="15.75" customHeight="1">
      <c r="B102" s="21"/>
      <c r="C102" s="117" t="s">
        <v>263</v>
      </c>
      <c r="D102" s="117" t="s">
        <v>232</v>
      </c>
      <c r="E102" s="118" t="s">
        <v>1653</v>
      </c>
      <c r="F102" s="289" t="s">
        <v>1654</v>
      </c>
      <c r="G102" s="290"/>
      <c r="H102" s="290"/>
      <c r="I102" s="290"/>
      <c r="J102" s="120" t="s">
        <v>235</v>
      </c>
      <c r="K102" s="121">
        <v>130</v>
      </c>
      <c r="L102" s="291"/>
      <c r="M102" s="290"/>
      <c r="N102" s="292">
        <f>ROUND($L$102*$K$102,2)</f>
        <v>0</v>
      </c>
      <c r="O102" s="290"/>
      <c r="P102" s="290"/>
      <c r="Q102" s="290"/>
      <c r="R102" s="119" t="s">
        <v>236</v>
      </c>
      <c r="S102" s="41"/>
      <c r="T102" s="122"/>
      <c r="U102" s="123" t="s">
        <v>35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237</v>
      </c>
      <c r="AT102" s="80" t="s">
        <v>232</v>
      </c>
      <c r="AU102" s="80" t="s">
        <v>74</v>
      </c>
      <c r="AY102" s="6" t="s">
        <v>231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237</v>
      </c>
      <c r="BM102" s="80" t="s">
        <v>1655</v>
      </c>
    </row>
    <row r="103" spans="2:51" s="6" customFormat="1" ht="15.75" customHeight="1">
      <c r="B103" s="127"/>
      <c r="C103" s="128"/>
      <c r="D103" s="128"/>
      <c r="E103" s="129"/>
      <c r="F103" s="293" t="s">
        <v>1656</v>
      </c>
      <c r="G103" s="294"/>
      <c r="H103" s="294"/>
      <c r="I103" s="294"/>
      <c r="J103" s="128"/>
      <c r="K103" s="130">
        <v>130</v>
      </c>
      <c r="L103" s="128"/>
      <c r="M103" s="128"/>
      <c r="N103" s="128"/>
      <c r="O103" s="128"/>
      <c r="P103" s="128"/>
      <c r="Q103" s="128"/>
      <c r="R103" s="128"/>
      <c r="S103" s="131"/>
      <c r="T103" s="132"/>
      <c r="U103" s="128"/>
      <c r="V103" s="128"/>
      <c r="W103" s="128"/>
      <c r="X103" s="128"/>
      <c r="Y103" s="128"/>
      <c r="Z103" s="128"/>
      <c r="AA103" s="133"/>
      <c r="AT103" s="134" t="s">
        <v>240</v>
      </c>
      <c r="AU103" s="134" t="s">
        <v>74</v>
      </c>
      <c r="AV103" s="134" t="s">
        <v>74</v>
      </c>
      <c r="AW103" s="134" t="s">
        <v>188</v>
      </c>
      <c r="AX103" s="134" t="s">
        <v>65</v>
      </c>
      <c r="AY103" s="134" t="s">
        <v>231</v>
      </c>
    </row>
    <row r="104" spans="2:51" s="6" customFormat="1" ht="15.75" customHeight="1">
      <c r="B104" s="135"/>
      <c r="C104" s="136"/>
      <c r="D104" s="136"/>
      <c r="E104" s="136" t="s">
        <v>1643</v>
      </c>
      <c r="F104" s="299" t="s">
        <v>241</v>
      </c>
      <c r="G104" s="300"/>
      <c r="H104" s="300"/>
      <c r="I104" s="300"/>
      <c r="J104" s="136"/>
      <c r="K104" s="137">
        <v>130</v>
      </c>
      <c r="L104" s="136"/>
      <c r="M104" s="136"/>
      <c r="N104" s="136"/>
      <c r="O104" s="136"/>
      <c r="P104" s="136"/>
      <c r="Q104" s="136"/>
      <c r="R104" s="136"/>
      <c r="S104" s="138"/>
      <c r="T104" s="139"/>
      <c r="U104" s="136"/>
      <c r="V104" s="136"/>
      <c r="W104" s="136"/>
      <c r="X104" s="136"/>
      <c r="Y104" s="136"/>
      <c r="Z104" s="136"/>
      <c r="AA104" s="140"/>
      <c r="AT104" s="141" t="s">
        <v>240</v>
      </c>
      <c r="AU104" s="141" t="s">
        <v>74</v>
      </c>
      <c r="AV104" s="141" t="s">
        <v>237</v>
      </c>
      <c r="AW104" s="141" t="s">
        <v>188</v>
      </c>
      <c r="AX104" s="141" t="s">
        <v>17</v>
      </c>
      <c r="AY104" s="141" t="s">
        <v>231</v>
      </c>
    </row>
    <row r="105" spans="2:65" s="6" customFormat="1" ht="27" customHeight="1">
      <c r="B105" s="21"/>
      <c r="C105" s="117" t="s">
        <v>268</v>
      </c>
      <c r="D105" s="117" t="s">
        <v>232</v>
      </c>
      <c r="E105" s="118" t="s">
        <v>1657</v>
      </c>
      <c r="F105" s="289" t="s">
        <v>1658</v>
      </c>
      <c r="G105" s="290"/>
      <c r="H105" s="290"/>
      <c r="I105" s="290"/>
      <c r="J105" s="120" t="s">
        <v>235</v>
      </c>
      <c r="K105" s="121">
        <v>130</v>
      </c>
      <c r="L105" s="291"/>
      <c r="M105" s="290"/>
      <c r="N105" s="292">
        <f>ROUND($L$105*$K$105,2)</f>
        <v>0</v>
      </c>
      <c r="O105" s="290"/>
      <c r="P105" s="290"/>
      <c r="Q105" s="290"/>
      <c r="R105" s="119" t="s">
        <v>236</v>
      </c>
      <c r="S105" s="41"/>
      <c r="T105" s="122"/>
      <c r="U105" s="123" t="s">
        <v>35</v>
      </c>
      <c r="V105" s="22"/>
      <c r="W105" s="22"/>
      <c r="X105" s="124">
        <v>0</v>
      </c>
      <c r="Y105" s="124">
        <f>$X$105*$K$105</f>
        <v>0</v>
      </c>
      <c r="Z105" s="124">
        <v>0</v>
      </c>
      <c r="AA105" s="125">
        <f>$Z$105*$K$105</f>
        <v>0</v>
      </c>
      <c r="AR105" s="80" t="s">
        <v>237</v>
      </c>
      <c r="AT105" s="80" t="s">
        <v>232</v>
      </c>
      <c r="AU105" s="80" t="s">
        <v>74</v>
      </c>
      <c r="AY105" s="6" t="s">
        <v>231</v>
      </c>
      <c r="BE105" s="126">
        <f>IF($U$105="základní",$N$105,0)</f>
        <v>0</v>
      </c>
      <c r="BF105" s="126">
        <f>IF($U$105="snížená",$N$105,0)</f>
        <v>0</v>
      </c>
      <c r="BG105" s="126">
        <f>IF($U$105="zákl. přenesená",$N$105,0)</f>
        <v>0</v>
      </c>
      <c r="BH105" s="126">
        <f>IF($U$105="sníž. přenesená",$N$105,0)</f>
        <v>0</v>
      </c>
      <c r="BI105" s="126">
        <f>IF($U$105="nulová",$N$105,0)</f>
        <v>0</v>
      </c>
      <c r="BJ105" s="80" t="s">
        <v>17</v>
      </c>
      <c r="BK105" s="126">
        <f>ROUND($L$105*$K$105,2)</f>
        <v>0</v>
      </c>
      <c r="BL105" s="80" t="s">
        <v>237</v>
      </c>
      <c r="BM105" s="80" t="s">
        <v>1659</v>
      </c>
    </row>
    <row r="106" spans="2:51" s="6" customFormat="1" ht="15.75" customHeight="1">
      <c r="B106" s="127"/>
      <c r="C106" s="128"/>
      <c r="D106" s="128"/>
      <c r="E106" s="129"/>
      <c r="F106" s="293" t="s">
        <v>1643</v>
      </c>
      <c r="G106" s="294"/>
      <c r="H106" s="294"/>
      <c r="I106" s="294"/>
      <c r="J106" s="128"/>
      <c r="K106" s="130">
        <v>130</v>
      </c>
      <c r="L106" s="128"/>
      <c r="M106" s="128"/>
      <c r="N106" s="128"/>
      <c r="O106" s="128"/>
      <c r="P106" s="128"/>
      <c r="Q106" s="128"/>
      <c r="R106" s="128"/>
      <c r="S106" s="131"/>
      <c r="T106" s="132"/>
      <c r="U106" s="128"/>
      <c r="V106" s="128"/>
      <c r="W106" s="128"/>
      <c r="X106" s="128"/>
      <c r="Y106" s="128"/>
      <c r="Z106" s="128"/>
      <c r="AA106" s="133"/>
      <c r="AT106" s="134" t="s">
        <v>240</v>
      </c>
      <c r="AU106" s="134" t="s">
        <v>74</v>
      </c>
      <c r="AV106" s="134" t="s">
        <v>74</v>
      </c>
      <c r="AW106" s="134" t="s">
        <v>188</v>
      </c>
      <c r="AX106" s="134" t="s">
        <v>65</v>
      </c>
      <c r="AY106" s="134" t="s">
        <v>231</v>
      </c>
    </row>
    <row r="107" spans="2:51" s="6" customFormat="1" ht="15.75" customHeight="1">
      <c r="B107" s="135"/>
      <c r="C107" s="136"/>
      <c r="D107" s="136"/>
      <c r="E107" s="136"/>
      <c r="F107" s="299" t="s">
        <v>241</v>
      </c>
      <c r="G107" s="300"/>
      <c r="H107" s="300"/>
      <c r="I107" s="300"/>
      <c r="J107" s="136"/>
      <c r="K107" s="137">
        <v>130</v>
      </c>
      <c r="L107" s="136"/>
      <c r="M107" s="136"/>
      <c r="N107" s="136"/>
      <c r="O107" s="136"/>
      <c r="P107" s="136"/>
      <c r="Q107" s="136"/>
      <c r="R107" s="136"/>
      <c r="S107" s="138"/>
      <c r="T107" s="139"/>
      <c r="U107" s="136"/>
      <c r="V107" s="136"/>
      <c r="W107" s="136"/>
      <c r="X107" s="136"/>
      <c r="Y107" s="136"/>
      <c r="Z107" s="136"/>
      <c r="AA107" s="140"/>
      <c r="AT107" s="141" t="s">
        <v>240</v>
      </c>
      <c r="AU107" s="141" t="s">
        <v>74</v>
      </c>
      <c r="AV107" s="141" t="s">
        <v>237</v>
      </c>
      <c r="AW107" s="141" t="s">
        <v>188</v>
      </c>
      <c r="AX107" s="141" t="s">
        <v>17</v>
      </c>
      <c r="AY107" s="141" t="s">
        <v>231</v>
      </c>
    </row>
    <row r="108" spans="2:65" s="6" customFormat="1" ht="15.75" customHeight="1">
      <c r="B108" s="21"/>
      <c r="C108" s="117" t="s">
        <v>272</v>
      </c>
      <c r="D108" s="117" t="s">
        <v>232</v>
      </c>
      <c r="E108" s="118" t="s">
        <v>1660</v>
      </c>
      <c r="F108" s="289" t="s">
        <v>1661</v>
      </c>
      <c r="G108" s="290"/>
      <c r="H108" s="290"/>
      <c r="I108" s="290"/>
      <c r="J108" s="120" t="s">
        <v>235</v>
      </c>
      <c r="K108" s="121">
        <v>2140</v>
      </c>
      <c r="L108" s="291"/>
      <c r="M108" s="290"/>
      <c r="N108" s="292">
        <f>ROUND($L$108*$K$108,2)</f>
        <v>0</v>
      </c>
      <c r="O108" s="290"/>
      <c r="P108" s="290"/>
      <c r="Q108" s="290"/>
      <c r="R108" s="119" t="s">
        <v>236</v>
      </c>
      <c r="S108" s="41"/>
      <c r="T108" s="122"/>
      <c r="U108" s="123" t="s">
        <v>35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237</v>
      </c>
      <c r="AT108" s="80" t="s">
        <v>232</v>
      </c>
      <c r="AU108" s="80" t="s">
        <v>74</v>
      </c>
      <c r="AY108" s="6" t="s">
        <v>231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237</v>
      </c>
      <c r="BM108" s="80" t="s">
        <v>1662</v>
      </c>
    </row>
    <row r="109" spans="2:51" s="6" customFormat="1" ht="15.75" customHeight="1">
      <c r="B109" s="127"/>
      <c r="C109" s="128"/>
      <c r="D109" s="128"/>
      <c r="E109" s="129"/>
      <c r="F109" s="293" t="s">
        <v>1643</v>
      </c>
      <c r="G109" s="294"/>
      <c r="H109" s="294"/>
      <c r="I109" s="294"/>
      <c r="J109" s="128"/>
      <c r="K109" s="130">
        <v>130</v>
      </c>
      <c r="L109" s="128"/>
      <c r="M109" s="128"/>
      <c r="N109" s="128"/>
      <c r="O109" s="128"/>
      <c r="P109" s="128"/>
      <c r="Q109" s="128"/>
      <c r="R109" s="128"/>
      <c r="S109" s="131"/>
      <c r="T109" s="132"/>
      <c r="U109" s="128"/>
      <c r="V109" s="128"/>
      <c r="W109" s="128"/>
      <c r="X109" s="128"/>
      <c r="Y109" s="128"/>
      <c r="Z109" s="128"/>
      <c r="AA109" s="133"/>
      <c r="AT109" s="134" t="s">
        <v>240</v>
      </c>
      <c r="AU109" s="134" t="s">
        <v>74</v>
      </c>
      <c r="AV109" s="134" t="s">
        <v>74</v>
      </c>
      <c r="AW109" s="134" t="s">
        <v>188</v>
      </c>
      <c r="AX109" s="134" t="s">
        <v>65</v>
      </c>
      <c r="AY109" s="134" t="s">
        <v>231</v>
      </c>
    </row>
    <row r="110" spans="2:51" s="6" customFormat="1" ht="27" customHeight="1">
      <c r="B110" s="127"/>
      <c r="C110" s="128"/>
      <c r="D110" s="128"/>
      <c r="E110" s="128" t="s">
        <v>1640</v>
      </c>
      <c r="F110" s="293" t="s">
        <v>1663</v>
      </c>
      <c r="G110" s="294"/>
      <c r="H110" s="294"/>
      <c r="I110" s="294"/>
      <c r="J110" s="128"/>
      <c r="K110" s="130">
        <v>2010</v>
      </c>
      <c r="L110" s="128"/>
      <c r="M110" s="128"/>
      <c r="N110" s="128"/>
      <c r="O110" s="128"/>
      <c r="P110" s="128"/>
      <c r="Q110" s="128"/>
      <c r="R110" s="128"/>
      <c r="S110" s="131"/>
      <c r="T110" s="132"/>
      <c r="U110" s="128"/>
      <c r="V110" s="128"/>
      <c r="W110" s="128"/>
      <c r="X110" s="128"/>
      <c r="Y110" s="128"/>
      <c r="Z110" s="128"/>
      <c r="AA110" s="133"/>
      <c r="AT110" s="134" t="s">
        <v>240</v>
      </c>
      <c r="AU110" s="134" t="s">
        <v>74</v>
      </c>
      <c r="AV110" s="134" t="s">
        <v>74</v>
      </c>
      <c r="AW110" s="134" t="s">
        <v>188</v>
      </c>
      <c r="AX110" s="134" t="s">
        <v>65</v>
      </c>
      <c r="AY110" s="134" t="s">
        <v>231</v>
      </c>
    </row>
    <row r="111" spans="2:51" s="6" customFormat="1" ht="15.75" customHeight="1">
      <c r="B111" s="135"/>
      <c r="C111" s="136"/>
      <c r="D111" s="136"/>
      <c r="E111" s="136"/>
      <c r="F111" s="299" t="s">
        <v>241</v>
      </c>
      <c r="G111" s="300"/>
      <c r="H111" s="300"/>
      <c r="I111" s="300"/>
      <c r="J111" s="136"/>
      <c r="K111" s="137">
        <v>2140</v>
      </c>
      <c r="L111" s="136"/>
      <c r="M111" s="136"/>
      <c r="N111" s="136"/>
      <c r="O111" s="136"/>
      <c r="P111" s="136"/>
      <c r="Q111" s="136"/>
      <c r="R111" s="136"/>
      <c r="S111" s="138"/>
      <c r="T111" s="139"/>
      <c r="U111" s="136"/>
      <c r="V111" s="136"/>
      <c r="W111" s="136"/>
      <c r="X111" s="136"/>
      <c r="Y111" s="136"/>
      <c r="Z111" s="136"/>
      <c r="AA111" s="140"/>
      <c r="AT111" s="141" t="s">
        <v>240</v>
      </c>
      <c r="AU111" s="141" t="s">
        <v>74</v>
      </c>
      <c r="AV111" s="141" t="s">
        <v>237</v>
      </c>
      <c r="AW111" s="141" t="s">
        <v>188</v>
      </c>
      <c r="AX111" s="141" t="s">
        <v>17</v>
      </c>
      <c r="AY111" s="141" t="s">
        <v>231</v>
      </c>
    </row>
    <row r="112" spans="2:65" s="6" customFormat="1" ht="15.75" customHeight="1">
      <c r="B112" s="21"/>
      <c r="C112" s="117" t="s">
        <v>22</v>
      </c>
      <c r="D112" s="117" t="s">
        <v>232</v>
      </c>
      <c r="E112" s="118" t="s">
        <v>1664</v>
      </c>
      <c r="F112" s="289" t="s">
        <v>1665</v>
      </c>
      <c r="G112" s="290"/>
      <c r="H112" s="290"/>
      <c r="I112" s="290"/>
      <c r="J112" s="120" t="s">
        <v>235</v>
      </c>
      <c r="K112" s="121">
        <v>2140</v>
      </c>
      <c r="L112" s="291"/>
      <c r="M112" s="290"/>
      <c r="N112" s="292">
        <f>ROUND($L$112*$K$112,2)</f>
        <v>0</v>
      </c>
      <c r="O112" s="290"/>
      <c r="P112" s="290"/>
      <c r="Q112" s="290"/>
      <c r="R112" s="119" t="s">
        <v>236</v>
      </c>
      <c r="S112" s="41"/>
      <c r="T112" s="122"/>
      <c r="U112" s="123" t="s">
        <v>35</v>
      </c>
      <c r="V112" s="22"/>
      <c r="W112" s="22"/>
      <c r="X112" s="124">
        <v>0.00601</v>
      </c>
      <c r="Y112" s="124">
        <f>$X$112*$K$112</f>
        <v>12.8614</v>
      </c>
      <c r="Z112" s="124">
        <v>0</v>
      </c>
      <c r="AA112" s="125">
        <f>$Z$112*$K$112</f>
        <v>0</v>
      </c>
      <c r="AR112" s="80" t="s">
        <v>237</v>
      </c>
      <c r="AT112" s="80" t="s">
        <v>232</v>
      </c>
      <c r="AU112" s="80" t="s">
        <v>74</v>
      </c>
      <c r="AY112" s="6" t="s">
        <v>231</v>
      </c>
      <c r="BE112" s="126">
        <f>IF($U$112="základní",$N$112,0)</f>
        <v>0</v>
      </c>
      <c r="BF112" s="126">
        <f>IF($U$112="snížená",$N$112,0)</f>
        <v>0</v>
      </c>
      <c r="BG112" s="126">
        <f>IF($U$112="zákl. přenesená",$N$112,0)</f>
        <v>0</v>
      </c>
      <c r="BH112" s="126">
        <f>IF($U$112="sníž. přenesená",$N$112,0)</f>
        <v>0</v>
      </c>
      <c r="BI112" s="126">
        <f>IF($U$112="nulová",$N$112,0)</f>
        <v>0</v>
      </c>
      <c r="BJ112" s="80" t="s">
        <v>17</v>
      </c>
      <c r="BK112" s="126">
        <f>ROUND($L$112*$K$112,2)</f>
        <v>0</v>
      </c>
      <c r="BL112" s="80" t="s">
        <v>237</v>
      </c>
      <c r="BM112" s="80" t="s">
        <v>1666</v>
      </c>
    </row>
    <row r="113" spans="2:51" s="6" customFormat="1" ht="15.75" customHeight="1">
      <c r="B113" s="127"/>
      <c r="C113" s="128"/>
      <c r="D113" s="128"/>
      <c r="E113" s="129"/>
      <c r="F113" s="293" t="s">
        <v>1643</v>
      </c>
      <c r="G113" s="294"/>
      <c r="H113" s="294"/>
      <c r="I113" s="294"/>
      <c r="J113" s="128"/>
      <c r="K113" s="130">
        <v>130</v>
      </c>
      <c r="L113" s="128"/>
      <c r="M113" s="128"/>
      <c r="N113" s="128"/>
      <c r="O113" s="128"/>
      <c r="P113" s="128"/>
      <c r="Q113" s="128"/>
      <c r="R113" s="128"/>
      <c r="S113" s="131"/>
      <c r="T113" s="132"/>
      <c r="U113" s="128"/>
      <c r="V113" s="128"/>
      <c r="W113" s="128"/>
      <c r="X113" s="128"/>
      <c r="Y113" s="128"/>
      <c r="Z113" s="128"/>
      <c r="AA113" s="133"/>
      <c r="AT113" s="134" t="s">
        <v>240</v>
      </c>
      <c r="AU113" s="134" t="s">
        <v>74</v>
      </c>
      <c r="AV113" s="134" t="s">
        <v>74</v>
      </c>
      <c r="AW113" s="134" t="s">
        <v>188</v>
      </c>
      <c r="AX113" s="134" t="s">
        <v>65</v>
      </c>
      <c r="AY113" s="134" t="s">
        <v>231</v>
      </c>
    </row>
    <row r="114" spans="2:51" s="6" customFormat="1" ht="15.75" customHeight="1">
      <c r="B114" s="127"/>
      <c r="C114" s="128"/>
      <c r="D114" s="128"/>
      <c r="E114" s="128"/>
      <c r="F114" s="293" t="s">
        <v>1667</v>
      </c>
      <c r="G114" s="294"/>
      <c r="H114" s="294"/>
      <c r="I114" s="294"/>
      <c r="J114" s="128"/>
      <c r="K114" s="130">
        <v>2010</v>
      </c>
      <c r="L114" s="128"/>
      <c r="M114" s="128"/>
      <c r="N114" s="128"/>
      <c r="O114" s="128"/>
      <c r="P114" s="128"/>
      <c r="Q114" s="128"/>
      <c r="R114" s="128"/>
      <c r="S114" s="131"/>
      <c r="T114" s="132"/>
      <c r="U114" s="128"/>
      <c r="V114" s="128"/>
      <c r="W114" s="128"/>
      <c r="X114" s="128"/>
      <c r="Y114" s="128"/>
      <c r="Z114" s="128"/>
      <c r="AA114" s="133"/>
      <c r="AT114" s="134" t="s">
        <v>240</v>
      </c>
      <c r="AU114" s="134" t="s">
        <v>74</v>
      </c>
      <c r="AV114" s="134" t="s">
        <v>74</v>
      </c>
      <c r="AW114" s="134" t="s">
        <v>188</v>
      </c>
      <c r="AX114" s="134" t="s">
        <v>65</v>
      </c>
      <c r="AY114" s="134" t="s">
        <v>231</v>
      </c>
    </row>
    <row r="115" spans="2:51" s="6" customFormat="1" ht="15.75" customHeight="1">
      <c r="B115" s="135"/>
      <c r="C115" s="136"/>
      <c r="D115" s="136"/>
      <c r="E115" s="136"/>
      <c r="F115" s="299" t="s">
        <v>241</v>
      </c>
      <c r="G115" s="300"/>
      <c r="H115" s="300"/>
      <c r="I115" s="300"/>
      <c r="J115" s="136"/>
      <c r="K115" s="137">
        <v>2140</v>
      </c>
      <c r="L115" s="136"/>
      <c r="M115" s="136"/>
      <c r="N115" s="136"/>
      <c r="O115" s="136"/>
      <c r="P115" s="136"/>
      <c r="Q115" s="136"/>
      <c r="R115" s="136"/>
      <c r="S115" s="138"/>
      <c r="T115" s="139"/>
      <c r="U115" s="136"/>
      <c r="V115" s="136"/>
      <c r="W115" s="136"/>
      <c r="X115" s="136"/>
      <c r="Y115" s="136"/>
      <c r="Z115" s="136"/>
      <c r="AA115" s="140"/>
      <c r="AT115" s="141" t="s">
        <v>240</v>
      </c>
      <c r="AU115" s="141" t="s">
        <v>74</v>
      </c>
      <c r="AV115" s="141" t="s">
        <v>237</v>
      </c>
      <c r="AW115" s="141" t="s">
        <v>188</v>
      </c>
      <c r="AX115" s="141" t="s">
        <v>17</v>
      </c>
      <c r="AY115" s="141" t="s">
        <v>231</v>
      </c>
    </row>
    <row r="116" spans="2:65" s="6" customFormat="1" ht="27" customHeight="1">
      <c r="B116" s="21"/>
      <c r="C116" s="117" t="s">
        <v>282</v>
      </c>
      <c r="D116" s="117" t="s">
        <v>232</v>
      </c>
      <c r="E116" s="118" t="s">
        <v>1668</v>
      </c>
      <c r="F116" s="289" t="s">
        <v>1669</v>
      </c>
      <c r="G116" s="290"/>
      <c r="H116" s="290"/>
      <c r="I116" s="290"/>
      <c r="J116" s="120" t="s">
        <v>235</v>
      </c>
      <c r="K116" s="121">
        <v>2140</v>
      </c>
      <c r="L116" s="291"/>
      <c r="M116" s="290"/>
      <c r="N116" s="292">
        <f>ROUND($L$116*$K$116,2)</f>
        <v>0</v>
      </c>
      <c r="O116" s="290"/>
      <c r="P116" s="290"/>
      <c r="Q116" s="290"/>
      <c r="R116" s="119" t="s">
        <v>236</v>
      </c>
      <c r="S116" s="41"/>
      <c r="T116" s="122"/>
      <c r="U116" s="123" t="s">
        <v>35</v>
      </c>
      <c r="V116" s="22"/>
      <c r="W116" s="22"/>
      <c r="X116" s="124">
        <v>0</v>
      </c>
      <c r="Y116" s="124">
        <f>$X$116*$K$116</f>
        <v>0</v>
      </c>
      <c r="Z116" s="124">
        <v>0</v>
      </c>
      <c r="AA116" s="125">
        <f>$Z$116*$K$116</f>
        <v>0</v>
      </c>
      <c r="AR116" s="80" t="s">
        <v>237</v>
      </c>
      <c r="AT116" s="80" t="s">
        <v>232</v>
      </c>
      <c r="AU116" s="80" t="s">
        <v>74</v>
      </c>
      <c r="AY116" s="6" t="s">
        <v>231</v>
      </c>
      <c r="BE116" s="126">
        <f>IF($U$116="základní",$N$116,0)</f>
        <v>0</v>
      </c>
      <c r="BF116" s="126">
        <f>IF($U$116="snížená",$N$116,0)</f>
        <v>0</v>
      </c>
      <c r="BG116" s="126">
        <f>IF($U$116="zákl. přenesená",$N$116,0)</f>
        <v>0</v>
      </c>
      <c r="BH116" s="126">
        <f>IF($U$116="sníž. přenesená",$N$116,0)</f>
        <v>0</v>
      </c>
      <c r="BI116" s="126">
        <f>IF($U$116="nulová",$N$116,0)</f>
        <v>0</v>
      </c>
      <c r="BJ116" s="80" t="s">
        <v>17</v>
      </c>
      <c r="BK116" s="126">
        <f>ROUND($L$116*$K$116,2)</f>
        <v>0</v>
      </c>
      <c r="BL116" s="80" t="s">
        <v>237</v>
      </c>
      <c r="BM116" s="80" t="s">
        <v>1670</v>
      </c>
    </row>
    <row r="117" spans="2:51" s="6" customFormat="1" ht="15.75" customHeight="1">
      <c r="B117" s="127"/>
      <c r="C117" s="128"/>
      <c r="D117" s="128"/>
      <c r="E117" s="129"/>
      <c r="F117" s="293" t="s">
        <v>1643</v>
      </c>
      <c r="G117" s="294"/>
      <c r="H117" s="294"/>
      <c r="I117" s="294"/>
      <c r="J117" s="128"/>
      <c r="K117" s="130">
        <v>130</v>
      </c>
      <c r="L117" s="128"/>
      <c r="M117" s="128"/>
      <c r="N117" s="128"/>
      <c r="O117" s="128"/>
      <c r="P117" s="128"/>
      <c r="Q117" s="128"/>
      <c r="R117" s="128"/>
      <c r="S117" s="131"/>
      <c r="T117" s="132"/>
      <c r="U117" s="128"/>
      <c r="V117" s="128"/>
      <c r="W117" s="128"/>
      <c r="X117" s="128"/>
      <c r="Y117" s="128"/>
      <c r="Z117" s="128"/>
      <c r="AA117" s="133"/>
      <c r="AT117" s="134" t="s">
        <v>240</v>
      </c>
      <c r="AU117" s="134" t="s">
        <v>74</v>
      </c>
      <c r="AV117" s="134" t="s">
        <v>74</v>
      </c>
      <c r="AW117" s="134" t="s">
        <v>188</v>
      </c>
      <c r="AX117" s="134" t="s">
        <v>65</v>
      </c>
      <c r="AY117" s="134" t="s">
        <v>231</v>
      </c>
    </row>
    <row r="118" spans="2:51" s="6" customFormat="1" ht="15.75" customHeight="1">
      <c r="B118" s="127"/>
      <c r="C118" s="128"/>
      <c r="D118" s="128"/>
      <c r="E118" s="128"/>
      <c r="F118" s="293" t="s">
        <v>1667</v>
      </c>
      <c r="G118" s="294"/>
      <c r="H118" s="294"/>
      <c r="I118" s="294"/>
      <c r="J118" s="128"/>
      <c r="K118" s="130">
        <v>2010</v>
      </c>
      <c r="L118" s="128"/>
      <c r="M118" s="128"/>
      <c r="N118" s="128"/>
      <c r="O118" s="128"/>
      <c r="P118" s="128"/>
      <c r="Q118" s="128"/>
      <c r="R118" s="128"/>
      <c r="S118" s="131"/>
      <c r="T118" s="132"/>
      <c r="U118" s="128"/>
      <c r="V118" s="128"/>
      <c r="W118" s="128"/>
      <c r="X118" s="128"/>
      <c r="Y118" s="128"/>
      <c r="Z118" s="128"/>
      <c r="AA118" s="133"/>
      <c r="AT118" s="134" t="s">
        <v>240</v>
      </c>
      <c r="AU118" s="134" t="s">
        <v>74</v>
      </c>
      <c r="AV118" s="134" t="s">
        <v>74</v>
      </c>
      <c r="AW118" s="134" t="s">
        <v>188</v>
      </c>
      <c r="AX118" s="134" t="s">
        <v>65</v>
      </c>
      <c r="AY118" s="134" t="s">
        <v>231</v>
      </c>
    </row>
    <row r="119" spans="2:51" s="6" customFormat="1" ht="15.75" customHeight="1">
      <c r="B119" s="135"/>
      <c r="C119" s="136"/>
      <c r="D119" s="136"/>
      <c r="E119" s="136"/>
      <c r="F119" s="299" t="s">
        <v>241</v>
      </c>
      <c r="G119" s="300"/>
      <c r="H119" s="300"/>
      <c r="I119" s="300"/>
      <c r="J119" s="136"/>
      <c r="K119" s="137">
        <v>2140</v>
      </c>
      <c r="L119" s="136"/>
      <c r="M119" s="136"/>
      <c r="N119" s="136"/>
      <c r="O119" s="136"/>
      <c r="P119" s="136"/>
      <c r="Q119" s="136"/>
      <c r="R119" s="136"/>
      <c r="S119" s="138"/>
      <c r="T119" s="139"/>
      <c r="U119" s="136"/>
      <c r="V119" s="136"/>
      <c r="W119" s="136"/>
      <c r="X119" s="136"/>
      <c r="Y119" s="136"/>
      <c r="Z119" s="136"/>
      <c r="AA119" s="140"/>
      <c r="AT119" s="141" t="s">
        <v>240</v>
      </c>
      <c r="AU119" s="141" t="s">
        <v>74</v>
      </c>
      <c r="AV119" s="141" t="s">
        <v>237</v>
      </c>
      <c r="AW119" s="141" t="s">
        <v>188</v>
      </c>
      <c r="AX119" s="141" t="s">
        <v>17</v>
      </c>
      <c r="AY119" s="141" t="s">
        <v>231</v>
      </c>
    </row>
    <row r="120" spans="2:65" s="6" customFormat="1" ht="27" customHeight="1">
      <c r="B120" s="21"/>
      <c r="C120" s="117" t="s">
        <v>287</v>
      </c>
      <c r="D120" s="117" t="s">
        <v>232</v>
      </c>
      <c r="E120" s="118" t="s">
        <v>1671</v>
      </c>
      <c r="F120" s="289" t="s">
        <v>1672</v>
      </c>
      <c r="G120" s="290"/>
      <c r="H120" s="290"/>
      <c r="I120" s="290"/>
      <c r="J120" s="120" t="s">
        <v>235</v>
      </c>
      <c r="K120" s="121">
        <v>2140</v>
      </c>
      <c r="L120" s="291"/>
      <c r="M120" s="290"/>
      <c r="N120" s="292">
        <f>ROUND($L$120*$K$120,2)</f>
        <v>0</v>
      </c>
      <c r="O120" s="290"/>
      <c r="P120" s="290"/>
      <c r="Q120" s="290"/>
      <c r="R120" s="119" t="s">
        <v>236</v>
      </c>
      <c r="S120" s="41"/>
      <c r="T120" s="122"/>
      <c r="U120" s="123" t="s">
        <v>35</v>
      </c>
      <c r="V120" s="22"/>
      <c r="W120" s="22"/>
      <c r="X120" s="124">
        <v>0</v>
      </c>
      <c r="Y120" s="124">
        <f>$X$120*$K$120</f>
        <v>0</v>
      </c>
      <c r="Z120" s="124">
        <v>0</v>
      </c>
      <c r="AA120" s="125">
        <f>$Z$120*$K$120</f>
        <v>0</v>
      </c>
      <c r="AR120" s="80" t="s">
        <v>237</v>
      </c>
      <c r="AT120" s="80" t="s">
        <v>232</v>
      </c>
      <c r="AU120" s="80" t="s">
        <v>74</v>
      </c>
      <c r="AY120" s="6" t="s">
        <v>231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237</v>
      </c>
      <c r="BM120" s="80" t="s">
        <v>1673</v>
      </c>
    </row>
    <row r="121" spans="2:51" s="6" customFormat="1" ht="15.75" customHeight="1">
      <c r="B121" s="127"/>
      <c r="C121" s="128"/>
      <c r="D121" s="128"/>
      <c r="E121" s="129"/>
      <c r="F121" s="293" t="s">
        <v>1643</v>
      </c>
      <c r="G121" s="294"/>
      <c r="H121" s="294"/>
      <c r="I121" s="294"/>
      <c r="J121" s="128"/>
      <c r="K121" s="130">
        <v>130</v>
      </c>
      <c r="L121" s="128"/>
      <c r="M121" s="128"/>
      <c r="N121" s="128"/>
      <c r="O121" s="128"/>
      <c r="P121" s="128"/>
      <c r="Q121" s="128"/>
      <c r="R121" s="128"/>
      <c r="S121" s="131"/>
      <c r="T121" s="132"/>
      <c r="U121" s="128"/>
      <c r="V121" s="128"/>
      <c r="W121" s="128"/>
      <c r="X121" s="128"/>
      <c r="Y121" s="128"/>
      <c r="Z121" s="128"/>
      <c r="AA121" s="133"/>
      <c r="AT121" s="134" t="s">
        <v>240</v>
      </c>
      <c r="AU121" s="134" t="s">
        <v>74</v>
      </c>
      <c r="AV121" s="134" t="s">
        <v>74</v>
      </c>
      <c r="AW121" s="134" t="s">
        <v>188</v>
      </c>
      <c r="AX121" s="134" t="s">
        <v>65</v>
      </c>
      <c r="AY121" s="134" t="s">
        <v>231</v>
      </c>
    </row>
    <row r="122" spans="2:51" s="6" customFormat="1" ht="15.75" customHeight="1">
      <c r="B122" s="127"/>
      <c r="C122" s="128"/>
      <c r="D122" s="128"/>
      <c r="E122" s="128"/>
      <c r="F122" s="293" t="s">
        <v>1667</v>
      </c>
      <c r="G122" s="294"/>
      <c r="H122" s="294"/>
      <c r="I122" s="294"/>
      <c r="J122" s="128"/>
      <c r="K122" s="130">
        <v>2010</v>
      </c>
      <c r="L122" s="128"/>
      <c r="M122" s="128"/>
      <c r="N122" s="128"/>
      <c r="O122" s="128"/>
      <c r="P122" s="128"/>
      <c r="Q122" s="128"/>
      <c r="R122" s="128"/>
      <c r="S122" s="131"/>
      <c r="T122" s="132"/>
      <c r="U122" s="128"/>
      <c r="V122" s="128"/>
      <c r="W122" s="128"/>
      <c r="X122" s="128"/>
      <c r="Y122" s="128"/>
      <c r="Z122" s="128"/>
      <c r="AA122" s="133"/>
      <c r="AT122" s="134" t="s">
        <v>240</v>
      </c>
      <c r="AU122" s="134" t="s">
        <v>74</v>
      </c>
      <c r="AV122" s="134" t="s">
        <v>74</v>
      </c>
      <c r="AW122" s="134" t="s">
        <v>188</v>
      </c>
      <c r="AX122" s="134" t="s">
        <v>65</v>
      </c>
      <c r="AY122" s="134" t="s">
        <v>231</v>
      </c>
    </row>
    <row r="123" spans="2:51" s="6" customFormat="1" ht="15.75" customHeight="1">
      <c r="B123" s="135"/>
      <c r="C123" s="136"/>
      <c r="D123" s="136"/>
      <c r="E123" s="136"/>
      <c r="F123" s="299" t="s">
        <v>241</v>
      </c>
      <c r="G123" s="300"/>
      <c r="H123" s="300"/>
      <c r="I123" s="300"/>
      <c r="J123" s="136"/>
      <c r="K123" s="137">
        <v>2140</v>
      </c>
      <c r="L123" s="136"/>
      <c r="M123" s="136"/>
      <c r="N123" s="136"/>
      <c r="O123" s="136"/>
      <c r="P123" s="136"/>
      <c r="Q123" s="136"/>
      <c r="R123" s="136"/>
      <c r="S123" s="138"/>
      <c r="T123" s="139"/>
      <c r="U123" s="136"/>
      <c r="V123" s="136"/>
      <c r="W123" s="136"/>
      <c r="X123" s="136"/>
      <c r="Y123" s="136"/>
      <c r="Z123" s="136"/>
      <c r="AA123" s="140"/>
      <c r="AT123" s="141" t="s">
        <v>240</v>
      </c>
      <c r="AU123" s="141" t="s">
        <v>74</v>
      </c>
      <c r="AV123" s="141" t="s">
        <v>237</v>
      </c>
      <c r="AW123" s="141" t="s">
        <v>188</v>
      </c>
      <c r="AX123" s="141" t="s">
        <v>17</v>
      </c>
      <c r="AY123" s="141" t="s">
        <v>231</v>
      </c>
    </row>
    <row r="124" spans="2:65" s="6" customFormat="1" ht="15.75" customHeight="1">
      <c r="B124" s="21"/>
      <c r="C124" s="117" t="s">
        <v>292</v>
      </c>
      <c r="D124" s="117" t="s">
        <v>232</v>
      </c>
      <c r="E124" s="118" t="s">
        <v>1674</v>
      </c>
      <c r="F124" s="289" t="s">
        <v>1675</v>
      </c>
      <c r="G124" s="290"/>
      <c r="H124" s="290"/>
      <c r="I124" s="290"/>
      <c r="J124" s="120" t="s">
        <v>235</v>
      </c>
      <c r="K124" s="121">
        <v>2140</v>
      </c>
      <c r="L124" s="291"/>
      <c r="M124" s="290"/>
      <c r="N124" s="292">
        <f>ROUND($L$124*$K$124,2)</f>
        <v>0</v>
      </c>
      <c r="O124" s="290"/>
      <c r="P124" s="290"/>
      <c r="Q124" s="290"/>
      <c r="R124" s="119"/>
      <c r="S124" s="41"/>
      <c r="T124" s="122"/>
      <c r="U124" s="123" t="s">
        <v>35</v>
      </c>
      <c r="V124" s="22"/>
      <c r="W124" s="22"/>
      <c r="X124" s="124">
        <v>0</v>
      </c>
      <c r="Y124" s="124">
        <f>$X$124*$K$124</f>
        <v>0</v>
      </c>
      <c r="Z124" s="124">
        <v>0</v>
      </c>
      <c r="AA124" s="125">
        <f>$Z$124*$K$124</f>
        <v>0</v>
      </c>
      <c r="AR124" s="80" t="s">
        <v>237</v>
      </c>
      <c r="AT124" s="80" t="s">
        <v>232</v>
      </c>
      <c r="AU124" s="80" t="s">
        <v>74</v>
      </c>
      <c r="AY124" s="6" t="s">
        <v>231</v>
      </c>
      <c r="BE124" s="126">
        <f>IF($U$124="základní",$N$124,0)</f>
        <v>0</v>
      </c>
      <c r="BF124" s="126">
        <f>IF($U$124="snížená",$N$124,0)</f>
        <v>0</v>
      </c>
      <c r="BG124" s="126">
        <f>IF($U$124="zákl. přenesená",$N$124,0)</f>
        <v>0</v>
      </c>
      <c r="BH124" s="126">
        <f>IF($U$124="sníž. přenesená",$N$124,0)</f>
        <v>0</v>
      </c>
      <c r="BI124" s="126">
        <f>IF($U$124="nulová",$N$124,0)</f>
        <v>0</v>
      </c>
      <c r="BJ124" s="80" t="s">
        <v>17</v>
      </c>
      <c r="BK124" s="126">
        <f>ROUND($L$124*$K$124,2)</f>
        <v>0</v>
      </c>
      <c r="BL124" s="80" t="s">
        <v>237</v>
      </c>
      <c r="BM124" s="80" t="s">
        <v>1676</v>
      </c>
    </row>
    <row r="125" spans="2:51" s="6" customFormat="1" ht="15.75" customHeight="1">
      <c r="B125" s="127"/>
      <c r="C125" s="128"/>
      <c r="D125" s="128"/>
      <c r="E125" s="129"/>
      <c r="F125" s="293" t="s">
        <v>1643</v>
      </c>
      <c r="G125" s="294"/>
      <c r="H125" s="294"/>
      <c r="I125" s="294"/>
      <c r="J125" s="128"/>
      <c r="K125" s="130">
        <v>130</v>
      </c>
      <c r="L125" s="128"/>
      <c r="M125" s="128"/>
      <c r="N125" s="128"/>
      <c r="O125" s="128"/>
      <c r="P125" s="128"/>
      <c r="Q125" s="128"/>
      <c r="R125" s="128"/>
      <c r="S125" s="131"/>
      <c r="T125" s="132"/>
      <c r="U125" s="128"/>
      <c r="V125" s="128"/>
      <c r="W125" s="128"/>
      <c r="X125" s="128"/>
      <c r="Y125" s="128"/>
      <c r="Z125" s="128"/>
      <c r="AA125" s="133"/>
      <c r="AT125" s="134" t="s">
        <v>240</v>
      </c>
      <c r="AU125" s="134" t="s">
        <v>74</v>
      </c>
      <c r="AV125" s="134" t="s">
        <v>74</v>
      </c>
      <c r="AW125" s="134" t="s">
        <v>188</v>
      </c>
      <c r="AX125" s="134" t="s">
        <v>65</v>
      </c>
      <c r="AY125" s="134" t="s">
        <v>231</v>
      </c>
    </row>
    <row r="126" spans="2:51" s="6" customFormat="1" ht="15.75" customHeight="1">
      <c r="B126" s="127"/>
      <c r="C126" s="128"/>
      <c r="D126" s="128"/>
      <c r="E126" s="128"/>
      <c r="F126" s="293" t="s">
        <v>1667</v>
      </c>
      <c r="G126" s="294"/>
      <c r="H126" s="294"/>
      <c r="I126" s="294"/>
      <c r="J126" s="128"/>
      <c r="K126" s="130">
        <v>2010</v>
      </c>
      <c r="L126" s="128"/>
      <c r="M126" s="128"/>
      <c r="N126" s="128"/>
      <c r="O126" s="128"/>
      <c r="P126" s="128"/>
      <c r="Q126" s="128"/>
      <c r="R126" s="128"/>
      <c r="S126" s="131"/>
      <c r="T126" s="132"/>
      <c r="U126" s="128"/>
      <c r="V126" s="128"/>
      <c r="W126" s="128"/>
      <c r="X126" s="128"/>
      <c r="Y126" s="128"/>
      <c r="Z126" s="128"/>
      <c r="AA126" s="133"/>
      <c r="AT126" s="134" t="s">
        <v>240</v>
      </c>
      <c r="AU126" s="134" t="s">
        <v>74</v>
      </c>
      <c r="AV126" s="134" t="s">
        <v>74</v>
      </c>
      <c r="AW126" s="134" t="s">
        <v>188</v>
      </c>
      <c r="AX126" s="134" t="s">
        <v>65</v>
      </c>
      <c r="AY126" s="134" t="s">
        <v>231</v>
      </c>
    </row>
    <row r="127" spans="2:51" s="6" customFormat="1" ht="15.75" customHeight="1">
      <c r="B127" s="135"/>
      <c r="C127" s="136"/>
      <c r="D127" s="136"/>
      <c r="E127" s="136"/>
      <c r="F127" s="299" t="s">
        <v>241</v>
      </c>
      <c r="G127" s="300"/>
      <c r="H127" s="300"/>
      <c r="I127" s="300"/>
      <c r="J127" s="136"/>
      <c r="K127" s="137">
        <v>2140</v>
      </c>
      <c r="L127" s="136"/>
      <c r="M127" s="136"/>
      <c r="N127" s="136"/>
      <c r="O127" s="136"/>
      <c r="P127" s="136"/>
      <c r="Q127" s="136"/>
      <c r="R127" s="136"/>
      <c r="S127" s="138"/>
      <c r="T127" s="139"/>
      <c r="U127" s="136"/>
      <c r="V127" s="136"/>
      <c r="W127" s="136"/>
      <c r="X127" s="136"/>
      <c r="Y127" s="136"/>
      <c r="Z127" s="136"/>
      <c r="AA127" s="140"/>
      <c r="AT127" s="141" t="s">
        <v>240</v>
      </c>
      <c r="AU127" s="141" t="s">
        <v>74</v>
      </c>
      <c r="AV127" s="141" t="s">
        <v>237</v>
      </c>
      <c r="AW127" s="141" t="s">
        <v>188</v>
      </c>
      <c r="AX127" s="141" t="s">
        <v>17</v>
      </c>
      <c r="AY127" s="141" t="s">
        <v>231</v>
      </c>
    </row>
    <row r="128" spans="2:65" s="6" customFormat="1" ht="15.75" customHeight="1">
      <c r="B128" s="21"/>
      <c r="C128" s="117" t="s">
        <v>297</v>
      </c>
      <c r="D128" s="117" t="s">
        <v>232</v>
      </c>
      <c r="E128" s="118" t="s">
        <v>1677</v>
      </c>
      <c r="F128" s="289" t="s">
        <v>1678</v>
      </c>
      <c r="G128" s="290"/>
      <c r="H128" s="290"/>
      <c r="I128" s="290"/>
      <c r="J128" s="120" t="s">
        <v>438</v>
      </c>
      <c r="K128" s="121">
        <v>1305</v>
      </c>
      <c r="L128" s="291"/>
      <c r="M128" s="290"/>
      <c r="N128" s="292">
        <f>ROUND($L$128*$K$128,2)</f>
        <v>0</v>
      </c>
      <c r="O128" s="290"/>
      <c r="P128" s="290"/>
      <c r="Q128" s="290"/>
      <c r="R128" s="119"/>
      <c r="S128" s="41"/>
      <c r="T128" s="122"/>
      <c r="U128" s="123" t="s">
        <v>35</v>
      </c>
      <c r="V128" s="22"/>
      <c r="W128" s="22"/>
      <c r="X128" s="124">
        <v>0</v>
      </c>
      <c r="Y128" s="124">
        <f>$X$128*$K$128</f>
        <v>0</v>
      </c>
      <c r="Z128" s="124">
        <v>0</v>
      </c>
      <c r="AA128" s="125">
        <f>$Z$128*$K$128</f>
        <v>0</v>
      </c>
      <c r="AR128" s="80" t="s">
        <v>237</v>
      </c>
      <c r="AT128" s="80" t="s">
        <v>232</v>
      </c>
      <c r="AU128" s="80" t="s">
        <v>74</v>
      </c>
      <c r="AY128" s="6" t="s">
        <v>231</v>
      </c>
      <c r="BE128" s="126">
        <f>IF($U$128="základní",$N$128,0)</f>
        <v>0</v>
      </c>
      <c r="BF128" s="126">
        <f>IF($U$128="snížená",$N$128,0)</f>
        <v>0</v>
      </c>
      <c r="BG128" s="126">
        <f>IF($U$128="zákl. přenesená",$N$128,0)</f>
        <v>0</v>
      </c>
      <c r="BH128" s="126">
        <f>IF($U$128="sníž. přenesená",$N$128,0)</f>
        <v>0</v>
      </c>
      <c r="BI128" s="126">
        <f>IF($U$128="nulová",$N$128,0)</f>
        <v>0</v>
      </c>
      <c r="BJ128" s="80" t="s">
        <v>17</v>
      </c>
      <c r="BK128" s="126">
        <f>ROUND($L$128*$K$128,2)</f>
        <v>0</v>
      </c>
      <c r="BL128" s="80" t="s">
        <v>237</v>
      </c>
      <c r="BM128" s="80" t="s">
        <v>1679</v>
      </c>
    </row>
    <row r="129" spans="2:51" s="6" customFormat="1" ht="15.75" customHeight="1">
      <c r="B129" s="127"/>
      <c r="C129" s="128"/>
      <c r="D129" s="128"/>
      <c r="E129" s="129"/>
      <c r="F129" s="293" t="s">
        <v>1680</v>
      </c>
      <c r="G129" s="294"/>
      <c r="H129" s="294"/>
      <c r="I129" s="294"/>
      <c r="J129" s="128"/>
      <c r="K129" s="130">
        <v>1305</v>
      </c>
      <c r="L129" s="128"/>
      <c r="M129" s="128"/>
      <c r="N129" s="128"/>
      <c r="O129" s="128"/>
      <c r="P129" s="128"/>
      <c r="Q129" s="128"/>
      <c r="R129" s="128"/>
      <c r="S129" s="131"/>
      <c r="T129" s="132"/>
      <c r="U129" s="128"/>
      <c r="V129" s="128"/>
      <c r="W129" s="128"/>
      <c r="X129" s="128"/>
      <c r="Y129" s="128"/>
      <c r="Z129" s="128"/>
      <c r="AA129" s="133"/>
      <c r="AT129" s="134" t="s">
        <v>240</v>
      </c>
      <c r="AU129" s="134" t="s">
        <v>74</v>
      </c>
      <c r="AV129" s="134" t="s">
        <v>74</v>
      </c>
      <c r="AW129" s="134" t="s">
        <v>188</v>
      </c>
      <c r="AX129" s="134" t="s">
        <v>65</v>
      </c>
      <c r="AY129" s="134" t="s">
        <v>231</v>
      </c>
    </row>
    <row r="130" spans="2:51" s="6" customFormat="1" ht="15.75" customHeight="1">
      <c r="B130" s="135"/>
      <c r="C130" s="136"/>
      <c r="D130" s="136"/>
      <c r="E130" s="136"/>
      <c r="F130" s="299" t="s">
        <v>241</v>
      </c>
      <c r="G130" s="300"/>
      <c r="H130" s="300"/>
      <c r="I130" s="300"/>
      <c r="J130" s="136"/>
      <c r="K130" s="137">
        <v>1305</v>
      </c>
      <c r="L130" s="136"/>
      <c r="M130" s="136"/>
      <c r="N130" s="136"/>
      <c r="O130" s="136"/>
      <c r="P130" s="136"/>
      <c r="Q130" s="136"/>
      <c r="R130" s="136"/>
      <c r="S130" s="138"/>
      <c r="T130" s="139"/>
      <c r="U130" s="136"/>
      <c r="V130" s="136"/>
      <c r="W130" s="136"/>
      <c r="X130" s="136"/>
      <c r="Y130" s="136"/>
      <c r="Z130" s="136"/>
      <c r="AA130" s="140"/>
      <c r="AT130" s="141" t="s">
        <v>240</v>
      </c>
      <c r="AU130" s="141" t="s">
        <v>74</v>
      </c>
      <c r="AV130" s="141" t="s">
        <v>237</v>
      </c>
      <c r="AW130" s="141" t="s">
        <v>188</v>
      </c>
      <c r="AX130" s="141" t="s">
        <v>17</v>
      </c>
      <c r="AY130" s="141" t="s">
        <v>231</v>
      </c>
    </row>
    <row r="131" spans="2:63" s="106" customFormat="1" ht="30.75" customHeight="1">
      <c r="B131" s="107"/>
      <c r="C131" s="108"/>
      <c r="D131" s="116" t="s">
        <v>194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285">
        <f>$BK$131</f>
        <v>0</v>
      </c>
      <c r="O131" s="284"/>
      <c r="P131" s="284"/>
      <c r="Q131" s="284"/>
      <c r="R131" s="108"/>
      <c r="S131" s="110"/>
      <c r="T131" s="111"/>
      <c r="U131" s="108"/>
      <c r="V131" s="108"/>
      <c r="W131" s="112">
        <f>$W$132</f>
        <v>0</v>
      </c>
      <c r="X131" s="108"/>
      <c r="Y131" s="112">
        <f>$Y$132</f>
        <v>0</v>
      </c>
      <c r="Z131" s="108"/>
      <c r="AA131" s="113">
        <f>$AA$132</f>
        <v>0</v>
      </c>
      <c r="AR131" s="114" t="s">
        <v>17</v>
      </c>
      <c r="AT131" s="114" t="s">
        <v>64</v>
      </c>
      <c r="AU131" s="114" t="s">
        <v>17</v>
      </c>
      <c r="AY131" s="114" t="s">
        <v>231</v>
      </c>
      <c r="BK131" s="115">
        <f>$BK$132</f>
        <v>0</v>
      </c>
    </row>
    <row r="132" spans="2:63" s="106" customFormat="1" ht="15.75" customHeight="1">
      <c r="B132" s="107"/>
      <c r="C132" s="108"/>
      <c r="D132" s="116" t="s">
        <v>195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285">
        <f>$BK$132</f>
        <v>0</v>
      </c>
      <c r="O132" s="284"/>
      <c r="P132" s="284"/>
      <c r="Q132" s="284"/>
      <c r="R132" s="108"/>
      <c r="S132" s="110"/>
      <c r="T132" s="111"/>
      <c r="U132" s="108"/>
      <c r="V132" s="108"/>
      <c r="W132" s="112">
        <f>$W$133</f>
        <v>0</v>
      </c>
      <c r="X132" s="108"/>
      <c r="Y132" s="112">
        <f>$Y$133</f>
        <v>0</v>
      </c>
      <c r="Z132" s="108"/>
      <c r="AA132" s="113">
        <f>$AA$133</f>
        <v>0</v>
      </c>
      <c r="AR132" s="114" t="s">
        <v>17</v>
      </c>
      <c r="AT132" s="114" t="s">
        <v>64</v>
      </c>
      <c r="AU132" s="114" t="s">
        <v>74</v>
      </c>
      <c r="AY132" s="114" t="s">
        <v>231</v>
      </c>
      <c r="BK132" s="115">
        <f>$BK$133</f>
        <v>0</v>
      </c>
    </row>
    <row r="133" spans="2:65" s="6" customFormat="1" ht="15.75" customHeight="1">
      <c r="B133" s="21"/>
      <c r="C133" s="117" t="s">
        <v>8</v>
      </c>
      <c r="D133" s="117" t="s">
        <v>232</v>
      </c>
      <c r="E133" s="118" t="s">
        <v>1622</v>
      </c>
      <c r="F133" s="289" t="s">
        <v>1623</v>
      </c>
      <c r="G133" s="290"/>
      <c r="H133" s="290"/>
      <c r="I133" s="290"/>
      <c r="J133" s="120" t="s">
        <v>275</v>
      </c>
      <c r="K133" s="121">
        <v>12.861</v>
      </c>
      <c r="L133" s="291"/>
      <c r="M133" s="290"/>
      <c r="N133" s="292">
        <f>ROUND($L$133*$K$133,2)</f>
        <v>0</v>
      </c>
      <c r="O133" s="290"/>
      <c r="P133" s="290"/>
      <c r="Q133" s="290"/>
      <c r="R133" s="119" t="s">
        <v>236</v>
      </c>
      <c r="S133" s="41"/>
      <c r="T133" s="122"/>
      <c r="U133" s="164" t="s">
        <v>35</v>
      </c>
      <c r="V133" s="162"/>
      <c r="W133" s="162"/>
      <c r="X133" s="165">
        <v>0</v>
      </c>
      <c r="Y133" s="165">
        <f>$X$133*$K$133</f>
        <v>0</v>
      </c>
      <c r="Z133" s="165">
        <v>0</v>
      </c>
      <c r="AA133" s="166">
        <f>$Z$133*$K$133</f>
        <v>0</v>
      </c>
      <c r="AR133" s="80" t="s">
        <v>237</v>
      </c>
      <c r="AT133" s="80" t="s">
        <v>232</v>
      </c>
      <c r="AU133" s="80" t="s">
        <v>245</v>
      </c>
      <c r="AY133" s="6" t="s">
        <v>231</v>
      </c>
      <c r="BE133" s="126">
        <f>IF($U$133="základní",$N$133,0)</f>
        <v>0</v>
      </c>
      <c r="BF133" s="126">
        <f>IF($U$133="snížená",$N$133,0)</f>
        <v>0</v>
      </c>
      <c r="BG133" s="126">
        <f>IF($U$133="zákl. přenesená",$N$133,0)</f>
        <v>0</v>
      </c>
      <c r="BH133" s="126">
        <f>IF($U$133="sníž. přenesená",$N$133,0)</f>
        <v>0</v>
      </c>
      <c r="BI133" s="126">
        <f>IF($U$133="nulová",$N$133,0)</f>
        <v>0</v>
      </c>
      <c r="BJ133" s="80" t="s">
        <v>17</v>
      </c>
      <c r="BK133" s="126">
        <f>ROUND($L$133*$K$133,2)</f>
        <v>0</v>
      </c>
      <c r="BL133" s="80" t="s">
        <v>237</v>
      </c>
      <c r="BM133" s="80" t="s">
        <v>1681</v>
      </c>
    </row>
    <row r="134" spans="2:19" s="6" customFormat="1" ht="7.5" customHeight="1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41"/>
    </row>
    <row r="1063" s="2" customFormat="1" ht="14.25" customHeight="1"/>
  </sheetData>
  <sheetProtection password="CC35" sheet="1" objects="1" scenarios="1" formatColumns="0" formatRows="0" sort="0" autoFilter="0"/>
  <mergeCells count="13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C63:R63"/>
    <mergeCell ref="F65:Q65"/>
    <mergeCell ref="F66:Q66"/>
    <mergeCell ref="M68:P68"/>
    <mergeCell ref="M70:Q70"/>
    <mergeCell ref="F73:I73"/>
    <mergeCell ref="L73:M73"/>
    <mergeCell ref="N73:Q73"/>
    <mergeCell ref="F77:I77"/>
    <mergeCell ref="L77:M77"/>
    <mergeCell ref="N77:Q77"/>
    <mergeCell ref="F78:R78"/>
    <mergeCell ref="F79:I79"/>
    <mergeCell ref="F80:I80"/>
    <mergeCell ref="F81:I81"/>
    <mergeCell ref="L81:M81"/>
    <mergeCell ref="N81:Q81"/>
    <mergeCell ref="F82:R82"/>
    <mergeCell ref="F83:I83"/>
    <mergeCell ref="F84:I84"/>
    <mergeCell ref="F85:I85"/>
    <mergeCell ref="L85:M85"/>
    <mergeCell ref="N85:Q85"/>
    <mergeCell ref="F86:R86"/>
    <mergeCell ref="F87:I87"/>
    <mergeCell ref="F88:I88"/>
    <mergeCell ref="F89:I89"/>
    <mergeCell ref="L89:M89"/>
    <mergeCell ref="N89:Q89"/>
    <mergeCell ref="F90:R90"/>
    <mergeCell ref="F91:I91"/>
    <mergeCell ref="F92:I92"/>
    <mergeCell ref="F93:I93"/>
    <mergeCell ref="L93:M93"/>
    <mergeCell ref="N93:Q93"/>
    <mergeCell ref="F94:R94"/>
    <mergeCell ref="F95:I95"/>
    <mergeCell ref="F96:I96"/>
    <mergeCell ref="F97:I97"/>
    <mergeCell ref="L97:M97"/>
    <mergeCell ref="N97:Q97"/>
    <mergeCell ref="F98:R98"/>
    <mergeCell ref="F99:I99"/>
    <mergeCell ref="F100:I100"/>
    <mergeCell ref="F102:I102"/>
    <mergeCell ref="L102:M102"/>
    <mergeCell ref="N102:Q102"/>
    <mergeCell ref="F103:I103"/>
    <mergeCell ref="F104:I104"/>
    <mergeCell ref="F105:I105"/>
    <mergeCell ref="L105:M105"/>
    <mergeCell ref="N105:Q105"/>
    <mergeCell ref="F106:I106"/>
    <mergeCell ref="F107:I107"/>
    <mergeCell ref="F108:I108"/>
    <mergeCell ref="L108:M108"/>
    <mergeCell ref="N108:Q108"/>
    <mergeCell ref="F109:I109"/>
    <mergeCell ref="F110:I110"/>
    <mergeCell ref="F111:I111"/>
    <mergeCell ref="F112:I112"/>
    <mergeCell ref="L112:M112"/>
    <mergeCell ref="N112:Q112"/>
    <mergeCell ref="F113:I113"/>
    <mergeCell ref="F114:I114"/>
    <mergeCell ref="F115:I115"/>
    <mergeCell ref="F116:I116"/>
    <mergeCell ref="L116:M116"/>
    <mergeCell ref="N116:Q116"/>
    <mergeCell ref="F117:I117"/>
    <mergeCell ref="F118:I118"/>
    <mergeCell ref="F119:I119"/>
    <mergeCell ref="F120:I120"/>
    <mergeCell ref="L120:M120"/>
    <mergeCell ref="N120:Q120"/>
    <mergeCell ref="F121:I121"/>
    <mergeCell ref="F122:I122"/>
    <mergeCell ref="F123:I123"/>
    <mergeCell ref="F124:I124"/>
    <mergeCell ref="L124:M124"/>
    <mergeCell ref="N124:Q124"/>
    <mergeCell ref="F125:I125"/>
    <mergeCell ref="N131:Q131"/>
    <mergeCell ref="N132:Q132"/>
    <mergeCell ref="F126:I126"/>
    <mergeCell ref="F127:I127"/>
    <mergeCell ref="F128:I128"/>
    <mergeCell ref="L128:M128"/>
    <mergeCell ref="N128:Q128"/>
    <mergeCell ref="F129:I129"/>
    <mergeCell ref="H1:K1"/>
    <mergeCell ref="S2:AC2"/>
    <mergeCell ref="F130:I130"/>
    <mergeCell ref="F133:I133"/>
    <mergeCell ref="L133:M133"/>
    <mergeCell ref="N133:Q133"/>
    <mergeCell ref="N74:Q74"/>
    <mergeCell ref="N75:Q75"/>
    <mergeCell ref="N76:Q76"/>
    <mergeCell ref="N101:Q101"/>
  </mergeCells>
  <hyperlinks>
    <hyperlink ref="F1:G1" location="C2" tooltip="Krycí list soupisu" display="1) Krycí list soupisu"/>
    <hyperlink ref="H1:K1" location="C49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84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62" t="s">
        <v>91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312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</row>
    <row r="7" spans="2:18" s="6" customFormat="1" ht="18.75" customHeight="1">
      <c r="B7" s="21"/>
      <c r="C7" s="22"/>
      <c r="D7" s="15" t="s">
        <v>101</v>
      </c>
      <c r="E7" s="22"/>
      <c r="F7" s="264" t="s">
        <v>1682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108</v>
      </c>
      <c r="E9" s="22"/>
      <c r="F9" s="17" t="s">
        <v>69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5" t="str">
        <f>'Rekapitulace stavby'!$AN$8</f>
        <v>19.03.2015</v>
      </c>
      <c r="P10" s="263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>
        <f>IF('Rekapitulace stavby'!$AN$13="","",'Rekapitulace stavby'!$AN$13)</f>
      </c>
      <c r="P15" s="263"/>
      <c r="Q15" s="22"/>
      <c r="R15" s="25"/>
    </row>
    <row r="16" spans="2:18" s="6" customFormat="1" ht="18.75" customHeight="1">
      <c r="B16" s="21"/>
      <c r="C16" s="22"/>
      <c r="D16" s="22"/>
      <c r="E16" s="17">
        <f>IF('Rekapitulace stavby'!$E$14="","",'Rekapitulace stavby'!$E$14)</f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>
        <f>IF('Rekapitulace stavby'!$AN$14="","",'Rekapitulace stavby'!$AN$14)</f>
      </c>
      <c r="P16" s="263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</row>
    <row r="19" spans="2:18" s="6" customFormat="1" ht="18.75" customHeight="1">
      <c r="B19" s="21"/>
      <c r="C19" s="22"/>
      <c r="D19" s="22"/>
      <c r="E19" s="17" t="s">
        <v>30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80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33</v>
      </c>
      <c r="E25" s="22"/>
      <c r="F25" s="22"/>
      <c r="G25" s="22"/>
      <c r="H25" s="22"/>
      <c r="I25" s="22"/>
      <c r="J25" s="22"/>
      <c r="K25" s="22"/>
      <c r="L25" s="22"/>
      <c r="M25" s="253">
        <f>ROUNDUP($N$71,2)</f>
        <v>0</v>
      </c>
      <c r="N25" s="263"/>
      <c r="O25" s="263"/>
      <c r="P25" s="263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34</v>
      </c>
      <c r="E27" s="27" t="s">
        <v>35</v>
      </c>
      <c r="F27" s="28">
        <v>0.21</v>
      </c>
      <c r="G27" s="85" t="s">
        <v>36</v>
      </c>
      <c r="H27" s="315">
        <f>SUM($BE$71:$BE$83)</f>
        <v>0</v>
      </c>
      <c r="I27" s="263"/>
      <c r="J27" s="263"/>
      <c r="K27" s="22"/>
      <c r="L27" s="22"/>
      <c r="M27" s="315">
        <f>SUM($BE$71:$BE$83)*$F$27</f>
        <v>0</v>
      </c>
      <c r="N27" s="263"/>
      <c r="O27" s="263"/>
      <c r="P27" s="263"/>
      <c r="Q27" s="22"/>
      <c r="R27" s="25"/>
    </row>
    <row r="28" spans="2:18" s="6" customFormat="1" ht="15" customHeight="1">
      <c r="B28" s="21"/>
      <c r="C28" s="22"/>
      <c r="D28" s="22"/>
      <c r="E28" s="27" t="s">
        <v>37</v>
      </c>
      <c r="F28" s="28">
        <v>0.15</v>
      </c>
      <c r="G28" s="85" t="s">
        <v>36</v>
      </c>
      <c r="H28" s="315">
        <f>SUM($BF$71:$BF$83)</f>
        <v>0</v>
      </c>
      <c r="I28" s="263"/>
      <c r="J28" s="263"/>
      <c r="K28" s="22"/>
      <c r="L28" s="22"/>
      <c r="M28" s="315">
        <f>SUM($BF$71:$BF$83)*$F$28</f>
        <v>0</v>
      </c>
      <c r="N28" s="263"/>
      <c r="O28" s="263"/>
      <c r="P28" s="263"/>
      <c r="Q28" s="22"/>
      <c r="R28" s="25"/>
    </row>
    <row r="29" spans="2:18" s="6" customFormat="1" ht="15" customHeight="1" hidden="1">
      <c r="B29" s="21"/>
      <c r="C29" s="22"/>
      <c r="D29" s="22"/>
      <c r="E29" s="27" t="s">
        <v>38</v>
      </c>
      <c r="F29" s="28">
        <v>0.21</v>
      </c>
      <c r="G29" s="85" t="s">
        <v>36</v>
      </c>
      <c r="H29" s="315">
        <f>SUM($BG$71:$BG$83)</f>
        <v>0</v>
      </c>
      <c r="I29" s="263"/>
      <c r="J29" s="263"/>
      <c r="K29" s="22"/>
      <c r="L29" s="22"/>
      <c r="M29" s="315">
        <v>0</v>
      </c>
      <c r="N29" s="263"/>
      <c r="O29" s="263"/>
      <c r="P29" s="263"/>
      <c r="Q29" s="22"/>
      <c r="R29" s="25"/>
    </row>
    <row r="30" spans="2:18" s="6" customFormat="1" ht="15" customHeight="1" hidden="1">
      <c r="B30" s="21"/>
      <c r="C30" s="22"/>
      <c r="D30" s="22"/>
      <c r="E30" s="27" t="s">
        <v>39</v>
      </c>
      <c r="F30" s="28">
        <v>0.15</v>
      </c>
      <c r="G30" s="85" t="s">
        <v>36</v>
      </c>
      <c r="H30" s="315">
        <f>SUM($BH$71:$BH$83)</f>
        <v>0</v>
      </c>
      <c r="I30" s="263"/>
      <c r="J30" s="263"/>
      <c r="K30" s="22"/>
      <c r="L30" s="22"/>
      <c r="M30" s="315">
        <v>0</v>
      </c>
      <c r="N30" s="263"/>
      <c r="O30" s="263"/>
      <c r="P30" s="263"/>
      <c r="Q30" s="22"/>
      <c r="R30" s="25"/>
    </row>
    <row r="31" spans="2:18" s="6" customFormat="1" ht="15" customHeight="1" hidden="1">
      <c r="B31" s="21"/>
      <c r="C31" s="22"/>
      <c r="D31" s="22"/>
      <c r="E31" s="27" t="s">
        <v>40</v>
      </c>
      <c r="F31" s="28">
        <v>0</v>
      </c>
      <c r="G31" s="85" t="s">
        <v>36</v>
      </c>
      <c r="H31" s="315">
        <f>SUM($BI$71:$BI$83)</f>
        <v>0</v>
      </c>
      <c r="I31" s="263"/>
      <c r="J31" s="263"/>
      <c r="K31" s="22"/>
      <c r="L31" s="22"/>
      <c r="M31" s="315">
        <v>0</v>
      </c>
      <c r="N31" s="263"/>
      <c r="O31" s="263"/>
      <c r="P31" s="263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41</v>
      </c>
      <c r="E33" s="33"/>
      <c r="F33" s="33"/>
      <c r="G33" s="86" t="s">
        <v>42</v>
      </c>
      <c r="H33" s="34" t="s">
        <v>43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62" t="s">
        <v>184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6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2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101</v>
      </c>
      <c r="D42" s="22"/>
      <c r="E42" s="22"/>
      <c r="F42" s="264" t="str">
        <f>$F$7</f>
        <v>SO 04 - Ostatní a vedlejší náklady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5" t="str">
        <f>IF($O$10="","",$O$10)</f>
        <v>19.03.2015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29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>
        <f>IF($E$16="","",$E$16)</f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3" t="s">
        <v>185</v>
      </c>
      <c r="D49" s="314"/>
      <c r="E49" s="314"/>
      <c r="F49" s="314"/>
      <c r="G49" s="314"/>
      <c r="H49" s="31"/>
      <c r="I49" s="31"/>
      <c r="J49" s="31"/>
      <c r="K49" s="31"/>
      <c r="L49" s="31"/>
      <c r="M49" s="31"/>
      <c r="N49" s="313" t="s">
        <v>186</v>
      </c>
      <c r="O49" s="314"/>
      <c r="P49" s="314"/>
      <c r="Q49" s="314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ROUNDUP($N$71,2)</f>
        <v>0</v>
      </c>
      <c r="O51" s="263"/>
      <c r="P51" s="263"/>
      <c r="Q51" s="263"/>
      <c r="R51" s="25"/>
      <c r="T51" s="22"/>
      <c r="U51" s="22"/>
      <c r="AU51" s="6" t="s">
        <v>188</v>
      </c>
    </row>
    <row r="52" spans="2:21" s="66" customFormat="1" ht="25.5" customHeight="1">
      <c r="B52" s="90"/>
      <c r="C52" s="91"/>
      <c r="D52" s="91" t="s">
        <v>1683</v>
      </c>
      <c r="E52" s="91"/>
      <c r="F52" s="91"/>
      <c r="G52" s="91"/>
      <c r="H52" s="91"/>
      <c r="I52" s="91"/>
      <c r="J52" s="91"/>
      <c r="K52" s="91"/>
      <c r="L52" s="91"/>
      <c r="M52" s="91"/>
      <c r="N52" s="310">
        <f>ROUNDUP($N$72,2)</f>
        <v>0</v>
      </c>
      <c r="O52" s="311"/>
      <c r="P52" s="311"/>
      <c r="Q52" s="311"/>
      <c r="R52" s="92"/>
      <c r="T52" s="91"/>
      <c r="U52" s="91"/>
    </row>
    <row r="53" spans="2:21" s="93" customFormat="1" ht="21" customHeight="1">
      <c r="B53" s="94"/>
      <c r="C53" s="95"/>
      <c r="D53" s="95" t="s">
        <v>1684</v>
      </c>
      <c r="E53" s="95"/>
      <c r="F53" s="95"/>
      <c r="G53" s="95"/>
      <c r="H53" s="95"/>
      <c r="I53" s="95"/>
      <c r="J53" s="95"/>
      <c r="K53" s="95"/>
      <c r="L53" s="95"/>
      <c r="M53" s="95"/>
      <c r="N53" s="308">
        <f>ROUNDUP($N$73,2)</f>
        <v>0</v>
      </c>
      <c r="O53" s="309"/>
      <c r="P53" s="309"/>
      <c r="Q53" s="309"/>
      <c r="R53" s="96"/>
      <c r="T53" s="95"/>
      <c r="U53" s="95"/>
    </row>
    <row r="54" spans="2:21" s="6" customFormat="1" ht="22.5" customHeight="1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5"/>
      <c r="T54" s="22"/>
      <c r="U54" s="22"/>
    </row>
    <row r="55" spans="2:21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  <c r="T55" s="22"/>
      <c r="U55" s="22"/>
    </row>
    <row r="59" spans="2:19" s="6" customFormat="1" ht="7.5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2:19" s="6" customFormat="1" ht="37.5" customHeight="1">
      <c r="B60" s="21"/>
      <c r="C60" s="262" t="s">
        <v>216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41"/>
    </row>
    <row r="61" spans="2:19" s="6" customFormat="1" ht="7.5" customHeight="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1"/>
    </row>
    <row r="62" spans="2:19" s="6" customFormat="1" ht="15" customHeight="1">
      <c r="B62" s="21"/>
      <c r="C62" s="16" t="s">
        <v>14</v>
      </c>
      <c r="D62" s="22"/>
      <c r="E62" s="22"/>
      <c r="F62" s="312" t="str">
        <f>$F$6</f>
        <v>2014/07_VZ - Rekonstrukce sportoviště včetně zázemí</v>
      </c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2"/>
      <c r="S62" s="41"/>
    </row>
    <row r="63" spans="2:19" s="6" customFormat="1" ht="15" customHeight="1">
      <c r="B63" s="21"/>
      <c r="C63" s="15" t="s">
        <v>101</v>
      </c>
      <c r="D63" s="22"/>
      <c r="E63" s="22"/>
      <c r="F63" s="264" t="str">
        <f>$F$7</f>
        <v>SO 04 - Ostatní a vedlejší náklady</v>
      </c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2"/>
      <c r="S63" s="41"/>
    </row>
    <row r="64" spans="2:19" s="6" customFormat="1" ht="7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1"/>
    </row>
    <row r="65" spans="2:19" s="6" customFormat="1" ht="18.75" customHeight="1">
      <c r="B65" s="21"/>
      <c r="C65" s="16" t="s">
        <v>18</v>
      </c>
      <c r="D65" s="22"/>
      <c r="E65" s="22"/>
      <c r="F65" s="17" t="str">
        <f>$F$10</f>
        <v>p.č. 311/5, 317/2 a ST.1788, k.ú. Přelouč</v>
      </c>
      <c r="G65" s="22"/>
      <c r="H65" s="22"/>
      <c r="I65" s="22"/>
      <c r="J65" s="22"/>
      <c r="K65" s="16" t="s">
        <v>20</v>
      </c>
      <c r="L65" s="22"/>
      <c r="M65" s="305" t="str">
        <f>IF($O$10="","",$O$10)</f>
        <v>19.03.2015</v>
      </c>
      <c r="N65" s="263"/>
      <c r="O65" s="263"/>
      <c r="P65" s="263"/>
      <c r="Q65" s="22"/>
      <c r="R65" s="22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5.75" customHeight="1">
      <c r="B67" s="21"/>
      <c r="C67" s="16" t="s">
        <v>24</v>
      </c>
      <c r="D67" s="22"/>
      <c r="E67" s="22"/>
      <c r="F67" s="17" t="str">
        <f>$E$13</f>
        <v>Město Přelouč, Čs. armády 1655, 535 33 Přelouč</v>
      </c>
      <c r="G67" s="22"/>
      <c r="H67" s="22"/>
      <c r="I67" s="22"/>
      <c r="J67" s="22"/>
      <c r="K67" s="16" t="s">
        <v>29</v>
      </c>
      <c r="L67" s="22"/>
      <c r="M67" s="265" t="str">
        <f>$E$19</f>
        <v>Projecticon s.r.o., A.Kopeckého,549 22 Nový Hrádek</v>
      </c>
      <c r="N67" s="263"/>
      <c r="O67" s="263"/>
      <c r="P67" s="263"/>
      <c r="Q67" s="263"/>
      <c r="R67" s="22"/>
      <c r="S67" s="41"/>
    </row>
    <row r="68" spans="2:19" s="6" customFormat="1" ht="15" customHeight="1">
      <c r="B68" s="21"/>
      <c r="C68" s="16" t="s">
        <v>28</v>
      </c>
      <c r="D68" s="22"/>
      <c r="E68" s="22"/>
      <c r="F68" s="17">
        <f>IF($E$16="","",$E$16)</f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1.2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27" s="97" customFormat="1" ht="30" customHeight="1">
      <c r="B70" s="98"/>
      <c r="C70" s="99" t="s">
        <v>217</v>
      </c>
      <c r="D70" s="100" t="s">
        <v>50</v>
      </c>
      <c r="E70" s="100" t="s">
        <v>46</v>
      </c>
      <c r="F70" s="306" t="s">
        <v>218</v>
      </c>
      <c r="G70" s="307"/>
      <c r="H70" s="307"/>
      <c r="I70" s="307"/>
      <c r="J70" s="100" t="s">
        <v>219</v>
      </c>
      <c r="K70" s="100" t="s">
        <v>220</v>
      </c>
      <c r="L70" s="306" t="s">
        <v>221</v>
      </c>
      <c r="M70" s="307"/>
      <c r="N70" s="306" t="s">
        <v>222</v>
      </c>
      <c r="O70" s="307"/>
      <c r="P70" s="307"/>
      <c r="Q70" s="307"/>
      <c r="R70" s="101" t="s">
        <v>223</v>
      </c>
      <c r="S70" s="102"/>
      <c r="T70" s="53" t="s">
        <v>224</v>
      </c>
      <c r="U70" s="54" t="s">
        <v>34</v>
      </c>
      <c r="V70" s="54" t="s">
        <v>225</v>
      </c>
      <c r="W70" s="54" t="s">
        <v>226</v>
      </c>
      <c r="X70" s="54" t="s">
        <v>227</v>
      </c>
      <c r="Y70" s="54" t="s">
        <v>228</v>
      </c>
      <c r="Z70" s="54" t="s">
        <v>229</v>
      </c>
      <c r="AA70" s="55" t="s">
        <v>230</v>
      </c>
    </row>
    <row r="71" spans="2:63" s="6" customFormat="1" ht="30" customHeight="1">
      <c r="B71" s="21"/>
      <c r="C71" s="60" t="s">
        <v>187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88">
        <f>$BK$71</f>
        <v>0</v>
      </c>
      <c r="O71" s="263"/>
      <c r="P71" s="263"/>
      <c r="Q71" s="263"/>
      <c r="R71" s="22"/>
      <c r="S71" s="41"/>
      <c r="T71" s="57"/>
      <c r="U71" s="58"/>
      <c r="V71" s="58"/>
      <c r="W71" s="103">
        <f>$W$72</f>
        <v>0</v>
      </c>
      <c r="X71" s="58"/>
      <c r="Y71" s="103">
        <f>$Y$72</f>
        <v>0</v>
      </c>
      <c r="Z71" s="58"/>
      <c r="AA71" s="104">
        <f>$AA$72</f>
        <v>0</v>
      </c>
      <c r="AT71" s="6" t="s">
        <v>64</v>
      </c>
      <c r="AU71" s="6" t="s">
        <v>188</v>
      </c>
      <c r="BK71" s="105">
        <f>$BK$72</f>
        <v>0</v>
      </c>
    </row>
    <row r="72" spans="2:63" s="106" customFormat="1" ht="37.5" customHeight="1">
      <c r="B72" s="107"/>
      <c r="C72" s="108"/>
      <c r="D72" s="109" t="s">
        <v>1683</v>
      </c>
      <c r="E72" s="108"/>
      <c r="F72" s="108"/>
      <c r="G72" s="108"/>
      <c r="H72" s="108"/>
      <c r="I72" s="108"/>
      <c r="J72" s="108"/>
      <c r="K72" s="108"/>
      <c r="L72" s="108"/>
      <c r="M72" s="108"/>
      <c r="N72" s="283">
        <f>$BK$72</f>
        <v>0</v>
      </c>
      <c r="O72" s="284"/>
      <c r="P72" s="284"/>
      <c r="Q72" s="284"/>
      <c r="R72" s="108"/>
      <c r="S72" s="110"/>
      <c r="T72" s="111"/>
      <c r="U72" s="108"/>
      <c r="V72" s="108"/>
      <c r="W72" s="112">
        <f>$W$73</f>
        <v>0</v>
      </c>
      <c r="X72" s="108"/>
      <c r="Y72" s="112">
        <f>$Y$73</f>
        <v>0</v>
      </c>
      <c r="Z72" s="108"/>
      <c r="AA72" s="113">
        <f>$AA$73</f>
        <v>0</v>
      </c>
      <c r="AR72" s="114" t="s">
        <v>254</v>
      </c>
      <c r="AT72" s="114" t="s">
        <v>64</v>
      </c>
      <c r="AU72" s="114" t="s">
        <v>65</v>
      </c>
      <c r="AY72" s="114" t="s">
        <v>231</v>
      </c>
      <c r="BK72" s="115">
        <f>$BK$73</f>
        <v>0</v>
      </c>
    </row>
    <row r="73" spans="2:63" s="106" customFormat="1" ht="21" customHeight="1">
      <c r="B73" s="107"/>
      <c r="C73" s="108"/>
      <c r="D73" s="116" t="s">
        <v>1684</v>
      </c>
      <c r="E73" s="108"/>
      <c r="F73" s="108"/>
      <c r="G73" s="108"/>
      <c r="H73" s="108"/>
      <c r="I73" s="108"/>
      <c r="J73" s="108"/>
      <c r="K73" s="108"/>
      <c r="L73" s="108"/>
      <c r="M73" s="108"/>
      <c r="N73" s="285">
        <f>$BK$73</f>
        <v>0</v>
      </c>
      <c r="O73" s="284"/>
      <c r="P73" s="284"/>
      <c r="Q73" s="284"/>
      <c r="R73" s="108"/>
      <c r="S73" s="110"/>
      <c r="T73" s="111"/>
      <c r="U73" s="108"/>
      <c r="V73" s="108"/>
      <c r="W73" s="112">
        <f>SUM($W$74:$W$83)</f>
        <v>0</v>
      </c>
      <c r="X73" s="108"/>
      <c r="Y73" s="112">
        <f>SUM($Y$74:$Y$83)</f>
        <v>0</v>
      </c>
      <c r="Z73" s="108"/>
      <c r="AA73" s="113">
        <f>SUM($AA$74:$AA$83)</f>
        <v>0</v>
      </c>
      <c r="AR73" s="114" t="s">
        <v>254</v>
      </c>
      <c r="AT73" s="114" t="s">
        <v>64</v>
      </c>
      <c r="AU73" s="114" t="s">
        <v>17</v>
      </c>
      <c r="AY73" s="114" t="s">
        <v>231</v>
      </c>
      <c r="BK73" s="115">
        <f>SUM($BK$74:$BK$83)</f>
        <v>0</v>
      </c>
    </row>
    <row r="74" spans="2:65" s="6" customFormat="1" ht="15.75" customHeight="1">
      <c r="B74" s="21"/>
      <c r="C74" s="117" t="s">
        <v>17</v>
      </c>
      <c r="D74" s="117" t="s">
        <v>232</v>
      </c>
      <c r="E74" s="118" t="s">
        <v>1685</v>
      </c>
      <c r="F74" s="289" t="s">
        <v>1686</v>
      </c>
      <c r="G74" s="290"/>
      <c r="H74" s="290"/>
      <c r="I74" s="290"/>
      <c r="J74" s="120" t="s">
        <v>1687</v>
      </c>
      <c r="K74" s="121">
        <v>1</v>
      </c>
      <c r="L74" s="291"/>
      <c r="M74" s="290"/>
      <c r="N74" s="292">
        <f>ROUND($L$74*$K$74,2)</f>
        <v>0</v>
      </c>
      <c r="O74" s="290"/>
      <c r="P74" s="290"/>
      <c r="Q74" s="290"/>
      <c r="R74" s="119" t="s">
        <v>236</v>
      </c>
      <c r="S74" s="41"/>
      <c r="T74" s="122"/>
      <c r="U74" s="123" t="s">
        <v>35</v>
      </c>
      <c r="V74" s="22"/>
      <c r="W74" s="22"/>
      <c r="X74" s="124">
        <v>0</v>
      </c>
      <c r="Y74" s="124">
        <f>$X$74*$K$74</f>
        <v>0</v>
      </c>
      <c r="Z74" s="124">
        <v>0</v>
      </c>
      <c r="AA74" s="125">
        <f>$Z$74*$K$74</f>
        <v>0</v>
      </c>
      <c r="AR74" s="80" t="s">
        <v>1688</v>
      </c>
      <c r="AT74" s="80" t="s">
        <v>232</v>
      </c>
      <c r="AU74" s="80" t="s">
        <v>74</v>
      </c>
      <c r="AY74" s="6" t="s">
        <v>231</v>
      </c>
      <c r="BE74" s="126">
        <f>IF($U$74="základní",$N$74,0)</f>
        <v>0</v>
      </c>
      <c r="BF74" s="126">
        <f>IF($U$74="snížená",$N$74,0)</f>
        <v>0</v>
      </c>
      <c r="BG74" s="126">
        <f>IF($U$74="zákl. přenesená",$N$74,0)</f>
        <v>0</v>
      </c>
      <c r="BH74" s="126">
        <f>IF($U$74="sníž. přenesená",$N$74,0)</f>
        <v>0</v>
      </c>
      <c r="BI74" s="126">
        <f>IF($U$74="nulová",$N$74,0)</f>
        <v>0</v>
      </c>
      <c r="BJ74" s="80" t="s">
        <v>17</v>
      </c>
      <c r="BK74" s="126">
        <f>ROUND($L$74*$K$74,2)</f>
        <v>0</v>
      </c>
      <c r="BL74" s="80" t="s">
        <v>1688</v>
      </c>
      <c r="BM74" s="80" t="s">
        <v>1689</v>
      </c>
    </row>
    <row r="75" spans="2:47" s="6" customFormat="1" ht="16.5" customHeight="1">
      <c r="B75" s="21"/>
      <c r="C75" s="22"/>
      <c r="D75" s="22"/>
      <c r="E75" s="22"/>
      <c r="F75" s="287" t="s">
        <v>1686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41"/>
      <c r="T75" s="50"/>
      <c r="U75" s="22"/>
      <c r="V75" s="22"/>
      <c r="W75" s="22"/>
      <c r="X75" s="22"/>
      <c r="Y75" s="22"/>
      <c r="Z75" s="22"/>
      <c r="AA75" s="51"/>
      <c r="AT75" s="6" t="s">
        <v>337</v>
      </c>
      <c r="AU75" s="6" t="s">
        <v>74</v>
      </c>
    </row>
    <row r="76" spans="2:65" s="6" customFormat="1" ht="15.75" customHeight="1">
      <c r="B76" s="21"/>
      <c r="C76" s="117" t="s">
        <v>74</v>
      </c>
      <c r="D76" s="117" t="s">
        <v>232</v>
      </c>
      <c r="E76" s="118" t="s">
        <v>1690</v>
      </c>
      <c r="F76" s="289" t="s">
        <v>1691</v>
      </c>
      <c r="G76" s="290"/>
      <c r="H76" s="290"/>
      <c r="I76" s="290"/>
      <c r="J76" s="120" t="s">
        <v>1687</v>
      </c>
      <c r="K76" s="121">
        <v>1</v>
      </c>
      <c r="L76" s="291"/>
      <c r="M76" s="290"/>
      <c r="N76" s="292">
        <f>ROUND($L$76*$K$76,2)</f>
        <v>0</v>
      </c>
      <c r="O76" s="290"/>
      <c r="P76" s="290"/>
      <c r="Q76" s="290"/>
      <c r="R76" s="119" t="s">
        <v>236</v>
      </c>
      <c r="S76" s="41"/>
      <c r="T76" s="122"/>
      <c r="U76" s="123" t="s">
        <v>35</v>
      </c>
      <c r="V76" s="22"/>
      <c r="W76" s="22"/>
      <c r="X76" s="124">
        <v>0</v>
      </c>
      <c r="Y76" s="124">
        <f>$X$76*$K$76</f>
        <v>0</v>
      </c>
      <c r="Z76" s="124">
        <v>0</v>
      </c>
      <c r="AA76" s="125">
        <f>$Z$76*$K$76</f>
        <v>0</v>
      </c>
      <c r="AR76" s="80" t="s">
        <v>1692</v>
      </c>
      <c r="AT76" s="80" t="s">
        <v>232</v>
      </c>
      <c r="AU76" s="80" t="s">
        <v>74</v>
      </c>
      <c r="AY76" s="6" t="s">
        <v>231</v>
      </c>
      <c r="BE76" s="126">
        <f>IF($U$76="základní",$N$76,0)</f>
        <v>0</v>
      </c>
      <c r="BF76" s="126">
        <f>IF($U$76="snížená",$N$76,0)</f>
        <v>0</v>
      </c>
      <c r="BG76" s="126">
        <f>IF($U$76="zákl. přenesená",$N$76,0)</f>
        <v>0</v>
      </c>
      <c r="BH76" s="126">
        <f>IF($U$76="sníž. přenesená",$N$76,0)</f>
        <v>0</v>
      </c>
      <c r="BI76" s="126">
        <f>IF($U$76="nulová",$N$76,0)</f>
        <v>0</v>
      </c>
      <c r="BJ76" s="80" t="s">
        <v>17</v>
      </c>
      <c r="BK76" s="126">
        <f>ROUND($L$76*$K$76,2)</f>
        <v>0</v>
      </c>
      <c r="BL76" s="80" t="s">
        <v>1692</v>
      </c>
      <c r="BM76" s="80" t="s">
        <v>1693</v>
      </c>
    </row>
    <row r="77" spans="2:47" s="6" customFormat="1" ht="16.5" customHeight="1">
      <c r="B77" s="21"/>
      <c r="C77" s="22"/>
      <c r="D77" s="22"/>
      <c r="E77" s="22"/>
      <c r="F77" s="287" t="s">
        <v>1691</v>
      </c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41"/>
      <c r="T77" s="50"/>
      <c r="U77" s="22"/>
      <c r="V77" s="22"/>
      <c r="W77" s="22"/>
      <c r="X77" s="22"/>
      <c r="Y77" s="22"/>
      <c r="Z77" s="22"/>
      <c r="AA77" s="51"/>
      <c r="AT77" s="6" t="s">
        <v>337</v>
      </c>
      <c r="AU77" s="6" t="s">
        <v>74</v>
      </c>
    </row>
    <row r="78" spans="2:65" s="6" customFormat="1" ht="15.75" customHeight="1">
      <c r="B78" s="21"/>
      <c r="C78" s="117" t="s">
        <v>245</v>
      </c>
      <c r="D78" s="117" t="s">
        <v>232</v>
      </c>
      <c r="E78" s="118" t="s">
        <v>1694</v>
      </c>
      <c r="F78" s="289" t="s">
        <v>1695</v>
      </c>
      <c r="G78" s="290"/>
      <c r="H78" s="290"/>
      <c r="I78" s="290"/>
      <c r="J78" s="120" t="s">
        <v>1687</v>
      </c>
      <c r="K78" s="121">
        <v>1</v>
      </c>
      <c r="L78" s="291"/>
      <c r="M78" s="290"/>
      <c r="N78" s="292">
        <f>ROUND($L$78*$K$78,2)</f>
        <v>0</v>
      </c>
      <c r="O78" s="290"/>
      <c r="P78" s="290"/>
      <c r="Q78" s="290"/>
      <c r="R78" s="119" t="s">
        <v>236</v>
      </c>
      <c r="S78" s="41"/>
      <c r="T78" s="122"/>
      <c r="U78" s="123" t="s">
        <v>35</v>
      </c>
      <c r="V78" s="22"/>
      <c r="W78" s="22"/>
      <c r="X78" s="124">
        <v>0</v>
      </c>
      <c r="Y78" s="124">
        <f>$X$78*$K$78</f>
        <v>0</v>
      </c>
      <c r="Z78" s="124">
        <v>0</v>
      </c>
      <c r="AA78" s="125">
        <f>$Z$78*$K$78</f>
        <v>0</v>
      </c>
      <c r="AR78" s="80" t="s">
        <v>1692</v>
      </c>
      <c r="AT78" s="80" t="s">
        <v>232</v>
      </c>
      <c r="AU78" s="80" t="s">
        <v>74</v>
      </c>
      <c r="AY78" s="6" t="s">
        <v>231</v>
      </c>
      <c r="BE78" s="126">
        <f>IF($U$78="základní",$N$78,0)</f>
        <v>0</v>
      </c>
      <c r="BF78" s="126">
        <f>IF($U$78="snížená",$N$78,0)</f>
        <v>0</v>
      </c>
      <c r="BG78" s="126">
        <f>IF($U$78="zákl. přenesená",$N$78,0)</f>
        <v>0</v>
      </c>
      <c r="BH78" s="126">
        <f>IF($U$78="sníž. přenesená",$N$78,0)</f>
        <v>0</v>
      </c>
      <c r="BI78" s="126">
        <f>IF($U$78="nulová",$N$78,0)</f>
        <v>0</v>
      </c>
      <c r="BJ78" s="80" t="s">
        <v>17</v>
      </c>
      <c r="BK78" s="126">
        <f>ROUND($L$78*$K$78,2)</f>
        <v>0</v>
      </c>
      <c r="BL78" s="80" t="s">
        <v>1692</v>
      </c>
      <c r="BM78" s="80" t="s">
        <v>1696</v>
      </c>
    </row>
    <row r="79" spans="2:47" s="6" customFormat="1" ht="16.5" customHeight="1">
      <c r="B79" s="21"/>
      <c r="C79" s="22"/>
      <c r="D79" s="22"/>
      <c r="E79" s="22"/>
      <c r="F79" s="287" t="s">
        <v>1697</v>
      </c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41"/>
      <c r="T79" s="50"/>
      <c r="U79" s="22"/>
      <c r="V79" s="22"/>
      <c r="W79" s="22"/>
      <c r="X79" s="22"/>
      <c r="Y79" s="22"/>
      <c r="Z79" s="22"/>
      <c r="AA79" s="51"/>
      <c r="AT79" s="6" t="s">
        <v>337</v>
      </c>
      <c r="AU79" s="6" t="s">
        <v>74</v>
      </c>
    </row>
    <row r="80" spans="2:65" s="6" customFormat="1" ht="15.75" customHeight="1">
      <c r="B80" s="21"/>
      <c r="C80" s="117" t="s">
        <v>237</v>
      </c>
      <c r="D80" s="117" t="s">
        <v>232</v>
      </c>
      <c r="E80" s="118" t="s">
        <v>1698</v>
      </c>
      <c r="F80" s="289" t="s">
        <v>1699</v>
      </c>
      <c r="G80" s="290"/>
      <c r="H80" s="290"/>
      <c r="I80" s="290"/>
      <c r="J80" s="120" t="s">
        <v>1687</v>
      </c>
      <c r="K80" s="121">
        <v>1</v>
      </c>
      <c r="L80" s="291"/>
      <c r="M80" s="290"/>
      <c r="N80" s="292">
        <f>ROUND($L$80*$K$80,2)</f>
        <v>0</v>
      </c>
      <c r="O80" s="290"/>
      <c r="P80" s="290"/>
      <c r="Q80" s="290"/>
      <c r="R80" s="119" t="s">
        <v>236</v>
      </c>
      <c r="S80" s="41"/>
      <c r="T80" s="122"/>
      <c r="U80" s="123" t="s">
        <v>35</v>
      </c>
      <c r="V80" s="22"/>
      <c r="W80" s="22"/>
      <c r="X80" s="124">
        <v>0</v>
      </c>
      <c r="Y80" s="124">
        <f>$X$80*$K$80</f>
        <v>0</v>
      </c>
      <c r="Z80" s="124">
        <v>0</v>
      </c>
      <c r="AA80" s="125">
        <f>$Z$80*$K$80</f>
        <v>0</v>
      </c>
      <c r="AR80" s="80" t="s">
        <v>1692</v>
      </c>
      <c r="AT80" s="80" t="s">
        <v>232</v>
      </c>
      <c r="AU80" s="80" t="s">
        <v>74</v>
      </c>
      <c r="AY80" s="6" t="s">
        <v>231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1692</v>
      </c>
      <c r="BM80" s="80" t="s">
        <v>1700</v>
      </c>
    </row>
    <row r="81" spans="2:47" s="6" customFormat="1" ht="16.5" customHeight="1">
      <c r="B81" s="21"/>
      <c r="C81" s="22"/>
      <c r="D81" s="22"/>
      <c r="E81" s="22"/>
      <c r="F81" s="287" t="s">
        <v>1699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337</v>
      </c>
      <c r="AU81" s="6" t="s">
        <v>74</v>
      </c>
    </row>
    <row r="82" spans="2:65" s="6" customFormat="1" ht="15.75" customHeight="1">
      <c r="B82" s="21"/>
      <c r="C82" s="117" t="s">
        <v>254</v>
      </c>
      <c r="D82" s="117" t="s">
        <v>232</v>
      </c>
      <c r="E82" s="118" t="s">
        <v>1701</v>
      </c>
      <c r="F82" s="289" t="s">
        <v>1702</v>
      </c>
      <c r="G82" s="290"/>
      <c r="H82" s="290"/>
      <c r="I82" s="290"/>
      <c r="J82" s="120" t="s">
        <v>1687</v>
      </c>
      <c r="K82" s="121">
        <v>3</v>
      </c>
      <c r="L82" s="291"/>
      <c r="M82" s="290"/>
      <c r="N82" s="292">
        <f>ROUND($L$82*$K$82,2)</f>
        <v>0</v>
      </c>
      <c r="O82" s="290"/>
      <c r="P82" s="290"/>
      <c r="Q82" s="290"/>
      <c r="R82" s="119" t="s">
        <v>236</v>
      </c>
      <c r="S82" s="41"/>
      <c r="T82" s="122"/>
      <c r="U82" s="123" t="s">
        <v>35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1703</v>
      </c>
      <c r="AT82" s="80" t="s">
        <v>232</v>
      </c>
      <c r="AU82" s="80" t="s">
        <v>74</v>
      </c>
      <c r="AY82" s="6" t="s">
        <v>231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1703</v>
      </c>
      <c r="BM82" s="80" t="s">
        <v>1704</v>
      </c>
    </row>
    <row r="83" spans="2:65" s="6" customFormat="1" ht="15.75" customHeight="1">
      <c r="B83" s="21"/>
      <c r="C83" s="120" t="s">
        <v>258</v>
      </c>
      <c r="D83" s="120" t="s">
        <v>232</v>
      </c>
      <c r="E83" s="118" t="s">
        <v>1705</v>
      </c>
      <c r="F83" s="289" t="s">
        <v>1706</v>
      </c>
      <c r="G83" s="290"/>
      <c r="H83" s="290"/>
      <c r="I83" s="290"/>
      <c r="J83" s="120" t="s">
        <v>1687</v>
      </c>
      <c r="K83" s="121">
        <v>1</v>
      </c>
      <c r="L83" s="291"/>
      <c r="M83" s="290"/>
      <c r="N83" s="292">
        <f>ROUND($L$83*$K$83,2)</f>
        <v>0</v>
      </c>
      <c r="O83" s="290"/>
      <c r="P83" s="290"/>
      <c r="Q83" s="290"/>
      <c r="R83" s="119" t="s">
        <v>236</v>
      </c>
      <c r="S83" s="41"/>
      <c r="T83" s="122"/>
      <c r="U83" s="164" t="s">
        <v>35</v>
      </c>
      <c r="V83" s="162"/>
      <c r="W83" s="162"/>
      <c r="X83" s="165">
        <v>0</v>
      </c>
      <c r="Y83" s="165">
        <f>$X$83*$K$83</f>
        <v>0</v>
      </c>
      <c r="Z83" s="165">
        <v>0</v>
      </c>
      <c r="AA83" s="166">
        <f>$Z$83*$K$83</f>
        <v>0</v>
      </c>
      <c r="AR83" s="80" t="s">
        <v>1707</v>
      </c>
      <c r="AT83" s="80" t="s">
        <v>232</v>
      </c>
      <c r="AU83" s="80" t="s">
        <v>74</v>
      </c>
      <c r="AY83" s="80" t="s">
        <v>231</v>
      </c>
      <c r="BE83" s="126">
        <f>IF($U$83="základní",$N$83,0)</f>
        <v>0</v>
      </c>
      <c r="BF83" s="126">
        <f>IF($U$83="snížená",$N$83,0)</f>
        <v>0</v>
      </c>
      <c r="BG83" s="126">
        <f>IF($U$83="zákl. přenesená",$N$83,0)</f>
        <v>0</v>
      </c>
      <c r="BH83" s="126">
        <f>IF($U$83="sníž. přenesená",$N$83,0)</f>
        <v>0</v>
      </c>
      <c r="BI83" s="126">
        <f>IF($U$83="nulová",$N$83,0)</f>
        <v>0</v>
      </c>
      <c r="BJ83" s="80" t="s">
        <v>17</v>
      </c>
      <c r="BK83" s="126">
        <f>ROUND($L$83*$K$83,2)</f>
        <v>0</v>
      </c>
      <c r="BL83" s="80" t="s">
        <v>1707</v>
      </c>
      <c r="BM83" s="80" t="s">
        <v>1708</v>
      </c>
    </row>
    <row r="84" spans="2:19" s="6" customFormat="1" ht="7.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1"/>
    </row>
    <row r="1063" s="2" customFormat="1" ht="14.25" customHeight="1"/>
  </sheetData>
  <sheetProtection password="CC35" sheet="1" objects="1" scenarios="1" formatColumns="0" formatRows="0" sort="0" autoFilter="0"/>
  <mergeCells count="6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C60:R60"/>
    <mergeCell ref="F62:Q62"/>
    <mergeCell ref="F63:Q63"/>
    <mergeCell ref="M65:P65"/>
    <mergeCell ref="M67:Q67"/>
    <mergeCell ref="F70:I70"/>
    <mergeCell ref="L70:M70"/>
    <mergeCell ref="N70:Q70"/>
    <mergeCell ref="F74:I74"/>
    <mergeCell ref="L74:M74"/>
    <mergeCell ref="N74:Q74"/>
    <mergeCell ref="F75:R75"/>
    <mergeCell ref="F76:I76"/>
    <mergeCell ref="L76:M76"/>
    <mergeCell ref="N76:Q76"/>
    <mergeCell ref="F77:R77"/>
    <mergeCell ref="F78:I78"/>
    <mergeCell ref="L78:M78"/>
    <mergeCell ref="N78:Q78"/>
    <mergeCell ref="L80:M80"/>
    <mergeCell ref="N80:Q80"/>
    <mergeCell ref="F81:R81"/>
    <mergeCell ref="F82:I82"/>
    <mergeCell ref="L82:M82"/>
    <mergeCell ref="N82:Q82"/>
    <mergeCell ref="H1:K1"/>
    <mergeCell ref="S2:AC2"/>
    <mergeCell ref="F83:I83"/>
    <mergeCell ref="L83:M83"/>
    <mergeCell ref="N83:Q83"/>
    <mergeCell ref="N71:Q71"/>
    <mergeCell ref="N72:Q72"/>
    <mergeCell ref="N73:Q73"/>
    <mergeCell ref="F79:R79"/>
    <mergeCell ref="F80:I80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2:11" s="179" customFormat="1" ht="45" customHeight="1">
      <c r="B3" s="177"/>
      <c r="C3" s="320" t="s">
        <v>1716</v>
      </c>
      <c r="D3" s="320"/>
      <c r="E3" s="320"/>
      <c r="F3" s="320"/>
      <c r="G3" s="320"/>
      <c r="H3" s="320"/>
      <c r="I3" s="320"/>
      <c r="J3" s="320"/>
      <c r="K3" s="178"/>
    </row>
    <row r="4" spans="2:11" ht="25.5" customHeight="1">
      <c r="B4" s="180"/>
      <c r="C4" s="325" t="s">
        <v>1717</v>
      </c>
      <c r="D4" s="325"/>
      <c r="E4" s="325"/>
      <c r="F4" s="325"/>
      <c r="G4" s="325"/>
      <c r="H4" s="325"/>
      <c r="I4" s="325"/>
      <c r="J4" s="325"/>
      <c r="K4" s="181"/>
    </row>
    <row r="5" spans="2:11" ht="5.25" customHeight="1">
      <c r="B5" s="180"/>
      <c r="C5" s="182"/>
      <c r="D5" s="182"/>
      <c r="E5" s="182"/>
      <c r="F5" s="182"/>
      <c r="G5" s="182"/>
      <c r="H5" s="182"/>
      <c r="I5" s="182"/>
      <c r="J5" s="182"/>
      <c r="K5" s="181"/>
    </row>
    <row r="6" spans="2:11" ht="15" customHeight="1">
      <c r="B6" s="180"/>
      <c r="C6" s="322" t="s">
        <v>1718</v>
      </c>
      <c r="D6" s="322"/>
      <c r="E6" s="322"/>
      <c r="F6" s="322"/>
      <c r="G6" s="322"/>
      <c r="H6" s="322"/>
      <c r="I6" s="322"/>
      <c r="J6" s="322"/>
      <c r="K6" s="181"/>
    </row>
    <row r="7" spans="2:11" ht="15" customHeight="1">
      <c r="B7" s="184"/>
      <c r="C7" s="322" t="s">
        <v>1719</v>
      </c>
      <c r="D7" s="322"/>
      <c r="E7" s="322"/>
      <c r="F7" s="322"/>
      <c r="G7" s="322"/>
      <c r="H7" s="322"/>
      <c r="I7" s="322"/>
      <c r="J7" s="322"/>
      <c r="K7" s="181"/>
    </row>
    <row r="8" spans="2:11" ht="12.75" customHeight="1">
      <c r="B8" s="184"/>
      <c r="C8" s="183"/>
      <c r="D8" s="183"/>
      <c r="E8" s="183"/>
      <c r="F8" s="183"/>
      <c r="G8" s="183"/>
      <c r="H8" s="183"/>
      <c r="I8" s="183"/>
      <c r="J8" s="183"/>
      <c r="K8" s="181"/>
    </row>
    <row r="9" spans="2:11" ht="15" customHeight="1">
      <c r="B9" s="184"/>
      <c r="C9" s="322" t="s">
        <v>1720</v>
      </c>
      <c r="D9" s="322"/>
      <c r="E9" s="322"/>
      <c r="F9" s="322"/>
      <c r="G9" s="322"/>
      <c r="H9" s="322"/>
      <c r="I9" s="322"/>
      <c r="J9" s="322"/>
      <c r="K9" s="181"/>
    </row>
    <row r="10" spans="2:11" ht="15" customHeight="1">
      <c r="B10" s="184"/>
      <c r="C10" s="183"/>
      <c r="D10" s="322" t="s">
        <v>1721</v>
      </c>
      <c r="E10" s="322"/>
      <c r="F10" s="322"/>
      <c r="G10" s="322"/>
      <c r="H10" s="322"/>
      <c r="I10" s="322"/>
      <c r="J10" s="322"/>
      <c r="K10" s="181"/>
    </row>
    <row r="11" spans="2:11" ht="15" customHeight="1">
      <c r="B11" s="184"/>
      <c r="C11" s="185"/>
      <c r="D11" s="322" t="s">
        <v>1722</v>
      </c>
      <c r="E11" s="322"/>
      <c r="F11" s="322"/>
      <c r="G11" s="322"/>
      <c r="H11" s="322"/>
      <c r="I11" s="322"/>
      <c r="J11" s="322"/>
      <c r="K11" s="181"/>
    </row>
    <row r="12" spans="2:11" ht="12.75" customHeight="1">
      <c r="B12" s="184"/>
      <c r="C12" s="185"/>
      <c r="D12" s="185"/>
      <c r="E12" s="185"/>
      <c r="F12" s="185"/>
      <c r="G12" s="185"/>
      <c r="H12" s="185"/>
      <c r="I12" s="185"/>
      <c r="J12" s="185"/>
      <c r="K12" s="181"/>
    </row>
    <row r="13" spans="2:11" ht="15" customHeight="1">
      <c r="B13" s="184"/>
      <c r="C13" s="185"/>
      <c r="D13" s="322" t="s">
        <v>1723</v>
      </c>
      <c r="E13" s="322"/>
      <c r="F13" s="322"/>
      <c r="G13" s="322"/>
      <c r="H13" s="322"/>
      <c r="I13" s="322"/>
      <c r="J13" s="322"/>
      <c r="K13" s="181"/>
    </row>
    <row r="14" spans="2:11" ht="15" customHeight="1">
      <c r="B14" s="184"/>
      <c r="C14" s="185"/>
      <c r="D14" s="322" t="s">
        <v>1724</v>
      </c>
      <c r="E14" s="322"/>
      <c r="F14" s="322"/>
      <c r="G14" s="322"/>
      <c r="H14" s="322"/>
      <c r="I14" s="322"/>
      <c r="J14" s="322"/>
      <c r="K14" s="181"/>
    </row>
    <row r="15" spans="2:11" ht="15" customHeight="1">
      <c r="B15" s="184"/>
      <c r="C15" s="185"/>
      <c r="D15" s="322" t="s">
        <v>1725</v>
      </c>
      <c r="E15" s="322"/>
      <c r="F15" s="322"/>
      <c r="G15" s="322"/>
      <c r="H15" s="322"/>
      <c r="I15" s="322"/>
      <c r="J15" s="322"/>
      <c r="K15" s="181"/>
    </row>
    <row r="16" spans="2:11" ht="15" customHeight="1">
      <c r="B16" s="184"/>
      <c r="C16" s="185"/>
      <c r="D16" s="185"/>
      <c r="E16" s="186" t="s">
        <v>72</v>
      </c>
      <c r="F16" s="322" t="s">
        <v>1726</v>
      </c>
      <c r="G16" s="322"/>
      <c r="H16" s="322"/>
      <c r="I16" s="322"/>
      <c r="J16" s="322"/>
      <c r="K16" s="181"/>
    </row>
    <row r="17" spans="2:11" ht="15" customHeight="1">
      <c r="B17" s="184"/>
      <c r="C17" s="185"/>
      <c r="D17" s="185"/>
      <c r="E17" s="186" t="s">
        <v>1727</v>
      </c>
      <c r="F17" s="322" t="s">
        <v>1728</v>
      </c>
      <c r="G17" s="322"/>
      <c r="H17" s="322"/>
      <c r="I17" s="322"/>
      <c r="J17" s="322"/>
      <c r="K17" s="181"/>
    </row>
    <row r="18" spans="2:11" ht="15" customHeight="1">
      <c r="B18" s="184"/>
      <c r="C18" s="185"/>
      <c r="D18" s="185"/>
      <c r="E18" s="186" t="s">
        <v>1729</v>
      </c>
      <c r="F18" s="322" t="s">
        <v>1730</v>
      </c>
      <c r="G18" s="322"/>
      <c r="H18" s="322"/>
      <c r="I18" s="322"/>
      <c r="J18" s="322"/>
      <c r="K18" s="181"/>
    </row>
    <row r="19" spans="2:11" ht="15" customHeight="1">
      <c r="B19" s="184"/>
      <c r="C19" s="185"/>
      <c r="D19" s="185"/>
      <c r="E19" s="186" t="s">
        <v>1731</v>
      </c>
      <c r="F19" s="322" t="s">
        <v>1732</v>
      </c>
      <c r="G19" s="322"/>
      <c r="H19" s="322"/>
      <c r="I19" s="322"/>
      <c r="J19" s="322"/>
      <c r="K19" s="181"/>
    </row>
    <row r="20" spans="2:11" ht="15" customHeight="1">
      <c r="B20" s="184"/>
      <c r="C20" s="185"/>
      <c r="D20" s="185"/>
      <c r="E20" s="186" t="s">
        <v>1733</v>
      </c>
      <c r="F20" s="322" t="s">
        <v>1734</v>
      </c>
      <c r="G20" s="322"/>
      <c r="H20" s="322"/>
      <c r="I20" s="322"/>
      <c r="J20" s="322"/>
      <c r="K20" s="181"/>
    </row>
    <row r="21" spans="2:11" ht="15" customHeight="1">
      <c r="B21" s="184"/>
      <c r="C21" s="185"/>
      <c r="D21" s="185"/>
      <c r="E21" s="186" t="s">
        <v>1735</v>
      </c>
      <c r="F21" s="322" t="s">
        <v>1736</v>
      </c>
      <c r="G21" s="322"/>
      <c r="H21" s="322"/>
      <c r="I21" s="322"/>
      <c r="J21" s="322"/>
      <c r="K21" s="181"/>
    </row>
    <row r="22" spans="2:11" ht="12.75" customHeight="1">
      <c r="B22" s="184"/>
      <c r="C22" s="185"/>
      <c r="D22" s="185"/>
      <c r="E22" s="185"/>
      <c r="F22" s="185"/>
      <c r="G22" s="185"/>
      <c r="H22" s="185"/>
      <c r="I22" s="185"/>
      <c r="J22" s="185"/>
      <c r="K22" s="181"/>
    </row>
    <row r="23" spans="2:11" ht="15" customHeight="1">
      <c r="B23" s="184"/>
      <c r="C23" s="322" t="s">
        <v>1737</v>
      </c>
      <c r="D23" s="322"/>
      <c r="E23" s="322"/>
      <c r="F23" s="322"/>
      <c r="G23" s="322"/>
      <c r="H23" s="322"/>
      <c r="I23" s="322"/>
      <c r="J23" s="322"/>
      <c r="K23" s="181"/>
    </row>
    <row r="24" spans="2:11" ht="15" customHeight="1">
      <c r="B24" s="184"/>
      <c r="C24" s="322" t="s">
        <v>1738</v>
      </c>
      <c r="D24" s="322"/>
      <c r="E24" s="322"/>
      <c r="F24" s="322"/>
      <c r="G24" s="322"/>
      <c r="H24" s="322"/>
      <c r="I24" s="322"/>
      <c r="J24" s="322"/>
      <c r="K24" s="181"/>
    </row>
    <row r="25" spans="2:11" ht="15" customHeight="1">
      <c r="B25" s="184"/>
      <c r="C25" s="183"/>
      <c r="D25" s="322" t="s">
        <v>1739</v>
      </c>
      <c r="E25" s="322"/>
      <c r="F25" s="322"/>
      <c r="G25" s="322"/>
      <c r="H25" s="322"/>
      <c r="I25" s="322"/>
      <c r="J25" s="322"/>
      <c r="K25" s="181"/>
    </row>
    <row r="26" spans="2:11" ht="15" customHeight="1">
      <c r="B26" s="184"/>
      <c r="C26" s="185"/>
      <c r="D26" s="322" t="s">
        <v>1740</v>
      </c>
      <c r="E26" s="322"/>
      <c r="F26" s="322"/>
      <c r="G26" s="322"/>
      <c r="H26" s="322"/>
      <c r="I26" s="322"/>
      <c r="J26" s="322"/>
      <c r="K26" s="181"/>
    </row>
    <row r="27" spans="2:11" ht="12.75" customHeight="1">
      <c r="B27" s="184"/>
      <c r="C27" s="185"/>
      <c r="D27" s="185"/>
      <c r="E27" s="185"/>
      <c r="F27" s="185"/>
      <c r="G27" s="185"/>
      <c r="H27" s="185"/>
      <c r="I27" s="185"/>
      <c r="J27" s="185"/>
      <c r="K27" s="181"/>
    </row>
    <row r="28" spans="2:11" ht="15" customHeight="1">
      <c r="B28" s="184"/>
      <c r="C28" s="185"/>
      <c r="D28" s="322" t="s">
        <v>1741</v>
      </c>
      <c r="E28" s="322"/>
      <c r="F28" s="322"/>
      <c r="G28" s="322"/>
      <c r="H28" s="322"/>
      <c r="I28" s="322"/>
      <c r="J28" s="322"/>
      <c r="K28" s="181"/>
    </row>
    <row r="29" spans="2:11" ht="15" customHeight="1">
      <c r="B29" s="184"/>
      <c r="C29" s="185"/>
      <c r="D29" s="322" t="s">
        <v>1742</v>
      </c>
      <c r="E29" s="322"/>
      <c r="F29" s="322"/>
      <c r="G29" s="322"/>
      <c r="H29" s="322"/>
      <c r="I29" s="322"/>
      <c r="J29" s="322"/>
      <c r="K29" s="181"/>
    </row>
    <row r="30" spans="2:11" ht="12.75" customHeight="1">
      <c r="B30" s="184"/>
      <c r="C30" s="185"/>
      <c r="D30" s="185"/>
      <c r="E30" s="185"/>
      <c r="F30" s="185"/>
      <c r="G30" s="185"/>
      <c r="H30" s="185"/>
      <c r="I30" s="185"/>
      <c r="J30" s="185"/>
      <c r="K30" s="181"/>
    </row>
    <row r="31" spans="2:11" ht="15" customHeight="1">
      <c r="B31" s="184"/>
      <c r="C31" s="185"/>
      <c r="D31" s="322" t="s">
        <v>1743</v>
      </c>
      <c r="E31" s="322"/>
      <c r="F31" s="322"/>
      <c r="G31" s="322"/>
      <c r="H31" s="322"/>
      <c r="I31" s="322"/>
      <c r="J31" s="322"/>
      <c r="K31" s="181"/>
    </row>
    <row r="32" spans="2:11" ht="15" customHeight="1">
      <c r="B32" s="184"/>
      <c r="C32" s="185"/>
      <c r="D32" s="322" t="s">
        <v>1744</v>
      </c>
      <c r="E32" s="322"/>
      <c r="F32" s="322"/>
      <c r="G32" s="322"/>
      <c r="H32" s="322"/>
      <c r="I32" s="322"/>
      <c r="J32" s="322"/>
      <c r="K32" s="181"/>
    </row>
    <row r="33" spans="2:11" ht="15" customHeight="1">
      <c r="B33" s="184"/>
      <c r="C33" s="185"/>
      <c r="D33" s="322" t="s">
        <v>1745</v>
      </c>
      <c r="E33" s="322"/>
      <c r="F33" s="322"/>
      <c r="G33" s="322"/>
      <c r="H33" s="322"/>
      <c r="I33" s="322"/>
      <c r="J33" s="322"/>
      <c r="K33" s="181"/>
    </row>
    <row r="34" spans="2:11" ht="15" customHeight="1">
      <c r="B34" s="184"/>
      <c r="C34" s="185"/>
      <c r="D34" s="183"/>
      <c r="E34" s="187" t="s">
        <v>217</v>
      </c>
      <c r="F34" s="183"/>
      <c r="G34" s="322" t="s">
        <v>1746</v>
      </c>
      <c r="H34" s="322"/>
      <c r="I34" s="322"/>
      <c r="J34" s="322"/>
      <c r="K34" s="181"/>
    </row>
    <row r="35" spans="2:11" ht="15" customHeight="1">
      <c r="B35" s="184"/>
      <c r="C35" s="185"/>
      <c r="D35" s="183"/>
      <c r="E35" s="187" t="s">
        <v>1747</v>
      </c>
      <c r="F35" s="183"/>
      <c r="G35" s="322" t="s">
        <v>1748</v>
      </c>
      <c r="H35" s="322"/>
      <c r="I35" s="322"/>
      <c r="J35" s="322"/>
      <c r="K35" s="181"/>
    </row>
    <row r="36" spans="2:11" ht="15" customHeight="1">
      <c r="B36" s="184"/>
      <c r="C36" s="185"/>
      <c r="D36" s="183"/>
      <c r="E36" s="187" t="s">
        <v>46</v>
      </c>
      <c r="F36" s="183"/>
      <c r="G36" s="322" t="s">
        <v>1749</v>
      </c>
      <c r="H36" s="322"/>
      <c r="I36" s="322"/>
      <c r="J36" s="322"/>
      <c r="K36" s="181"/>
    </row>
    <row r="37" spans="2:11" ht="15" customHeight="1">
      <c r="B37" s="184"/>
      <c r="C37" s="185"/>
      <c r="D37" s="183"/>
      <c r="E37" s="187" t="s">
        <v>218</v>
      </c>
      <c r="F37" s="183"/>
      <c r="G37" s="322" t="s">
        <v>1750</v>
      </c>
      <c r="H37" s="322"/>
      <c r="I37" s="322"/>
      <c r="J37" s="322"/>
      <c r="K37" s="181"/>
    </row>
    <row r="38" spans="2:11" ht="15" customHeight="1">
      <c r="B38" s="184"/>
      <c r="C38" s="185"/>
      <c r="D38" s="183"/>
      <c r="E38" s="187" t="s">
        <v>219</v>
      </c>
      <c r="F38" s="183"/>
      <c r="G38" s="322" t="s">
        <v>1751</v>
      </c>
      <c r="H38" s="322"/>
      <c r="I38" s="322"/>
      <c r="J38" s="322"/>
      <c r="K38" s="181"/>
    </row>
    <row r="39" spans="2:11" ht="15" customHeight="1">
      <c r="B39" s="184"/>
      <c r="C39" s="185"/>
      <c r="D39" s="183"/>
      <c r="E39" s="187" t="s">
        <v>220</v>
      </c>
      <c r="F39" s="183"/>
      <c r="G39" s="322" t="s">
        <v>1752</v>
      </c>
      <c r="H39" s="322"/>
      <c r="I39" s="322"/>
      <c r="J39" s="322"/>
      <c r="K39" s="181"/>
    </row>
    <row r="40" spans="2:11" ht="15" customHeight="1">
      <c r="B40" s="184"/>
      <c r="C40" s="185"/>
      <c r="D40" s="183"/>
      <c r="E40" s="187" t="s">
        <v>1753</v>
      </c>
      <c r="F40" s="183"/>
      <c r="G40" s="322" t="s">
        <v>1754</v>
      </c>
      <c r="H40" s="322"/>
      <c r="I40" s="322"/>
      <c r="J40" s="322"/>
      <c r="K40" s="181"/>
    </row>
    <row r="41" spans="2:11" ht="15" customHeight="1">
      <c r="B41" s="184"/>
      <c r="C41" s="185"/>
      <c r="D41" s="183"/>
      <c r="E41" s="187"/>
      <c r="F41" s="183"/>
      <c r="G41" s="322" t="s">
        <v>1755</v>
      </c>
      <c r="H41" s="322"/>
      <c r="I41" s="322"/>
      <c r="J41" s="322"/>
      <c r="K41" s="181"/>
    </row>
    <row r="42" spans="2:11" ht="15" customHeight="1">
      <c r="B42" s="184"/>
      <c r="C42" s="185"/>
      <c r="D42" s="183"/>
      <c r="E42" s="187" t="s">
        <v>1756</v>
      </c>
      <c r="F42" s="183"/>
      <c r="G42" s="322" t="s">
        <v>1757</v>
      </c>
      <c r="H42" s="322"/>
      <c r="I42" s="322"/>
      <c r="J42" s="322"/>
      <c r="K42" s="181"/>
    </row>
    <row r="43" spans="2:11" ht="15" customHeight="1">
      <c r="B43" s="184"/>
      <c r="C43" s="185"/>
      <c r="D43" s="183"/>
      <c r="E43" s="187" t="s">
        <v>223</v>
      </c>
      <c r="F43" s="183"/>
      <c r="G43" s="322" t="s">
        <v>1758</v>
      </c>
      <c r="H43" s="322"/>
      <c r="I43" s="322"/>
      <c r="J43" s="322"/>
      <c r="K43" s="181"/>
    </row>
    <row r="44" spans="2:11" ht="12.75" customHeight="1">
      <c r="B44" s="184"/>
      <c r="C44" s="185"/>
      <c r="D44" s="183"/>
      <c r="E44" s="183"/>
      <c r="F44" s="183"/>
      <c r="G44" s="183"/>
      <c r="H44" s="183"/>
      <c r="I44" s="183"/>
      <c r="J44" s="183"/>
      <c r="K44" s="181"/>
    </row>
    <row r="45" spans="2:11" ht="15" customHeight="1">
      <c r="B45" s="184"/>
      <c r="C45" s="185"/>
      <c r="D45" s="322" t="s">
        <v>1759</v>
      </c>
      <c r="E45" s="322"/>
      <c r="F45" s="322"/>
      <c r="G45" s="322"/>
      <c r="H45" s="322"/>
      <c r="I45" s="322"/>
      <c r="J45" s="322"/>
      <c r="K45" s="181"/>
    </row>
    <row r="46" spans="2:11" ht="15" customHeight="1">
      <c r="B46" s="184"/>
      <c r="C46" s="185"/>
      <c r="D46" s="185"/>
      <c r="E46" s="322" t="s">
        <v>1760</v>
      </c>
      <c r="F46" s="322"/>
      <c r="G46" s="322"/>
      <c r="H46" s="322"/>
      <c r="I46" s="322"/>
      <c r="J46" s="322"/>
      <c r="K46" s="181"/>
    </row>
    <row r="47" spans="2:11" ht="15" customHeight="1">
      <c r="B47" s="184"/>
      <c r="C47" s="185"/>
      <c r="D47" s="185"/>
      <c r="E47" s="322" t="s">
        <v>1761</v>
      </c>
      <c r="F47" s="322"/>
      <c r="G47" s="322"/>
      <c r="H47" s="322"/>
      <c r="I47" s="322"/>
      <c r="J47" s="322"/>
      <c r="K47" s="181"/>
    </row>
    <row r="48" spans="2:11" ht="15" customHeight="1">
      <c r="B48" s="184"/>
      <c r="C48" s="185"/>
      <c r="D48" s="185"/>
      <c r="E48" s="322" t="s">
        <v>1762</v>
      </c>
      <c r="F48" s="322"/>
      <c r="G48" s="322"/>
      <c r="H48" s="322"/>
      <c r="I48" s="322"/>
      <c r="J48" s="322"/>
      <c r="K48" s="181"/>
    </row>
    <row r="49" spans="2:11" ht="15" customHeight="1">
      <c r="B49" s="184"/>
      <c r="C49" s="185"/>
      <c r="D49" s="322" t="s">
        <v>1763</v>
      </c>
      <c r="E49" s="322"/>
      <c r="F49" s="322"/>
      <c r="G49" s="322"/>
      <c r="H49" s="322"/>
      <c r="I49" s="322"/>
      <c r="J49" s="322"/>
      <c r="K49" s="181"/>
    </row>
    <row r="50" spans="2:11" ht="25.5" customHeight="1">
      <c r="B50" s="180"/>
      <c r="C50" s="325" t="s">
        <v>1764</v>
      </c>
      <c r="D50" s="325"/>
      <c r="E50" s="325"/>
      <c r="F50" s="325"/>
      <c r="G50" s="325"/>
      <c r="H50" s="325"/>
      <c r="I50" s="325"/>
      <c r="J50" s="325"/>
      <c r="K50" s="181"/>
    </row>
    <row r="51" spans="2:11" ht="5.25" customHeight="1">
      <c r="B51" s="180"/>
      <c r="C51" s="182"/>
      <c r="D51" s="182"/>
      <c r="E51" s="182"/>
      <c r="F51" s="182"/>
      <c r="G51" s="182"/>
      <c r="H51" s="182"/>
      <c r="I51" s="182"/>
      <c r="J51" s="182"/>
      <c r="K51" s="181"/>
    </row>
    <row r="52" spans="2:11" ht="15" customHeight="1">
      <c r="B52" s="180"/>
      <c r="C52" s="322" t="s">
        <v>1765</v>
      </c>
      <c r="D52" s="322"/>
      <c r="E52" s="322"/>
      <c r="F52" s="322"/>
      <c r="G52" s="322"/>
      <c r="H52" s="322"/>
      <c r="I52" s="322"/>
      <c r="J52" s="322"/>
      <c r="K52" s="181"/>
    </row>
    <row r="53" spans="2:11" ht="15" customHeight="1">
      <c r="B53" s="180"/>
      <c r="C53" s="322" t="s">
        <v>1766</v>
      </c>
      <c r="D53" s="322"/>
      <c r="E53" s="322"/>
      <c r="F53" s="322"/>
      <c r="G53" s="322"/>
      <c r="H53" s="322"/>
      <c r="I53" s="322"/>
      <c r="J53" s="322"/>
      <c r="K53" s="181"/>
    </row>
    <row r="54" spans="2:11" ht="12.75" customHeight="1">
      <c r="B54" s="180"/>
      <c r="C54" s="183"/>
      <c r="D54" s="183"/>
      <c r="E54" s="183"/>
      <c r="F54" s="183"/>
      <c r="G54" s="183"/>
      <c r="H54" s="183"/>
      <c r="I54" s="183"/>
      <c r="J54" s="183"/>
      <c r="K54" s="181"/>
    </row>
    <row r="55" spans="2:11" ht="15" customHeight="1">
      <c r="B55" s="180"/>
      <c r="C55" s="322" t="s">
        <v>1767</v>
      </c>
      <c r="D55" s="322"/>
      <c r="E55" s="322"/>
      <c r="F55" s="322"/>
      <c r="G55" s="322"/>
      <c r="H55" s="322"/>
      <c r="I55" s="322"/>
      <c r="J55" s="322"/>
      <c r="K55" s="181"/>
    </row>
    <row r="56" spans="2:11" ht="15" customHeight="1">
      <c r="B56" s="180"/>
      <c r="C56" s="185"/>
      <c r="D56" s="322" t="s">
        <v>1768</v>
      </c>
      <c r="E56" s="322"/>
      <c r="F56" s="322"/>
      <c r="G56" s="322"/>
      <c r="H56" s="322"/>
      <c r="I56" s="322"/>
      <c r="J56" s="322"/>
      <c r="K56" s="181"/>
    </row>
    <row r="57" spans="2:11" ht="15" customHeight="1">
      <c r="B57" s="180"/>
      <c r="C57" s="185"/>
      <c r="D57" s="322" t="s">
        <v>1769</v>
      </c>
      <c r="E57" s="322"/>
      <c r="F57" s="322"/>
      <c r="G57" s="322"/>
      <c r="H57" s="322"/>
      <c r="I57" s="322"/>
      <c r="J57" s="322"/>
      <c r="K57" s="181"/>
    </row>
    <row r="58" spans="2:11" ht="15" customHeight="1">
      <c r="B58" s="180"/>
      <c r="C58" s="185"/>
      <c r="D58" s="322" t="s">
        <v>1770</v>
      </c>
      <c r="E58" s="322"/>
      <c r="F58" s="322"/>
      <c r="G58" s="322"/>
      <c r="H58" s="322"/>
      <c r="I58" s="322"/>
      <c r="J58" s="322"/>
      <c r="K58" s="181"/>
    </row>
    <row r="59" spans="2:11" ht="15" customHeight="1">
      <c r="B59" s="180"/>
      <c r="C59" s="185"/>
      <c r="D59" s="322" t="s">
        <v>1771</v>
      </c>
      <c r="E59" s="322"/>
      <c r="F59" s="322"/>
      <c r="G59" s="322"/>
      <c r="H59" s="322"/>
      <c r="I59" s="322"/>
      <c r="J59" s="322"/>
      <c r="K59" s="181"/>
    </row>
    <row r="60" spans="2:11" ht="15" customHeight="1">
      <c r="B60" s="180"/>
      <c r="C60" s="185"/>
      <c r="D60" s="324" t="s">
        <v>1772</v>
      </c>
      <c r="E60" s="324"/>
      <c r="F60" s="324"/>
      <c r="G60" s="324"/>
      <c r="H60" s="324"/>
      <c r="I60" s="324"/>
      <c r="J60" s="324"/>
      <c r="K60" s="181"/>
    </row>
    <row r="61" spans="2:11" ht="15" customHeight="1">
      <c r="B61" s="180"/>
      <c r="C61" s="185"/>
      <c r="D61" s="322" t="s">
        <v>1773</v>
      </c>
      <c r="E61" s="322"/>
      <c r="F61" s="322"/>
      <c r="G61" s="322"/>
      <c r="H61" s="322"/>
      <c r="I61" s="322"/>
      <c r="J61" s="322"/>
      <c r="K61" s="181"/>
    </row>
    <row r="62" spans="2:11" ht="12.75" customHeight="1">
      <c r="B62" s="180"/>
      <c r="C62" s="185"/>
      <c r="D62" s="185"/>
      <c r="E62" s="188"/>
      <c r="F62" s="185"/>
      <c r="G62" s="185"/>
      <c r="H62" s="185"/>
      <c r="I62" s="185"/>
      <c r="J62" s="185"/>
      <c r="K62" s="181"/>
    </row>
    <row r="63" spans="2:11" ht="15" customHeight="1">
      <c r="B63" s="180"/>
      <c r="C63" s="185"/>
      <c r="D63" s="322" t="s">
        <v>1774</v>
      </c>
      <c r="E63" s="322"/>
      <c r="F63" s="322"/>
      <c r="G63" s="322"/>
      <c r="H63" s="322"/>
      <c r="I63" s="322"/>
      <c r="J63" s="322"/>
      <c r="K63" s="181"/>
    </row>
    <row r="64" spans="2:11" ht="15" customHeight="1">
      <c r="B64" s="180"/>
      <c r="C64" s="185"/>
      <c r="D64" s="324" t="s">
        <v>1775</v>
      </c>
      <c r="E64" s="324"/>
      <c r="F64" s="324"/>
      <c r="G64" s="324"/>
      <c r="H64" s="324"/>
      <c r="I64" s="324"/>
      <c r="J64" s="324"/>
      <c r="K64" s="181"/>
    </row>
    <row r="65" spans="2:11" ht="15" customHeight="1">
      <c r="B65" s="180"/>
      <c r="C65" s="185"/>
      <c r="D65" s="322" t="s">
        <v>1776</v>
      </c>
      <c r="E65" s="322"/>
      <c r="F65" s="322"/>
      <c r="G65" s="322"/>
      <c r="H65" s="322"/>
      <c r="I65" s="322"/>
      <c r="J65" s="322"/>
      <c r="K65" s="181"/>
    </row>
    <row r="66" spans="2:11" ht="15" customHeight="1">
      <c r="B66" s="180"/>
      <c r="C66" s="185"/>
      <c r="D66" s="322" t="s">
        <v>1777</v>
      </c>
      <c r="E66" s="322"/>
      <c r="F66" s="322"/>
      <c r="G66" s="322"/>
      <c r="H66" s="322"/>
      <c r="I66" s="322"/>
      <c r="J66" s="322"/>
      <c r="K66" s="181"/>
    </row>
    <row r="67" spans="2:11" ht="15" customHeight="1">
      <c r="B67" s="180"/>
      <c r="C67" s="185"/>
      <c r="D67" s="322" t="s">
        <v>1778</v>
      </c>
      <c r="E67" s="322"/>
      <c r="F67" s="322"/>
      <c r="G67" s="322"/>
      <c r="H67" s="322"/>
      <c r="I67" s="322"/>
      <c r="J67" s="322"/>
      <c r="K67" s="181"/>
    </row>
    <row r="68" spans="2:11" ht="15" customHeight="1">
      <c r="B68" s="180"/>
      <c r="C68" s="185"/>
      <c r="D68" s="322" t="s">
        <v>1779</v>
      </c>
      <c r="E68" s="322"/>
      <c r="F68" s="322"/>
      <c r="G68" s="322"/>
      <c r="H68" s="322"/>
      <c r="I68" s="322"/>
      <c r="J68" s="322"/>
      <c r="K68" s="181"/>
    </row>
    <row r="69" spans="2:11" ht="12.75" customHeight="1">
      <c r="B69" s="189"/>
      <c r="C69" s="190"/>
      <c r="D69" s="190"/>
      <c r="E69" s="190"/>
      <c r="F69" s="190"/>
      <c r="G69" s="190"/>
      <c r="H69" s="190"/>
      <c r="I69" s="190"/>
      <c r="J69" s="190"/>
      <c r="K69" s="191"/>
    </row>
    <row r="70" spans="2:11" ht="18.75" customHeight="1"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2:11" ht="18.75" customHeight="1"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2:11" ht="7.5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2:11" ht="45" customHeight="1">
      <c r="B73" s="197"/>
      <c r="C73" s="323" t="s">
        <v>1715</v>
      </c>
      <c r="D73" s="323"/>
      <c r="E73" s="323"/>
      <c r="F73" s="323"/>
      <c r="G73" s="323"/>
      <c r="H73" s="323"/>
      <c r="I73" s="323"/>
      <c r="J73" s="323"/>
      <c r="K73" s="198"/>
    </row>
    <row r="74" spans="2:11" ht="17.25" customHeight="1">
      <c r="B74" s="197"/>
      <c r="C74" s="199" t="s">
        <v>1780</v>
      </c>
      <c r="D74" s="199"/>
      <c r="E74" s="199"/>
      <c r="F74" s="199" t="s">
        <v>1781</v>
      </c>
      <c r="G74" s="200"/>
      <c r="H74" s="199" t="s">
        <v>218</v>
      </c>
      <c r="I74" s="199" t="s">
        <v>50</v>
      </c>
      <c r="J74" s="199" t="s">
        <v>1782</v>
      </c>
      <c r="K74" s="198"/>
    </row>
    <row r="75" spans="2:11" ht="17.25" customHeight="1">
      <c r="B75" s="197"/>
      <c r="C75" s="201" t="s">
        <v>1783</v>
      </c>
      <c r="D75" s="201"/>
      <c r="E75" s="201"/>
      <c r="F75" s="202" t="s">
        <v>1784</v>
      </c>
      <c r="G75" s="203"/>
      <c r="H75" s="201"/>
      <c r="I75" s="201"/>
      <c r="J75" s="201" t="s">
        <v>1785</v>
      </c>
      <c r="K75" s="198"/>
    </row>
    <row r="76" spans="2:11" ht="5.25" customHeight="1">
      <c r="B76" s="197"/>
      <c r="C76" s="204"/>
      <c r="D76" s="204"/>
      <c r="E76" s="204"/>
      <c r="F76" s="204"/>
      <c r="G76" s="205"/>
      <c r="H76" s="204"/>
      <c r="I76" s="204"/>
      <c r="J76" s="204"/>
      <c r="K76" s="198"/>
    </row>
    <row r="77" spans="2:11" ht="15" customHeight="1">
      <c r="B77" s="197"/>
      <c r="C77" s="187" t="s">
        <v>1786</v>
      </c>
      <c r="D77" s="187"/>
      <c r="E77" s="187"/>
      <c r="F77" s="206" t="s">
        <v>1787</v>
      </c>
      <c r="G77" s="205"/>
      <c r="H77" s="187" t="s">
        <v>1788</v>
      </c>
      <c r="I77" s="187" t="s">
        <v>1789</v>
      </c>
      <c r="J77" s="187" t="s">
        <v>1790</v>
      </c>
      <c r="K77" s="198"/>
    </row>
    <row r="78" spans="2:11" ht="15" customHeight="1">
      <c r="B78" s="207"/>
      <c r="C78" s="187" t="s">
        <v>1791</v>
      </c>
      <c r="D78" s="187"/>
      <c r="E78" s="187"/>
      <c r="F78" s="206" t="s">
        <v>1792</v>
      </c>
      <c r="G78" s="205"/>
      <c r="H78" s="187" t="s">
        <v>1793</v>
      </c>
      <c r="I78" s="187" t="s">
        <v>1789</v>
      </c>
      <c r="J78" s="187">
        <v>50</v>
      </c>
      <c r="K78" s="198"/>
    </row>
    <row r="79" spans="2:11" ht="15" customHeight="1">
      <c r="B79" s="207"/>
      <c r="C79" s="187" t="s">
        <v>1794</v>
      </c>
      <c r="D79" s="187"/>
      <c r="E79" s="187"/>
      <c r="F79" s="206" t="s">
        <v>1787</v>
      </c>
      <c r="G79" s="205"/>
      <c r="H79" s="187" t="s">
        <v>1795</v>
      </c>
      <c r="I79" s="187" t="s">
        <v>1796</v>
      </c>
      <c r="J79" s="187"/>
      <c r="K79" s="198"/>
    </row>
    <row r="80" spans="2:11" ht="15" customHeight="1">
      <c r="B80" s="207"/>
      <c r="C80" s="187" t="s">
        <v>1797</v>
      </c>
      <c r="D80" s="187"/>
      <c r="E80" s="187"/>
      <c r="F80" s="206" t="s">
        <v>1792</v>
      </c>
      <c r="G80" s="205"/>
      <c r="H80" s="187" t="s">
        <v>1798</v>
      </c>
      <c r="I80" s="187" t="s">
        <v>1789</v>
      </c>
      <c r="J80" s="187">
        <v>50</v>
      </c>
      <c r="K80" s="198"/>
    </row>
    <row r="81" spans="2:11" ht="15" customHeight="1">
      <c r="B81" s="207"/>
      <c r="C81" s="187" t="s">
        <v>1799</v>
      </c>
      <c r="D81" s="187"/>
      <c r="E81" s="187"/>
      <c r="F81" s="206" t="s">
        <v>1792</v>
      </c>
      <c r="G81" s="205"/>
      <c r="H81" s="187" t="s">
        <v>1800</v>
      </c>
      <c r="I81" s="187" t="s">
        <v>1789</v>
      </c>
      <c r="J81" s="187">
        <v>20</v>
      </c>
      <c r="K81" s="198"/>
    </row>
    <row r="82" spans="2:11" ht="15" customHeight="1">
      <c r="B82" s="207"/>
      <c r="C82" s="187" t="s">
        <v>1801</v>
      </c>
      <c r="D82" s="187"/>
      <c r="E82" s="187"/>
      <c r="F82" s="206" t="s">
        <v>1792</v>
      </c>
      <c r="G82" s="205"/>
      <c r="H82" s="187" t="s">
        <v>1802</v>
      </c>
      <c r="I82" s="187" t="s">
        <v>1789</v>
      </c>
      <c r="J82" s="187">
        <v>20</v>
      </c>
      <c r="K82" s="198"/>
    </row>
    <row r="83" spans="2:11" ht="15" customHeight="1">
      <c r="B83" s="207"/>
      <c r="C83" s="187" t="s">
        <v>1803</v>
      </c>
      <c r="D83" s="187"/>
      <c r="E83" s="187"/>
      <c r="F83" s="206" t="s">
        <v>1792</v>
      </c>
      <c r="G83" s="205"/>
      <c r="H83" s="187" t="s">
        <v>1804</v>
      </c>
      <c r="I83" s="187" t="s">
        <v>1789</v>
      </c>
      <c r="J83" s="187">
        <v>50</v>
      </c>
      <c r="K83" s="198"/>
    </row>
    <row r="84" spans="2:11" ht="15" customHeight="1">
      <c r="B84" s="207"/>
      <c r="C84" s="187" t="s">
        <v>1805</v>
      </c>
      <c r="D84" s="187"/>
      <c r="E84" s="187"/>
      <c r="F84" s="206" t="s">
        <v>1792</v>
      </c>
      <c r="G84" s="205"/>
      <c r="H84" s="187" t="s">
        <v>1805</v>
      </c>
      <c r="I84" s="187" t="s">
        <v>1789</v>
      </c>
      <c r="J84" s="187">
        <v>50</v>
      </c>
      <c r="K84" s="198"/>
    </row>
    <row r="85" spans="2:11" ht="15" customHeight="1">
      <c r="B85" s="207"/>
      <c r="C85" s="187" t="s">
        <v>224</v>
      </c>
      <c r="D85" s="187"/>
      <c r="E85" s="187"/>
      <c r="F85" s="206" t="s">
        <v>1792</v>
      </c>
      <c r="G85" s="205"/>
      <c r="H85" s="187" t="s">
        <v>1806</v>
      </c>
      <c r="I85" s="187" t="s">
        <v>1789</v>
      </c>
      <c r="J85" s="187">
        <v>255</v>
      </c>
      <c r="K85" s="198"/>
    </row>
    <row r="86" spans="2:11" ht="15" customHeight="1">
      <c r="B86" s="207"/>
      <c r="C86" s="187" t="s">
        <v>1807</v>
      </c>
      <c r="D86" s="187"/>
      <c r="E86" s="187"/>
      <c r="F86" s="206" t="s">
        <v>1787</v>
      </c>
      <c r="G86" s="205"/>
      <c r="H86" s="187" t="s">
        <v>1808</v>
      </c>
      <c r="I86" s="187" t="s">
        <v>1809</v>
      </c>
      <c r="J86" s="187"/>
      <c r="K86" s="198"/>
    </row>
    <row r="87" spans="2:11" ht="15" customHeight="1">
      <c r="B87" s="207"/>
      <c r="C87" s="187" t="s">
        <v>1810</v>
      </c>
      <c r="D87" s="187"/>
      <c r="E87" s="187"/>
      <c r="F87" s="206" t="s">
        <v>1787</v>
      </c>
      <c r="G87" s="205"/>
      <c r="H87" s="187" t="s">
        <v>1811</v>
      </c>
      <c r="I87" s="187" t="s">
        <v>1812</v>
      </c>
      <c r="J87" s="187"/>
      <c r="K87" s="198"/>
    </row>
    <row r="88" spans="2:11" ht="15" customHeight="1">
      <c r="B88" s="207"/>
      <c r="C88" s="187" t="s">
        <v>1813</v>
      </c>
      <c r="D88" s="187"/>
      <c r="E88" s="187"/>
      <c r="F88" s="206" t="s">
        <v>1787</v>
      </c>
      <c r="G88" s="205"/>
      <c r="H88" s="187" t="s">
        <v>1813</v>
      </c>
      <c r="I88" s="187" t="s">
        <v>1812</v>
      </c>
      <c r="J88" s="187"/>
      <c r="K88" s="198"/>
    </row>
    <row r="89" spans="2:11" ht="15" customHeight="1">
      <c r="B89" s="207"/>
      <c r="C89" s="187" t="s">
        <v>33</v>
      </c>
      <c r="D89" s="187"/>
      <c r="E89" s="187"/>
      <c r="F89" s="206" t="s">
        <v>1787</v>
      </c>
      <c r="G89" s="205"/>
      <c r="H89" s="187" t="s">
        <v>1814</v>
      </c>
      <c r="I89" s="187" t="s">
        <v>1812</v>
      </c>
      <c r="J89" s="187"/>
      <c r="K89" s="198"/>
    </row>
    <row r="90" spans="2:11" ht="15" customHeight="1">
      <c r="B90" s="207"/>
      <c r="C90" s="187" t="s">
        <v>41</v>
      </c>
      <c r="D90" s="187"/>
      <c r="E90" s="187"/>
      <c r="F90" s="206" t="s">
        <v>1787</v>
      </c>
      <c r="G90" s="205"/>
      <c r="H90" s="187" t="s">
        <v>1815</v>
      </c>
      <c r="I90" s="187" t="s">
        <v>1812</v>
      </c>
      <c r="J90" s="187"/>
      <c r="K90" s="198"/>
    </row>
    <row r="91" spans="2:11" ht="15" customHeight="1">
      <c r="B91" s="208"/>
      <c r="C91" s="209"/>
      <c r="D91" s="209"/>
      <c r="E91" s="209"/>
      <c r="F91" s="209"/>
      <c r="G91" s="209"/>
      <c r="H91" s="209"/>
      <c r="I91" s="209"/>
      <c r="J91" s="209"/>
      <c r="K91" s="210"/>
    </row>
    <row r="92" spans="2:11" ht="18.75" customHeight="1">
      <c r="B92" s="211"/>
      <c r="C92" s="212"/>
      <c r="D92" s="212"/>
      <c r="E92" s="212"/>
      <c r="F92" s="212"/>
      <c r="G92" s="212"/>
      <c r="H92" s="212"/>
      <c r="I92" s="212"/>
      <c r="J92" s="212"/>
      <c r="K92" s="211"/>
    </row>
    <row r="93" spans="2:11" ht="18.75" customHeight="1">
      <c r="B93" s="193"/>
      <c r="C93" s="193"/>
      <c r="D93" s="193"/>
      <c r="E93" s="193"/>
      <c r="F93" s="193"/>
      <c r="G93" s="193"/>
      <c r="H93" s="193"/>
      <c r="I93" s="193"/>
      <c r="J93" s="193"/>
      <c r="K93" s="193"/>
    </row>
    <row r="94" spans="2:11" ht="7.5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6"/>
    </row>
    <row r="95" spans="2:11" ht="45" customHeight="1">
      <c r="B95" s="197"/>
      <c r="C95" s="323" t="s">
        <v>1816</v>
      </c>
      <c r="D95" s="323"/>
      <c r="E95" s="323"/>
      <c r="F95" s="323"/>
      <c r="G95" s="323"/>
      <c r="H95" s="323"/>
      <c r="I95" s="323"/>
      <c r="J95" s="323"/>
      <c r="K95" s="198"/>
    </row>
    <row r="96" spans="2:11" ht="17.25" customHeight="1">
      <c r="B96" s="197"/>
      <c r="C96" s="199" t="s">
        <v>1780</v>
      </c>
      <c r="D96" s="199"/>
      <c r="E96" s="199"/>
      <c r="F96" s="199" t="s">
        <v>1781</v>
      </c>
      <c r="G96" s="200"/>
      <c r="H96" s="199" t="s">
        <v>218</v>
      </c>
      <c r="I96" s="199" t="s">
        <v>50</v>
      </c>
      <c r="J96" s="199" t="s">
        <v>1782</v>
      </c>
      <c r="K96" s="198"/>
    </row>
    <row r="97" spans="2:11" ht="17.25" customHeight="1">
      <c r="B97" s="197"/>
      <c r="C97" s="201" t="s">
        <v>1783</v>
      </c>
      <c r="D97" s="201"/>
      <c r="E97" s="201"/>
      <c r="F97" s="202" t="s">
        <v>1784</v>
      </c>
      <c r="G97" s="203"/>
      <c r="H97" s="201"/>
      <c r="I97" s="201"/>
      <c r="J97" s="201" t="s">
        <v>1785</v>
      </c>
      <c r="K97" s="198"/>
    </row>
    <row r="98" spans="2:11" ht="5.25" customHeight="1">
      <c r="B98" s="197"/>
      <c r="C98" s="199"/>
      <c r="D98" s="199"/>
      <c r="E98" s="199"/>
      <c r="F98" s="199"/>
      <c r="G98" s="213"/>
      <c r="H98" s="199"/>
      <c r="I98" s="199"/>
      <c r="J98" s="199"/>
      <c r="K98" s="198"/>
    </row>
    <row r="99" spans="2:11" ht="15" customHeight="1">
      <c r="B99" s="197"/>
      <c r="C99" s="187" t="s">
        <v>1786</v>
      </c>
      <c r="D99" s="187"/>
      <c r="E99" s="187"/>
      <c r="F99" s="206" t="s">
        <v>1787</v>
      </c>
      <c r="G99" s="187"/>
      <c r="H99" s="187" t="s">
        <v>1817</v>
      </c>
      <c r="I99" s="187" t="s">
        <v>1789</v>
      </c>
      <c r="J99" s="187" t="s">
        <v>1790</v>
      </c>
      <c r="K99" s="198"/>
    </row>
    <row r="100" spans="2:11" ht="15" customHeight="1">
      <c r="B100" s="207"/>
      <c r="C100" s="187" t="s">
        <v>1791</v>
      </c>
      <c r="D100" s="187"/>
      <c r="E100" s="187"/>
      <c r="F100" s="206" t="s">
        <v>1792</v>
      </c>
      <c r="G100" s="187"/>
      <c r="H100" s="187" t="s">
        <v>1817</v>
      </c>
      <c r="I100" s="187" t="s">
        <v>1789</v>
      </c>
      <c r="J100" s="187">
        <v>50</v>
      </c>
      <c r="K100" s="198"/>
    </row>
    <row r="101" spans="2:11" ht="15" customHeight="1">
      <c r="B101" s="207"/>
      <c r="C101" s="187" t="s">
        <v>1794</v>
      </c>
      <c r="D101" s="187"/>
      <c r="E101" s="187"/>
      <c r="F101" s="206" t="s">
        <v>1787</v>
      </c>
      <c r="G101" s="187"/>
      <c r="H101" s="187" t="s">
        <v>1817</v>
      </c>
      <c r="I101" s="187" t="s">
        <v>1796</v>
      </c>
      <c r="J101" s="187"/>
      <c r="K101" s="198"/>
    </row>
    <row r="102" spans="2:11" ht="15" customHeight="1">
      <c r="B102" s="207"/>
      <c r="C102" s="187" t="s">
        <v>1797</v>
      </c>
      <c r="D102" s="187"/>
      <c r="E102" s="187"/>
      <c r="F102" s="206" t="s">
        <v>1792</v>
      </c>
      <c r="G102" s="187"/>
      <c r="H102" s="187" t="s">
        <v>1817</v>
      </c>
      <c r="I102" s="187" t="s">
        <v>1789</v>
      </c>
      <c r="J102" s="187">
        <v>50</v>
      </c>
      <c r="K102" s="198"/>
    </row>
    <row r="103" spans="2:11" ht="15" customHeight="1">
      <c r="B103" s="207"/>
      <c r="C103" s="187" t="s">
        <v>1805</v>
      </c>
      <c r="D103" s="187"/>
      <c r="E103" s="187"/>
      <c r="F103" s="206" t="s">
        <v>1792</v>
      </c>
      <c r="G103" s="187"/>
      <c r="H103" s="187" t="s">
        <v>1817</v>
      </c>
      <c r="I103" s="187" t="s">
        <v>1789</v>
      </c>
      <c r="J103" s="187">
        <v>50</v>
      </c>
      <c r="K103" s="198"/>
    </row>
    <row r="104" spans="2:11" ht="15" customHeight="1">
      <c r="B104" s="207"/>
      <c r="C104" s="187" t="s">
        <v>1803</v>
      </c>
      <c r="D104" s="187"/>
      <c r="E104" s="187"/>
      <c r="F104" s="206" t="s">
        <v>1792</v>
      </c>
      <c r="G104" s="187"/>
      <c r="H104" s="187" t="s">
        <v>1817</v>
      </c>
      <c r="I104" s="187" t="s">
        <v>1789</v>
      </c>
      <c r="J104" s="187">
        <v>50</v>
      </c>
      <c r="K104" s="198"/>
    </row>
    <row r="105" spans="2:11" ht="15" customHeight="1">
      <c r="B105" s="207"/>
      <c r="C105" s="187" t="s">
        <v>46</v>
      </c>
      <c r="D105" s="187"/>
      <c r="E105" s="187"/>
      <c r="F105" s="206" t="s">
        <v>1787</v>
      </c>
      <c r="G105" s="187"/>
      <c r="H105" s="187" t="s">
        <v>1818</v>
      </c>
      <c r="I105" s="187" t="s">
        <v>1789</v>
      </c>
      <c r="J105" s="187">
        <v>20</v>
      </c>
      <c r="K105" s="198"/>
    </row>
    <row r="106" spans="2:11" ht="15" customHeight="1">
      <c r="B106" s="207"/>
      <c r="C106" s="187" t="s">
        <v>1819</v>
      </c>
      <c r="D106" s="187"/>
      <c r="E106" s="187"/>
      <c r="F106" s="206" t="s">
        <v>1787</v>
      </c>
      <c r="G106" s="187"/>
      <c r="H106" s="187" t="s">
        <v>1820</v>
      </c>
      <c r="I106" s="187" t="s">
        <v>1789</v>
      </c>
      <c r="J106" s="187">
        <v>120</v>
      </c>
      <c r="K106" s="198"/>
    </row>
    <row r="107" spans="2:11" ht="15" customHeight="1">
      <c r="B107" s="207"/>
      <c r="C107" s="187" t="s">
        <v>33</v>
      </c>
      <c r="D107" s="187"/>
      <c r="E107" s="187"/>
      <c r="F107" s="206" t="s">
        <v>1787</v>
      </c>
      <c r="G107" s="187"/>
      <c r="H107" s="187" t="s">
        <v>1821</v>
      </c>
      <c r="I107" s="187" t="s">
        <v>1812</v>
      </c>
      <c r="J107" s="187"/>
      <c r="K107" s="198"/>
    </row>
    <row r="108" spans="2:11" ht="15" customHeight="1">
      <c r="B108" s="207"/>
      <c r="C108" s="187" t="s">
        <v>41</v>
      </c>
      <c r="D108" s="187"/>
      <c r="E108" s="187"/>
      <c r="F108" s="206" t="s">
        <v>1787</v>
      </c>
      <c r="G108" s="187"/>
      <c r="H108" s="187" t="s">
        <v>1822</v>
      </c>
      <c r="I108" s="187" t="s">
        <v>1812</v>
      </c>
      <c r="J108" s="187"/>
      <c r="K108" s="198"/>
    </row>
    <row r="109" spans="2:11" ht="15" customHeight="1">
      <c r="B109" s="207"/>
      <c r="C109" s="187" t="s">
        <v>50</v>
      </c>
      <c r="D109" s="187"/>
      <c r="E109" s="187"/>
      <c r="F109" s="206" t="s">
        <v>1787</v>
      </c>
      <c r="G109" s="187"/>
      <c r="H109" s="187" t="s">
        <v>1823</v>
      </c>
      <c r="I109" s="187" t="s">
        <v>1824</v>
      </c>
      <c r="J109" s="187"/>
      <c r="K109" s="198"/>
    </row>
    <row r="110" spans="2:11" ht="15" customHeight="1">
      <c r="B110" s="208"/>
      <c r="C110" s="214"/>
      <c r="D110" s="214"/>
      <c r="E110" s="214"/>
      <c r="F110" s="214"/>
      <c r="G110" s="214"/>
      <c r="H110" s="214"/>
      <c r="I110" s="214"/>
      <c r="J110" s="214"/>
      <c r="K110" s="210"/>
    </row>
    <row r="111" spans="2:11" ht="18.75" customHeight="1">
      <c r="B111" s="215"/>
      <c r="C111" s="183"/>
      <c r="D111" s="183"/>
      <c r="E111" s="183"/>
      <c r="F111" s="216"/>
      <c r="G111" s="183"/>
      <c r="H111" s="183"/>
      <c r="I111" s="183"/>
      <c r="J111" s="183"/>
      <c r="K111" s="215"/>
    </row>
    <row r="112" spans="2:11" ht="18.75" customHeight="1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</row>
    <row r="113" spans="2:11" ht="7.5" customHeight="1">
      <c r="B113" s="217"/>
      <c r="C113" s="218"/>
      <c r="D113" s="218"/>
      <c r="E113" s="218"/>
      <c r="F113" s="218"/>
      <c r="G113" s="218"/>
      <c r="H113" s="218"/>
      <c r="I113" s="218"/>
      <c r="J113" s="218"/>
      <c r="K113" s="219"/>
    </row>
    <row r="114" spans="2:11" ht="45" customHeight="1">
      <c r="B114" s="220"/>
      <c r="C114" s="320" t="s">
        <v>1825</v>
      </c>
      <c r="D114" s="320"/>
      <c r="E114" s="320"/>
      <c r="F114" s="320"/>
      <c r="G114" s="320"/>
      <c r="H114" s="320"/>
      <c r="I114" s="320"/>
      <c r="J114" s="320"/>
      <c r="K114" s="221"/>
    </row>
    <row r="115" spans="2:11" ht="17.25" customHeight="1">
      <c r="B115" s="222"/>
      <c r="C115" s="199" t="s">
        <v>1780</v>
      </c>
      <c r="D115" s="199"/>
      <c r="E115" s="199"/>
      <c r="F115" s="199" t="s">
        <v>1781</v>
      </c>
      <c r="G115" s="200"/>
      <c r="H115" s="199" t="s">
        <v>218</v>
      </c>
      <c r="I115" s="199" t="s">
        <v>50</v>
      </c>
      <c r="J115" s="199" t="s">
        <v>1782</v>
      </c>
      <c r="K115" s="223"/>
    </row>
    <row r="116" spans="2:11" ht="17.25" customHeight="1">
      <c r="B116" s="222"/>
      <c r="C116" s="201" t="s">
        <v>1783</v>
      </c>
      <c r="D116" s="201"/>
      <c r="E116" s="201"/>
      <c r="F116" s="202" t="s">
        <v>1784</v>
      </c>
      <c r="G116" s="203"/>
      <c r="H116" s="201"/>
      <c r="I116" s="201"/>
      <c r="J116" s="201" t="s">
        <v>1785</v>
      </c>
      <c r="K116" s="223"/>
    </row>
    <row r="117" spans="2:11" ht="5.25" customHeight="1">
      <c r="B117" s="224"/>
      <c r="C117" s="204"/>
      <c r="D117" s="204"/>
      <c r="E117" s="204"/>
      <c r="F117" s="204"/>
      <c r="G117" s="187"/>
      <c r="H117" s="204"/>
      <c r="I117" s="204"/>
      <c r="J117" s="204"/>
      <c r="K117" s="225"/>
    </row>
    <row r="118" spans="2:11" ht="15" customHeight="1">
      <c r="B118" s="224"/>
      <c r="C118" s="187" t="s">
        <v>1786</v>
      </c>
      <c r="D118" s="204"/>
      <c r="E118" s="204"/>
      <c r="F118" s="206" t="s">
        <v>1787</v>
      </c>
      <c r="G118" s="187"/>
      <c r="H118" s="187" t="s">
        <v>1817</v>
      </c>
      <c r="I118" s="187" t="s">
        <v>1789</v>
      </c>
      <c r="J118" s="187" t="s">
        <v>1790</v>
      </c>
      <c r="K118" s="226"/>
    </row>
    <row r="119" spans="2:11" ht="15" customHeight="1">
      <c r="B119" s="224"/>
      <c r="C119" s="187" t="s">
        <v>1826</v>
      </c>
      <c r="D119" s="187"/>
      <c r="E119" s="187"/>
      <c r="F119" s="206" t="s">
        <v>1787</v>
      </c>
      <c r="G119" s="187"/>
      <c r="H119" s="187" t="s">
        <v>1827</v>
      </c>
      <c r="I119" s="187" t="s">
        <v>1789</v>
      </c>
      <c r="J119" s="187" t="s">
        <v>1790</v>
      </c>
      <c r="K119" s="226"/>
    </row>
    <row r="120" spans="2:11" ht="15" customHeight="1">
      <c r="B120" s="224"/>
      <c r="C120" s="187" t="s">
        <v>1735</v>
      </c>
      <c r="D120" s="187"/>
      <c r="E120" s="187"/>
      <c r="F120" s="206" t="s">
        <v>1787</v>
      </c>
      <c r="G120" s="187"/>
      <c r="H120" s="187" t="s">
        <v>1828</v>
      </c>
      <c r="I120" s="187" t="s">
        <v>1789</v>
      </c>
      <c r="J120" s="187" t="s">
        <v>1790</v>
      </c>
      <c r="K120" s="226"/>
    </row>
    <row r="121" spans="2:11" ht="15" customHeight="1">
      <c r="B121" s="224"/>
      <c r="C121" s="187" t="s">
        <v>1829</v>
      </c>
      <c r="D121" s="187"/>
      <c r="E121" s="187"/>
      <c r="F121" s="206" t="s">
        <v>1792</v>
      </c>
      <c r="G121" s="187"/>
      <c r="H121" s="187" t="s">
        <v>1830</v>
      </c>
      <c r="I121" s="187" t="s">
        <v>1789</v>
      </c>
      <c r="J121" s="187">
        <v>15</v>
      </c>
      <c r="K121" s="226"/>
    </row>
    <row r="122" spans="2:11" ht="15" customHeight="1">
      <c r="B122" s="224"/>
      <c r="C122" s="187" t="s">
        <v>1791</v>
      </c>
      <c r="D122" s="187"/>
      <c r="E122" s="187"/>
      <c r="F122" s="206" t="s">
        <v>1792</v>
      </c>
      <c r="G122" s="187"/>
      <c r="H122" s="187" t="s">
        <v>1817</v>
      </c>
      <c r="I122" s="187" t="s">
        <v>1789</v>
      </c>
      <c r="J122" s="187">
        <v>50</v>
      </c>
      <c r="K122" s="226"/>
    </row>
    <row r="123" spans="2:11" ht="15" customHeight="1">
      <c r="B123" s="224"/>
      <c r="C123" s="187" t="s">
        <v>1797</v>
      </c>
      <c r="D123" s="187"/>
      <c r="E123" s="187"/>
      <c r="F123" s="206" t="s">
        <v>1792</v>
      </c>
      <c r="G123" s="187"/>
      <c r="H123" s="187" t="s">
        <v>1817</v>
      </c>
      <c r="I123" s="187" t="s">
        <v>1789</v>
      </c>
      <c r="J123" s="187">
        <v>50</v>
      </c>
      <c r="K123" s="226"/>
    </row>
    <row r="124" spans="2:11" ht="15" customHeight="1">
      <c r="B124" s="224"/>
      <c r="C124" s="187" t="s">
        <v>1803</v>
      </c>
      <c r="D124" s="187"/>
      <c r="E124" s="187"/>
      <c r="F124" s="206" t="s">
        <v>1792</v>
      </c>
      <c r="G124" s="187"/>
      <c r="H124" s="187" t="s">
        <v>1817</v>
      </c>
      <c r="I124" s="187" t="s">
        <v>1789</v>
      </c>
      <c r="J124" s="187">
        <v>50</v>
      </c>
      <c r="K124" s="226"/>
    </row>
    <row r="125" spans="2:11" ht="15" customHeight="1">
      <c r="B125" s="224"/>
      <c r="C125" s="187" t="s">
        <v>1805</v>
      </c>
      <c r="D125" s="187"/>
      <c r="E125" s="187"/>
      <c r="F125" s="206" t="s">
        <v>1792</v>
      </c>
      <c r="G125" s="187"/>
      <c r="H125" s="187" t="s">
        <v>1817</v>
      </c>
      <c r="I125" s="187" t="s">
        <v>1789</v>
      </c>
      <c r="J125" s="187">
        <v>50</v>
      </c>
      <c r="K125" s="226"/>
    </row>
    <row r="126" spans="2:11" ht="15" customHeight="1">
      <c r="B126" s="224"/>
      <c r="C126" s="187" t="s">
        <v>224</v>
      </c>
      <c r="D126" s="187"/>
      <c r="E126" s="187"/>
      <c r="F126" s="206" t="s">
        <v>1792</v>
      </c>
      <c r="G126" s="187"/>
      <c r="H126" s="187" t="s">
        <v>1831</v>
      </c>
      <c r="I126" s="187" t="s">
        <v>1789</v>
      </c>
      <c r="J126" s="187">
        <v>255</v>
      </c>
      <c r="K126" s="226"/>
    </row>
    <row r="127" spans="2:11" ht="15" customHeight="1">
      <c r="B127" s="224"/>
      <c r="C127" s="187" t="s">
        <v>1807</v>
      </c>
      <c r="D127" s="187"/>
      <c r="E127" s="187"/>
      <c r="F127" s="206" t="s">
        <v>1787</v>
      </c>
      <c r="G127" s="187"/>
      <c r="H127" s="187" t="s">
        <v>1832</v>
      </c>
      <c r="I127" s="187" t="s">
        <v>1809</v>
      </c>
      <c r="J127" s="187"/>
      <c r="K127" s="226"/>
    </row>
    <row r="128" spans="2:11" ht="15" customHeight="1">
      <c r="B128" s="224"/>
      <c r="C128" s="187" t="s">
        <v>1810</v>
      </c>
      <c r="D128" s="187"/>
      <c r="E128" s="187"/>
      <c r="F128" s="206" t="s">
        <v>1787</v>
      </c>
      <c r="G128" s="187"/>
      <c r="H128" s="187" t="s">
        <v>1833</v>
      </c>
      <c r="I128" s="187" t="s">
        <v>1812</v>
      </c>
      <c r="J128" s="187"/>
      <c r="K128" s="226"/>
    </row>
    <row r="129" spans="2:11" ht="15" customHeight="1">
      <c r="B129" s="224"/>
      <c r="C129" s="187" t="s">
        <v>1813</v>
      </c>
      <c r="D129" s="187"/>
      <c r="E129" s="187"/>
      <c r="F129" s="206" t="s">
        <v>1787</v>
      </c>
      <c r="G129" s="187"/>
      <c r="H129" s="187" t="s">
        <v>1813</v>
      </c>
      <c r="I129" s="187" t="s">
        <v>1812</v>
      </c>
      <c r="J129" s="187"/>
      <c r="K129" s="226"/>
    </row>
    <row r="130" spans="2:11" ht="15" customHeight="1">
      <c r="B130" s="224"/>
      <c r="C130" s="187" t="s">
        <v>33</v>
      </c>
      <c r="D130" s="187"/>
      <c r="E130" s="187"/>
      <c r="F130" s="206" t="s">
        <v>1787</v>
      </c>
      <c r="G130" s="187"/>
      <c r="H130" s="187" t="s">
        <v>1834</v>
      </c>
      <c r="I130" s="187" t="s">
        <v>1812</v>
      </c>
      <c r="J130" s="187"/>
      <c r="K130" s="226"/>
    </row>
    <row r="131" spans="2:11" ht="15" customHeight="1">
      <c r="B131" s="224"/>
      <c r="C131" s="187" t="s">
        <v>1835</v>
      </c>
      <c r="D131" s="187"/>
      <c r="E131" s="187"/>
      <c r="F131" s="206" t="s">
        <v>1787</v>
      </c>
      <c r="G131" s="187"/>
      <c r="H131" s="187" t="s">
        <v>1836</v>
      </c>
      <c r="I131" s="187" t="s">
        <v>1812</v>
      </c>
      <c r="J131" s="187"/>
      <c r="K131" s="226"/>
    </row>
    <row r="132" spans="2:11" ht="15" customHeight="1">
      <c r="B132" s="227"/>
      <c r="C132" s="228"/>
      <c r="D132" s="228"/>
      <c r="E132" s="228"/>
      <c r="F132" s="228"/>
      <c r="G132" s="228"/>
      <c r="H132" s="228"/>
      <c r="I132" s="228"/>
      <c r="J132" s="228"/>
      <c r="K132" s="229"/>
    </row>
    <row r="133" spans="2:11" ht="18.75" customHeight="1">
      <c r="B133" s="183"/>
      <c r="C133" s="183"/>
      <c r="D133" s="183"/>
      <c r="E133" s="183"/>
      <c r="F133" s="216"/>
      <c r="G133" s="183"/>
      <c r="H133" s="183"/>
      <c r="I133" s="183"/>
      <c r="J133" s="183"/>
      <c r="K133" s="183"/>
    </row>
    <row r="134" spans="2:11" ht="18.75" customHeight="1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</row>
    <row r="135" spans="2:11" ht="7.5" customHeight="1">
      <c r="B135" s="194"/>
      <c r="C135" s="195"/>
      <c r="D135" s="195"/>
      <c r="E135" s="195"/>
      <c r="F135" s="195"/>
      <c r="G135" s="195"/>
      <c r="H135" s="195"/>
      <c r="I135" s="195"/>
      <c r="J135" s="195"/>
      <c r="K135" s="196"/>
    </row>
    <row r="136" spans="2:11" ht="45" customHeight="1">
      <c r="B136" s="197"/>
      <c r="C136" s="323" t="s">
        <v>1837</v>
      </c>
      <c r="D136" s="323"/>
      <c r="E136" s="323"/>
      <c r="F136" s="323"/>
      <c r="G136" s="323"/>
      <c r="H136" s="323"/>
      <c r="I136" s="323"/>
      <c r="J136" s="323"/>
      <c r="K136" s="198"/>
    </row>
    <row r="137" spans="2:11" ht="17.25" customHeight="1">
      <c r="B137" s="197"/>
      <c r="C137" s="199" t="s">
        <v>1780</v>
      </c>
      <c r="D137" s="199"/>
      <c r="E137" s="199"/>
      <c r="F137" s="199" t="s">
        <v>1781</v>
      </c>
      <c r="G137" s="200"/>
      <c r="H137" s="199" t="s">
        <v>218</v>
      </c>
      <c r="I137" s="199" t="s">
        <v>50</v>
      </c>
      <c r="J137" s="199" t="s">
        <v>1782</v>
      </c>
      <c r="K137" s="198"/>
    </row>
    <row r="138" spans="2:11" ht="17.25" customHeight="1">
      <c r="B138" s="197"/>
      <c r="C138" s="201" t="s">
        <v>1783</v>
      </c>
      <c r="D138" s="201"/>
      <c r="E138" s="201"/>
      <c r="F138" s="202" t="s">
        <v>1784</v>
      </c>
      <c r="G138" s="203"/>
      <c r="H138" s="201"/>
      <c r="I138" s="201"/>
      <c r="J138" s="201" t="s">
        <v>1785</v>
      </c>
      <c r="K138" s="198"/>
    </row>
    <row r="139" spans="2:11" ht="5.25" customHeight="1">
      <c r="B139" s="207"/>
      <c r="C139" s="204"/>
      <c r="D139" s="204"/>
      <c r="E139" s="204"/>
      <c r="F139" s="204"/>
      <c r="G139" s="205"/>
      <c r="H139" s="204"/>
      <c r="I139" s="204"/>
      <c r="J139" s="204"/>
      <c r="K139" s="226"/>
    </row>
    <row r="140" spans="2:11" ht="15" customHeight="1">
      <c r="B140" s="207"/>
      <c r="C140" s="230" t="s">
        <v>1786</v>
      </c>
      <c r="D140" s="187"/>
      <c r="E140" s="187"/>
      <c r="F140" s="231" t="s">
        <v>1787</v>
      </c>
      <c r="G140" s="187"/>
      <c r="H140" s="230" t="s">
        <v>1817</v>
      </c>
      <c r="I140" s="230" t="s">
        <v>1789</v>
      </c>
      <c r="J140" s="230" t="s">
        <v>1790</v>
      </c>
      <c r="K140" s="226"/>
    </row>
    <row r="141" spans="2:11" ht="15" customHeight="1">
      <c r="B141" s="207"/>
      <c r="C141" s="230" t="s">
        <v>1826</v>
      </c>
      <c r="D141" s="187"/>
      <c r="E141" s="187"/>
      <c r="F141" s="231" t="s">
        <v>1787</v>
      </c>
      <c r="G141" s="187"/>
      <c r="H141" s="230" t="s">
        <v>1838</v>
      </c>
      <c r="I141" s="230" t="s">
        <v>1789</v>
      </c>
      <c r="J141" s="230" t="s">
        <v>1790</v>
      </c>
      <c r="K141" s="226"/>
    </row>
    <row r="142" spans="2:11" ht="15" customHeight="1">
      <c r="B142" s="207"/>
      <c r="C142" s="230" t="s">
        <v>1735</v>
      </c>
      <c r="D142" s="187"/>
      <c r="E142" s="187"/>
      <c r="F142" s="231" t="s">
        <v>1787</v>
      </c>
      <c r="G142" s="187"/>
      <c r="H142" s="230" t="s">
        <v>1839</v>
      </c>
      <c r="I142" s="230" t="s">
        <v>1789</v>
      </c>
      <c r="J142" s="230" t="s">
        <v>1790</v>
      </c>
      <c r="K142" s="226"/>
    </row>
    <row r="143" spans="2:11" ht="15" customHeight="1">
      <c r="B143" s="207"/>
      <c r="C143" s="230" t="s">
        <v>1791</v>
      </c>
      <c r="D143" s="187"/>
      <c r="E143" s="187"/>
      <c r="F143" s="231" t="s">
        <v>1792</v>
      </c>
      <c r="G143" s="187"/>
      <c r="H143" s="230" t="s">
        <v>1817</v>
      </c>
      <c r="I143" s="230" t="s">
        <v>1789</v>
      </c>
      <c r="J143" s="230">
        <v>50</v>
      </c>
      <c r="K143" s="226"/>
    </row>
    <row r="144" spans="2:11" ht="15" customHeight="1">
      <c r="B144" s="207"/>
      <c r="C144" s="230" t="s">
        <v>1794</v>
      </c>
      <c r="D144" s="187"/>
      <c r="E144" s="187"/>
      <c r="F144" s="231" t="s">
        <v>1787</v>
      </c>
      <c r="G144" s="187"/>
      <c r="H144" s="230" t="s">
        <v>1817</v>
      </c>
      <c r="I144" s="230" t="s">
        <v>1796</v>
      </c>
      <c r="J144" s="230"/>
      <c r="K144" s="226"/>
    </row>
    <row r="145" spans="2:11" ht="15" customHeight="1">
      <c r="B145" s="207"/>
      <c r="C145" s="230" t="s">
        <v>1797</v>
      </c>
      <c r="D145" s="187"/>
      <c r="E145" s="187"/>
      <c r="F145" s="231" t="s">
        <v>1792</v>
      </c>
      <c r="G145" s="187"/>
      <c r="H145" s="230" t="s">
        <v>1817</v>
      </c>
      <c r="I145" s="230" t="s">
        <v>1789</v>
      </c>
      <c r="J145" s="230">
        <v>50</v>
      </c>
      <c r="K145" s="226"/>
    </row>
    <row r="146" spans="2:11" ht="15" customHeight="1">
      <c r="B146" s="207"/>
      <c r="C146" s="230" t="s">
        <v>1805</v>
      </c>
      <c r="D146" s="187"/>
      <c r="E146" s="187"/>
      <c r="F146" s="231" t="s">
        <v>1792</v>
      </c>
      <c r="G146" s="187"/>
      <c r="H146" s="230" t="s">
        <v>1817</v>
      </c>
      <c r="I146" s="230" t="s">
        <v>1789</v>
      </c>
      <c r="J146" s="230">
        <v>50</v>
      </c>
      <c r="K146" s="226"/>
    </row>
    <row r="147" spans="2:11" ht="15" customHeight="1">
      <c r="B147" s="207"/>
      <c r="C147" s="230" t="s">
        <v>1803</v>
      </c>
      <c r="D147" s="187"/>
      <c r="E147" s="187"/>
      <c r="F147" s="231" t="s">
        <v>1792</v>
      </c>
      <c r="G147" s="187"/>
      <c r="H147" s="230" t="s">
        <v>1817</v>
      </c>
      <c r="I147" s="230" t="s">
        <v>1789</v>
      </c>
      <c r="J147" s="230">
        <v>50</v>
      </c>
      <c r="K147" s="226"/>
    </row>
    <row r="148" spans="2:11" ht="15" customHeight="1">
      <c r="B148" s="207"/>
      <c r="C148" s="230" t="s">
        <v>185</v>
      </c>
      <c r="D148" s="187"/>
      <c r="E148" s="187"/>
      <c r="F148" s="231" t="s">
        <v>1787</v>
      </c>
      <c r="G148" s="187"/>
      <c r="H148" s="230" t="s">
        <v>1840</v>
      </c>
      <c r="I148" s="230" t="s">
        <v>1789</v>
      </c>
      <c r="J148" s="230" t="s">
        <v>1841</v>
      </c>
      <c r="K148" s="226"/>
    </row>
    <row r="149" spans="2:11" ht="15" customHeight="1">
      <c r="B149" s="207"/>
      <c r="C149" s="230" t="s">
        <v>1842</v>
      </c>
      <c r="D149" s="187"/>
      <c r="E149" s="187"/>
      <c r="F149" s="231" t="s">
        <v>1787</v>
      </c>
      <c r="G149" s="187"/>
      <c r="H149" s="230" t="s">
        <v>1843</v>
      </c>
      <c r="I149" s="230" t="s">
        <v>1812</v>
      </c>
      <c r="J149" s="230"/>
      <c r="K149" s="226"/>
    </row>
    <row r="150" spans="2:11" ht="15" customHeight="1">
      <c r="B150" s="232"/>
      <c r="C150" s="214"/>
      <c r="D150" s="214"/>
      <c r="E150" s="214"/>
      <c r="F150" s="214"/>
      <c r="G150" s="214"/>
      <c r="H150" s="214"/>
      <c r="I150" s="214"/>
      <c r="J150" s="214"/>
      <c r="K150" s="233"/>
    </row>
    <row r="151" spans="2:11" ht="18.75" customHeight="1">
      <c r="B151" s="183"/>
      <c r="C151" s="187"/>
      <c r="D151" s="187"/>
      <c r="E151" s="187"/>
      <c r="F151" s="206"/>
      <c r="G151" s="187"/>
      <c r="H151" s="187"/>
      <c r="I151" s="187"/>
      <c r="J151" s="187"/>
      <c r="K151" s="183"/>
    </row>
    <row r="152" spans="2:11" ht="18.75" customHeight="1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</row>
    <row r="153" spans="2:11" ht="7.5" customHeight="1">
      <c r="B153" s="174"/>
      <c r="C153" s="175"/>
      <c r="D153" s="175"/>
      <c r="E153" s="175"/>
      <c r="F153" s="175"/>
      <c r="G153" s="175"/>
      <c r="H153" s="175"/>
      <c r="I153" s="175"/>
      <c r="J153" s="175"/>
      <c r="K153" s="176"/>
    </row>
    <row r="154" spans="2:11" ht="45" customHeight="1">
      <c r="B154" s="177"/>
      <c r="C154" s="320" t="s">
        <v>1844</v>
      </c>
      <c r="D154" s="320"/>
      <c r="E154" s="320"/>
      <c r="F154" s="320"/>
      <c r="G154" s="320"/>
      <c r="H154" s="320"/>
      <c r="I154" s="320"/>
      <c r="J154" s="320"/>
      <c r="K154" s="178"/>
    </row>
    <row r="155" spans="2:11" ht="17.25" customHeight="1">
      <c r="B155" s="177"/>
      <c r="C155" s="199" t="s">
        <v>1780</v>
      </c>
      <c r="D155" s="199"/>
      <c r="E155" s="199"/>
      <c r="F155" s="199" t="s">
        <v>1781</v>
      </c>
      <c r="G155" s="234"/>
      <c r="H155" s="235" t="s">
        <v>218</v>
      </c>
      <c r="I155" s="235" t="s">
        <v>50</v>
      </c>
      <c r="J155" s="199" t="s">
        <v>1782</v>
      </c>
      <c r="K155" s="178"/>
    </row>
    <row r="156" spans="2:11" ht="17.25" customHeight="1">
      <c r="B156" s="180"/>
      <c r="C156" s="201" t="s">
        <v>1783</v>
      </c>
      <c r="D156" s="201"/>
      <c r="E156" s="201"/>
      <c r="F156" s="202" t="s">
        <v>1784</v>
      </c>
      <c r="G156" s="236"/>
      <c r="H156" s="237"/>
      <c r="I156" s="237"/>
      <c r="J156" s="201" t="s">
        <v>1785</v>
      </c>
      <c r="K156" s="181"/>
    </row>
    <row r="157" spans="2:11" ht="5.25" customHeight="1">
      <c r="B157" s="207"/>
      <c r="C157" s="204"/>
      <c r="D157" s="204"/>
      <c r="E157" s="204"/>
      <c r="F157" s="204"/>
      <c r="G157" s="205"/>
      <c r="H157" s="204"/>
      <c r="I157" s="204"/>
      <c r="J157" s="204"/>
      <c r="K157" s="226"/>
    </row>
    <row r="158" spans="2:11" ht="15" customHeight="1">
      <c r="B158" s="207"/>
      <c r="C158" s="187" t="s">
        <v>1786</v>
      </c>
      <c r="D158" s="187"/>
      <c r="E158" s="187"/>
      <c r="F158" s="206" t="s">
        <v>1787</v>
      </c>
      <c r="G158" s="187"/>
      <c r="H158" s="187" t="s">
        <v>1817</v>
      </c>
      <c r="I158" s="187" t="s">
        <v>1789</v>
      </c>
      <c r="J158" s="187" t="s">
        <v>1790</v>
      </c>
      <c r="K158" s="226"/>
    </row>
    <row r="159" spans="2:11" ht="15" customHeight="1">
      <c r="B159" s="207"/>
      <c r="C159" s="187" t="s">
        <v>1826</v>
      </c>
      <c r="D159" s="187"/>
      <c r="E159" s="187"/>
      <c r="F159" s="206" t="s">
        <v>1787</v>
      </c>
      <c r="G159" s="187"/>
      <c r="H159" s="187" t="s">
        <v>1827</v>
      </c>
      <c r="I159" s="187" t="s">
        <v>1789</v>
      </c>
      <c r="J159" s="187" t="s">
        <v>1790</v>
      </c>
      <c r="K159" s="226"/>
    </row>
    <row r="160" spans="2:11" ht="15" customHeight="1">
      <c r="B160" s="207"/>
      <c r="C160" s="187" t="s">
        <v>1735</v>
      </c>
      <c r="D160" s="187"/>
      <c r="E160" s="187"/>
      <c r="F160" s="206" t="s">
        <v>1787</v>
      </c>
      <c r="G160" s="187"/>
      <c r="H160" s="187" t="s">
        <v>1845</v>
      </c>
      <c r="I160" s="187" t="s">
        <v>1789</v>
      </c>
      <c r="J160" s="187" t="s">
        <v>1790</v>
      </c>
      <c r="K160" s="226"/>
    </row>
    <row r="161" spans="2:11" ht="15" customHeight="1">
      <c r="B161" s="207"/>
      <c r="C161" s="187" t="s">
        <v>1791</v>
      </c>
      <c r="D161" s="187"/>
      <c r="E161" s="187"/>
      <c r="F161" s="206" t="s">
        <v>1792</v>
      </c>
      <c r="G161" s="187"/>
      <c r="H161" s="187" t="s">
        <v>1845</v>
      </c>
      <c r="I161" s="187" t="s">
        <v>1789</v>
      </c>
      <c r="J161" s="187">
        <v>50</v>
      </c>
      <c r="K161" s="226"/>
    </row>
    <row r="162" spans="2:11" ht="15" customHeight="1">
      <c r="B162" s="207"/>
      <c r="C162" s="187" t="s">
        <v>1794</v>
      </c>
      <c r="D162" s="187"/>
      <c r="E162" s="187"/>
      <c r="F162" s="206" t="s">
        <v>1787</v>
      </c>
      <c r="G162" s="187"/>
      <c r="H162" s="187" t="s">
        <v>1845</v>
      </c>
      <c r="I162" s="187" t="s">
        <v>1796</v>
      </c>
      <c r="J162" s="187"/>
      <c r="K162" s="226"/>
    </row>
    <row r="163" spans="2:11" ht="15" customHeight="1">
      <c r="B163" s="207"/>
      <c r="C163" s="187" t="s">
        <v>1797</v>
      </c>
      <c r="D163" s="187"/>
      <c r="E163" s="187"/>
      <c r="F163" s="206" t="s">
        <v>1792</v>
      </c>
      <c r="G163" s="187"/>
      <c r="H163" s="187" t="s">
        <v>1845</v>
      </c>
      <c r="I163" s="187" t="s">
        <v>1789</v>
      </c>
      <c r="J163" s="187">
        <v>50</v>
      </c>
      <c r="K163" s="226"/>
    </row>
    <row r="164" spans="2:11" ht="15" customHeight="1">
      <c r="B164" s="207"/>
      <c r="C164" s="187" t="s">
        <v>1805</v>
      </c>
      <c r="D164" s="187"/>
      <c r="E164" s="187"/>
      <c r="F164" s="206" t="s">
        <v>1792</v>
      </c>
      <c r="G164" s="187"/>
      <c r="H164" s="187" t="s">
        <v>1845</v>
      </c>
      <c r="I164" s="187" t="s">
        <v>1789</v>
      </c>
      <c r="J164" s="187">
        <v>50</v>
      </c>
      <c r="K164" s="226"/>
    </row>
    <row r="165" spans="2:11" ht="15" customHeight="1">
      <c r="B165" s="207"/>
      <c r="C165" s="187" t="s">
        <v>1803</v>
      </c>
      <c r="D165" s="187"/>
      <c r="E165" s="187"/>
      <c r="F165" s="206" t="s">
        <v>1792</v>
      </c>
      <c r="G165" s="187"/>
      <c r="H165" s="187" t="s">
        <v>1845</v>
      </c>
      <c r="I165" s="187" t="s">
        <v>1789</v>
      </c>
      <c r="J165" s="187">
        <v>50</v>
      </c>
      <c r="K165" s="226"/>
    </row>
    <row r="166" spans="2:11" ht="15" customHeight="1">
      <c r="B166" s="207"/>
      <c r="C166" s="187" t="s">
        <v>217</v>
      </c>
      <c r="D166" s="187"/>
      <c r="E166" s="187"/>
      <c r="F166" s="206" t="s">
        <v>1787</v>
      </c>
      <c r="G166" s="187"/>
      <c r="H166" s="187" t="s">
        <v>1846</v>
      </c>
      <c r="I166" s="187" t="s">
        <v>1847</v>
      </c>
      <c r="J166" s="187"/>
      <c r="K166" s="226"/>
    </row>
    <row r="167" spans="2:11" ht="15" customHeight="1">
      <c r="B167" s="207"/>
      <c r="C167" s="187" t="s">
        <v>50</v>
      </c>
      <c r="D167" s="187"/>
      <c r="E167" s="187"/>
      <c r="F167" s="206" t="s">
        <v>1787</v>
      </c>
      <c r="G167" s="187"/>
      <c r="H167" s="187" t="s">
        <v>1848</v>
      </c>
      <c r="I167" s="187" t="s">
        <v>1849</v>
      </c>
      <c r="J167" s="187">
        <v>1</v>
      </c>
      <c r="K167" s="226"/>
    </row>
    <row r="168" spans="2:11" ht="15" customHeight="1">
      <c r="B168" s="207"/>
      <c r="C168" s="187" t="s">
        <v>46</v>
      </c>
      <c r="D168" s="187"/>
      <c r="E168" s="187"/>
      <c r="F168" s="206" t="s">
        <v>1787</v>
      </c>
      <c r="G168" s="187"/>
      <c r="H168" s="187" t="s">
        <v>1850</v>
      </c>
      <c r="I168" s="187" t="s">
        <v>1789</v>
      </c>
      <c r="J168" s="187">
        <v>20</v>
      </c>
      <c r="K168" s="226"/>
    </row>
    <row r="169" spans="2:11" ht="15" customHeight="1">
      <c r="B169" s="207"/>
      <c r="C169" s="187" t="s">
        <v>218</v>
      </c>
      <c r="D169" s="187"/>
      <c r="E169" s="187"/>
      <c r="F169" s="206" t="s">
        <v>1787</v>
      </c>
      <c r="G169" s="187"/>
      <c r="H169" s="187" t="s">
        <v>1851</v>
      </c>
      <c r="I169" s="187" t="s">
        <v>1789</v>
      </c>
      <c r="J169" s="187">
        <v>255</v>
      </c>
      <c r="K169" s="226"/>
    </row>
    <row r="170" spans="2:11" ht="15" customHeight="1">
      <c r="B170" s="207"/>
      <c r="C170" s="187" t="s">
        <v>219</v>
      </c>
      <c r="D170" s="187"/>
      <c r="E170" s="187"/>
      <c r="F170" s="206" t="s">
        <v>1787</v>
      </c>
      <c r="G170" s="187"/>
      <c r="H170" s="187" t="s">
        <v>1751</v>
      </c>
      <c r="I170" s="187" t="s">
        <v>1789</v>
      </c>
      <c r="J170" s="187">
        <v>10</v>
      </c>
      <c r="K170" s="226"/>
    </row>
    <row r="171" spans="2:11" ht="15" customHeight="1">
      <c r="B171" s="207"/>
      <c r="C171" s="187" t="s">
        <v>220</v>
      </c>
      <c r="D171" s="187"/>
      <c r="E171" s="187"/>
      <c r="F171" s="206" t="s">
        <v>1787</v>
      </c>
      <c r="G171" s="187"/>
      <c r="H171" s="187" t="s">
        <v>1852</v>
      </c>
      <c r="I171" s="187" t="s">
        <v>1812</v>
      </c>
      <c r="J171" s="187"/>
      <c r="K171" s="226"/>
    </row>
    <row r="172" spans="2:11" ht="15" customHeight="1">
      <c r="B172" s="207"/>
      <c r="C172" s="187" t="s">
        <v>1853</v>
      </c>
      <c r="D172" s="187"/>
      <c r="E172" s="187"/>
      <c r="F172" s="206" t="s">
        <v>1787</v>
      </c>
      <c r="G172" s="187"/>
      <c r="H172" s="187" t="s">
        <v>1854</v>
      </c>
      <c r="I172" s="187" t="s">
        <v>1812</v>
      </c>
      <c r="J172" s="187"/>
      <c r="K172" s="226"/>
    </row>
    <row r="173" spans="2:11" ht="15" customHeight="1">
      <c r="B173" s="207"/>
      <c r="C173" s="187" t="s">
        <v>1842</v>
      </c>
      <c r="D173" s="187"/>
      <c r="E173" s="187"/>
      <c r="F173" s="206" t="s">
        <v>1787</v>
      </c>
      <c r="G173" s="187"/>
      <c r="H173" s="187" t="s">
        <v>1855</v>
      </c>
      <c r="I173" s="187" t="s">
        <v>1812</v>
      </c>
      <c r="J173" s="187"/>
      <c r="K173" s="226"/>
    </row>
    <row r="174" spans="2:11" ht="15" customHeight="1">
      <c r="B174" s="207"/>
      <c r="C174" s="187" t="s">
        <v>223</v>
      </c>
      <c r="D174" s="187"/>
      <c r="E174" s="187"/>
      <c r="F174" s="206" t="s">
        <v>1792</v>
      </c>
      <c r="G174" s="187"/>
      <c r="H174" s="187" t="s">
        <v>1856</v>
      </c>
      <c r="I174" s="187" t="s">
        <v>1789</v>
      </c>
      <c r="J174" s="187">
        <v>50</v>
      </c>
      <c r="K174" s="226"/>
    </row>
    <row r="175" spans="2:11" ht="15" customHeight="1">
      <c r="B175" s="232"/>
      <c r="C175" s="214"/>
      <c r="D175" s="214"/>
      <c r="E175" s="214"/>
      <c r="F175" s="214"/>
      <c r="G175" s="214"/>
      <c r="H175" s="214"/>
      <c r="I175" s="214"/>
      <c r="J175" s="214"/>
      <c r="K175" s="233"/>
    </row>
    <row r="176" spans="2:11" ht="18.75" customHeight="1">
      <c r="B176" s="183"/>
      <c r="C176" s="187"/>
      <c r="D176" s="187"/>
      <c r="E176" s="187"/>
      <c r="F176" s="206"/>
      <c r="G176" s="187"/>
      <c r="H176" s="187"/>
      <c r="I176" s="187"/>
      <c r="J176" s="187"/>
      <c r="K176" s="183"/>
    </row>
    <row r="177" spans="2:11" ht="18.75" customHeight="1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</row>
    <row r="178" spans="2:11" ht="13.5">
      <c r="B178" s="174"/>
      <c r="C178" s="175"/>
      <c r="D178" s="175"/>
      <c r="E178" s="175"/>
      <c r="F178" s="175"/>
      <c r="G178" s="175"/>
      <c r="H178" s="175"/>
      <c r="I178" s="175"/>
      <c r="J178" s="175"/>
      <c r="K178" s="176"/>
    </row>
    <row r="179" spans="2:11" ht="21">
      <c r="B179" s="177"/>
      <c r="C179" s="320" t="s">
        <v>1857</v>
      </c>
      <c r="D179" s="320"/>
      <c r="E179" s="320"/>
      <c r="F179" s="320"/>
      <c r="G179" s="320"/>
      <c r="H179" s="320"/>
      <c r="I179" s="320"/>
      <c r="J179" s="320"/>
      <c r="K179" s="178"/>
    </row>
    <row r="180" spans="2:11" ht="25.5" customHeight="1">
      <c r="B180" s="177"/>
      <c r="C180" s="238" t="s">
        <v>1858</v>
      </c>
      <c r="D180" s="238"/>
      <c r="E180" s="238"/>
      <c r="F180" s="238" t="s">
        <v>1859</v>
      </c>
      <c r="G180" s="239"/>
      <c r="H180" s="321" t="s">
        <v>1860</v>
      </c>
      <c r="I180" s="321"/>
      <c r="J180" s="321"/>
      <c r="K180" s="178"/>
    </row>
    <row r="181" spans="2:11" ht="5.25" customHeight="1">
      <c r="B181" s="207"/>
      <c r="C181" s="204"/>
      <c r="D181" s="204"/>
      <c r="E181" s="204"/>
      <c r="F181" s="204"/>
      <c r="G181" s="187"/>
      <c r="H181" s="204"/>
      <c r="I181" s="204"/>
      <c r="J181" s="204"/>
      <c r="K181" s="226"/>
    </row>
    <row r="182" spans="2:11" ht="15" customHeight="1">
      <c r="B182" s="207"/>
      <c r="C182" s="187" t="s">
        <v>1861</v>
      </c>
      <c r="D182" s="187"/>
      <c r="E182" s="187"/>
      <c r="F182" s="206" t="s">
        <v>35</v>
      </c>
      <c r="G182" s="187"/>
      <c r="H182" s="319" t="s">
        <v>1862</v>
      </c>
      <c r="I182" s="319"/>
      <c r="J182" s="319"/>
      <c r="K182" s="226"/>
    </row>
    <row r="183" spans="2:11" ht="15" customHeight="1">
      <c r="B183" s="207"/>
      <c r="C183" s="211"/>
      <c r="D183" s="187"/>
      <c r="E183" s="187"/>
      <c r="F183" s="206" t="s">
        <v>37</v>
      </c>
      <c r="G183" s="187"/>
      <c r="H183" s="319" t="s">
        <v>1863</v>
      </c>
      <c r="I183" s="319"/>
      <c r="J183" s="319"/>
      <c r="K183" s="226"/>
    </row>
    <row r="184" spans="2:11" ht="15" customHeight="1">
      <c r="B184" s="207"/>
      <c r="C184" s="211"/>
      <c r="D184" s="187"/>
      <c r="E184" s="187"/>
      <c r="F184" s="206" t="s">
        <v>40</v>
      </c>
      <c r="G184" s="187"/>
      <c r="H184" s="319" t="s">
        <v>1864</v>
      </c>
      <c r="I184" s="319"/>
      <c r="J184" s="319"/>
      <c r="K184" s="226"/>
    </row>
    <row r="185" spans="2:11" ht="15" customHeight="1">
      <c r="B185" s="207"/>
      <c r="C185" s="187"/>
      <c r="D185" s="187"/>
      <c r="E185" s="187"/>
      <c r="F185" s="206" t="s">
        <v>38</v>
      </c>
      <c r="G185" s="187"/>
      <c r="H185" s="319" t="s">
        <v>1865</v>
      </c>
      <c r="I185" s="319"/>
      <c r="J185" s="319"/>
      <c r="K185" s="226"/>
    </row>
    <row r="186" spans="2:11" ht="15" customHeight="1">
      <c r="B186" s="207"/>
      <c r="C186" s="187"/>
      <c r="D186" s="187"/>
      <c r="E186" s="187"/>
      <c r="F186" s="206" t="s">
        <v>39</v>
      </c>
      <c r="G186" s="187"/>
      <c r="H186" s="319" t="s">
        <v>1866</v>
      </c>
      <c r="I186" s="319"/>
      <c r="J186" s="319"/>
      <c r="K186" s="226"/>
    </row>
    <row r="187" spans="2:11" ht="15" customHeight="1">
      <c r="B187" s="207"/>
      <c r="C187" s="187"/>
      <c r="D187" s="187"/>
      <c r="E187" s="187"/>
      <c r="F187" s="206"/>
      <c r="G187" s="187"/>
      <c r="H187" s="187"/>
      <c r="I187" s="187"/>
      <c r="J187" s="187"/>
      <c r="K187" s="226"/>
    </row>
    <row r="188" spans="2:11" ht="15" customHeight="1">
      <c r="B188" s="207"/>
      <c r="C188" s="187" t="s">
        <v>1824</v>
      </c>
      <c r="D188" s="187"/>
      <c r="E188" s="187"/>
      <c r="F188" s="206" t="s">
        <v>72</v>
      </c>
      <c r="G188" s="187"/>
      <c r="H188" s="319" t="s">
        <v>1867</v>
      </c>
      <c r="I188" s="319"/>
      <c r="J188" s="319"/>
      <c r="K188" s="226"/>
    </row>
    <row r="189" spans="2:11" ht="15" customHeight="1">
      <c r="B189" s="207"/>
      <c r="C189" s="211"/>
      <c r="D189" s="187"/>
      <c r="E189" s="187"/>
      <c r="F189" s="206" t="s">
        <v>1729</v>
      </c>
      <c r="G189" s="187"/>
      <c r="H189" s="319" t="s">
        <v>1730</v>
      </c>
      <c r="I189" s="319"/>
      <c r="J189" s="319"/>
      <c r="K189" s="226"/>
    </row>
    <row r="190" spans="2:11" ht="15" customHeight="1">
      <c r="B190" s="207"/>
      <c r="C190" s="187"/>
      <c r="D190" s="187"/>
      <c r="E190" s="187"/>
      <c r="F190" s="206" t="s">
        <v>1727</v>
      </c>
      <c r="G190" s="187"/>
      <c r="H190" s="319" t="s">
        <v>1868</v>
      </c>
      <c r="I190" s="319"/>
      <c r="J190" s="319"/>
      <c r="K190" s="226"/>
    </row>
    <row r="191" spans="2:11" ht="15" customHeight="1">
      <c r="B191" s="240"/>
      <c r="C191" s="211"/>
      <c r="D191" s="211"/>
      <c r="E191" s="211"/>
      <c r="F191" s="206" t="s">
        <v>1731</v>
      </c>
      <c r="G191" s="192"/>
      <c r="H191" s="318" t="s">
        <v>1732</v>
      </c>
      <c r="I191" s="318"/>
      <c r="J191" s="318"/>
      <c r="K191" s="241"/>
    </row>
    <row r="192" spans="2:11" ht="15" customHeight="1">
      <c r="B192" s="240"/>
      <c r="C192" s="211"/>
      <c r="D192" s="211"/>
      <c r="E192" s="211"/>
      <c r="F192" s="206" t="s">
        <v>1733</v>
      </c>
      <c r="G192" s="192"/>
      <c r="H192" s="318" t="s">
        <v>1869</v>
      </c>
      <c r="I192" s="318"/>
      <c r="J192" s="318"/>
      <c r="K192" s="241"/>
    </row>
    <row r="193" spans="2:11" ht="15" customHeight="1">
      <c r="B193" s="240"/>
      <c r="C193" s="211"/>
      <c r="D193" s="211"/>
      <c r="E193" s="211"/>
      <c r="F193" s="242"/>
      <c r="G193" s="192"/>
      <c r="H193" s="243"/>
      <c r="I193" s="243"/>
      <c r="J193" s="243"/>
      <c r="K193" s="241"/>
    </row>
    <row r="194" spans="2:11" ht="15" customHeight="1">
      <c r="B194" s="240"/>
      <c r="C194" s="187" t="s">
        <v>1849</v>
      </c>
      <c r="D194" s="211"/>
      <c r="E194" s="211"/>
      <c r="F194" s="206">
        <v>1</v>
      </c>
      <c r="G194" s="192"/>
      <c r="H194" s="318" t="s">
        <v>1870</v>
      </c>
      <c r="I194" s="318"/>
      <c r="J194" s="318"/>
      <c r="K194" s="241"/>
    </row>
    <row r="195" spans="2:11" ht="15" customHeight="1">
      <c r="B195" s="240"/>
      <c r="C195" s="211"/>
      <c r="D195" s="211"/>
      <c r="E195" s="211"/>
      <c r="F195" s="206">
        <v>2</v>
      </c>
      <c r="G195" s="192"/>
      <c r="H195" s="318" t="s">
        <v>1871</v>
      </c>
      <c r="I195" s="318"/>
      <c r="J195" s="318"/>
      <c r="K195" s="241"/>
    </row>
    <row r="196" spans="2:11" ht="15" customHeight="1">
      <c r="B196" s="240"/>
      <c r="C196" s="211"/>
      <c r="D196" s="211"/>
      <c r="E196" s="211"/>
      <c r="F196" s="206">
        <v>3</v>
      </c>
      <c r="G196" s="192"/>
      <c r="H196" s="318" t="s">
        <v>1872</v>
      </c>
      <c r="I196" s="318"/>
      <c r="J196" s="318"/>
      <c r="K196" s="241"/>
    </row>
    <row r="197" spans="2:11" ht="15" customHeight="1">
      <c r="B197" s="240"/>
      <c r="C197" s="211"/>
      <c r="D197" s="211"/>
      <c r="E197" s="211"/>
      <c r="F197" s="206">
        <v>4</v>
      </c>
      <c r="G197" s="192"/>
      <c r="H197" s="318" t="s">
        <v>1873</v>
      </c>
      <c r="I197" s="318"/>
      <c r="J197" s="318"/>
      <c r="K197" s="241"/>
    </row>
    <row r="198" spans="2:11" ht="12.75" customHeight="1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dcterms:modified xsi:type="dcterms:W3CDTF">2015-03-19T07:48:53Z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