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H:\___PROJEKTY_2020___\27_20_KOMUN_CH_C_DOBROVSKEHO_PRELOUC_DUSP\G_CD\"/>
    </mc:Choice>
  </mc:AlternateContent>
  <xr:revisionPtr revIDLastSave="0" documentId="13_ncr:1_{7BAD14D8-3147-470D-BB4A-8DEE899B58CF}" xr6:coauthVersionLast="45" xr6:coauthVersionMax="45" xr10:uidLastSave="{00000000-0000-0000-0000-000000000000}"/>
  <bookViews>
    <workbookView xWindow="28680" yWindow="-120" windowWidth="29040" windowHeight="15840" activeTab="2" xr2:uid="{00000000-000D-0000-FFFF-FFFF00000000}"/>
  </bookViews>
  <sheets>
    <sheet name="Rekapitulace stavby" sheetId="1" r:id="rId1"/>
    <sheet name="SO 001 - VEDLEJŠÍ A OSTAT..." sheetId="2" r:id="rId2"/>
    <sheet name="SO 101 - KOMUNIKACE " sheetId="3" r:id="rId3"/>
  </sheets>
  <definedNames>
    <definedName name="_xlnm._FilterDatabase" localSheetId="1" hidden="1">'SO 001 - VEDLEJŠÍ A OSTAT...'!$C$119:$K$134</definedName>
    <definedName name="_xlnm._FilterDatabase" localSheetId="2" hidden="1">'SO 101 - KOMUNIKACE '!$C$124:$K$326</definedName>
    <definedName name="_xlnm.Print_Titles" localSheetId="0">'Rekapitulace stavby'!$92:$92</definedName>
    <definedName name="_xlnm.Print_Titles" localSheetId="1">'SO 001 - VEDLEJŠÍ A OSTAT...'!$119:$119</definedName>
    <definedName name="_xlnm.Print_Titles" localSheetId="2">'SO 101 - KOMUNIKACE '!$124:$124</definedName>
    <definedName name="_xlnm.Print_Area" localSheetId="0">'Rekapitulace stavby'!$D$4:$AO$76,'Rekapitulace stavby'!$C$82:$AQ$97</definedName>
    <definedName name="_xlnm.Print_Area" localSheetId="1">'SO 001 - VEDLEJŠÍ A OSTAT...'!$C$4:$J$76,'SO 001 - VEDLEJŠÍ A OSTAT...'!$C$82:$J$101,'SO 001 - VEDLEJŠÍ A OSTAT...'!$C$107:$K$134</definedName>
    <definedName name="_xlnm.Print_Area" localSheetId="2">'SO 101 - KOMUNIKACE '!$C$4:$J$76,'SO 101 - KOMUNIKACE '!$C$82:$J$106,'SO 101 - KOMUNIKACE '!$C$112:$K$326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326" i="3"/>
  <c r="BH326" i="3"/>
  <c r="BG326" i="3"/>
  <c r="BF326" i="3"/>
  <c r="T326" i="3"/>
  <c r="T325" i="3" s="1"/>
  <c r="R326" i="3"/>
  <c r="R325" i="3" s="1"/>
  <c r="P326" i="3"/>
  <c r="P325" i="3" s="1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299" i="3"/>
  <c r="BH299" i="3"/>
  <c r="BG299" i="3"/>
  <c r="BF299" i="3"/>
  <c r="T299" i="3"/>
  <c r="R299" i="3"/>
  <c r="P299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T190" i="3"/>
  <c r="R191" i="3"/>
  <c r="R190" i="3" s="1"/>
  <c r="P191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J122" i="3"/>
  <c r="F119" i="3"/>
  <c r="E117" i="3"/>
  <c r="J92" i="3"/>
  <c r="F89" i="3"/>
  <c r="E87" i="3"/>
  <c r="J21" i="3"/>
  <c r="E21" i="3"/>
  <c r="J121" i="3" s="1"/>
  <c r="J20" i="3"/>
  <c r="J18" i="3"/>
  <c r="E18" i="3"/>
  <c r="F122" i="3" s="1"/>
  <c r="J17" i="3"/>
  <c r="J15" i="3"/>
  <c r="E15" i="3"/>
  <c r="F91" i="3" s="1"/>
  <c r="J14" i="3"/>
  <c r="J12" i="3"/>
  <c r="J119" i="3" s="1"/>
  <c r="E7" i="3"/>
  <c r="E85" i="3"/>
  <c r="J37" i="2"/>
  <c r="J36" i="2"/>
  <c r="AY95" i="1" s="1"/>
  <c r="J35" i="2"/>
  <c r="AX95" i="1"/>
  <c r="BI134" i="2"/>
  <c r="BH134" i="2"/>
  <c r="BG134" i="2"/>
  <c r="BF134" i="2"/>
  <c r="T134" i="2"/>
  <c r="T133" i="2" s="1"/>
  <c r="R134" i="2"/>
  <c r="R133" i="2"/>
  <c r="P134" i="2"/>
  <c r="P133" i="2" s="1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114" i="2" s="1"/>
  <c r="E7" i="2"/>
  <c r="E85" i="2"/>
  <c r="L90" i="1"/>
  <c r="AM90" i="1"/>
  <c r="AM89" i="1"/>
  <c r="L89" i="1"/>
  <c r="AM87" i="1"/>
  <c r="L87" i="1"/>
  <c r="L85" i="1"/>
  <c r="L84" i="1"/>
  <c r="BK326" i="3"/>
  <c r="BK323" i="3"/>
  <c r="J321" i="3"/>
  <c r="J319" i="3"/>
  <c r="BK317" i="3"/>
  <c r="BK315" i="3"/>
  <c r="BK313" i="3"/>
  <c r="BK307" i="3"/>
  <c r="J307" i="3"/>
  <c r="BK305" i="3"/>
  <c r="BK299" i="3"/>
  <c r="BK288" i="3"/>
  <c r="BK286" i="3"/>
  <c r="J284" i="3"/>
  <c r="J282" i="3"/>
  <c r="BK280" i="3"/>
  <c r="BK275" i="3"/>
  <c r="J274" i="3"/>
  <c r="BK270" i="3"/>
  <c r="BK267" i="3"/>
  <c r="BK265" i="3"/>
  <c r="J263" i="3"/>
  <c r="J255" i="3"/>
  <c r="BK251" i="3"/>
  <c r="BK247" i="3"/>
  <c r="BK245" i="3"/>
  <c r="BK244" i="3"/>
  <c r="J243" i="3"/>
  <c r="J242" i="3"/>
  <c r="J241" i="3"/>
  <c r="J240" i="3"/>
  <c r="J237" i="3"/>
  <c r="BK233" i="3"/>
  <c r="J231" i="3"/>
  <c r="BK228" i="3"/>
  <c r="BK226" i="3"/>
  <c r="J225" i="3"/>
  <c r="BK223" i="3"/>
  <c r="J220" i="3"/>
  <c r="BK218" i="3"/>
  <c r="J215" i="3"/>
  <c r="BK213" i="3"/>
  <c r="BK211" i="3"/>
  <c r="BK209" i="3"/>
  <c r="BK207" i="3"/>
  <c r="BK205" i="3"/>
  <c r="BK204" i="3"/>
  <c r="J200" i="3"/>
  <c r="BK194" i="3"/>
  <c r="J188" i="3"/>
  <c r="BK176" i="3"/>
  <c r="BK166" i="3"/>
  <c r="J155" i="3"/>
  <c r="J153" i="3"/>
  <c r="J152" i="3"/>
  <c r="BK147" i="3"/>
  <c r="BK145" i="3"/>
  <c r="J141" i="3"/>
  <c r="BK139" i="3"/>
  <c r="BK137" i="3"/>
  <c r="BK135" i="3"/>
  <c r="J133" i="3"/>
  <c r="J131" i="3"/>
  <c r="J128" i="3"/>
  <c r="BK134" i="2"/>
  <c r="BK132" i="2"/>
  <c r="BK130" i="2"/>
  <c r="J129" i="2"/>
  <c r="J128" i="2"/>
  <c r="J127" i="2"/>
  <c r="BK125" i="2"/>
  <c r="BK124" i="2"/>
  <c r="BK123" i="2"/>
  <c r="AS94" i="1"/>
  <c r="J326" i="3"/>
  <c r="J323" i="3"/>
  <c r="BK321" i="3"/>
  <c r="BK319" i="3"/>
  <c r="J317" i="3"/>
  <c r="J315" i="3"/>
  <c r="J313" i="3"/>
  <c r="J305" i="3"/>
  <c r="J299" i="3"/>
  <c r="J288" i="3"/>
  <c r="J286" i="3"/>
  <c r="BK284" i="3"/>
  <c r="BK282" i="3"/>
  <c r="J280" i="3"/>
  <c r="BK276" i="3"/>
  <c r="J270" i="3"/>
  <c r="J265" i="3"/>
  <c r="J261" i="3"/>
  <c r="J257" i="3"/>
  <c r="BK255" i="3"/>
  <c r="J251" i="3"/>
  <c r="BK249" i="3"/>
  <c r="J247" i="3"/>
  <c r="J244" i="3"/>
  <c r="BK243" i="3"/>
  <c r="BK241" i="3"/>
  <c r="BK238" i="3"/>
  <c r="BK237" i="3"/>
  <c r="J233" i="3"/>
  <c r="J226" i="3"/>
  <c r="BK225" i="3"/>
  <c r="J218" i="3"/>
  <c r="J213" i="3"/>
  <c r="J209" i="3"/>
  <c r="J207" i="3"/>
  <c r="J202" i="3"/>
  <c r="BK200" i="3"/>
  <c r="J196" i="3"/>
  <c r="J194" i="3"/>
  <c r="J191" i="3"/>
  <c r="BK186" i="3"/>
  <c r="J180" i="3"/>
  <c r="J179" i="3"/>
  <c r="J177" i="3"/>
  <c r="J176" i="3"/>
  <c r="BK174" i="3"/>
  <c r="BK173" i="3"/>
  <c r="BK168" i="3"/>
  <c r="J166" i="3"/>
  <c r="BK155" i="3"/>
  <c r="BK153" i="3"/>
  <c r="J147" i="3"/>
  <c r="J145" i="3"/>
  <c r="BK141" i="3"/>
  <c r="J137" i="3"/>
  <c r="J135" i="3"/>
  <c r="BK133" i="3"/>
  <c r="BK128" i="3"/>
  <c r="J134" i="2"/>
  <c r="BK128" i="2"/>
  <c r="BK127" i="2"/>
  <c r="J124" i="2"/>
  <c r="J276" i="3"/>
  <c r="J275" i="3"/>
  <c r="BK274" i="3"/>
  <c r="J267" i="3"/>
  <c r="BK263" i="3"/>
  <c r="BK261" i="3"/>
  <c r="BK257" i="3"/>
  <c r="J249" i="3"/>
  <c r="J245" i="3"/>
  <c r="BK242" i="3"/>
  <c r="BK240" i="3"/>
  <c r="J238" i="3"/>
  <c r="BK231" i="3"/>
  <c r="J228" i="3"/>
  <c r="J223" i="3"/>
  <c r="BK220" i="3"/>
  <c r="BK215" i="3"/>
  <c r="J211" i="3"/>
  <c r="J205" i="3"/>
  <c r="J204" i="3"/>
  <c r="BK202" i="3"/>
  <c r="BK196" i="3"/>
  <c r="BK191" i="3"/>
  <c r="BK188" i="3"/>
  <c r="J186" i="3"/>
  <c r="BK180" i="3"/>
  <c r="BK179" i="3"/>
  <c r="BK177" i="3"/>
  <c r="J174" i="3"/>
  <c r="J173" i="3"/>
  <c r="J168" i="3"/>
  <c r="BK152" i="3"/>
  <c r="J139" i="3"/>
  <c r="BK131" i="3"/>
  <c r="J132" i="2"/>
  <c r="J130" i="2"/>
  <c r="BK129" i="2"/>
  <c r="J125" i="2"/>
  <c r="J123" i="2"/>
  <c r="R126" i="2" l="1"/>
  <c r="BK122" i="2"/>
  <c r="J122" i="2"/>
  <c r="J98" i="2"/>
  <c r="P122" i="2"/>
  <c r="T122" i="2"/>
  <c r="P126" i="2"/>
  <c r="T193" i="3"/>
  <c r="R122" i="2"/>
  <c r="R121" i="2"/>
  <c r="R120" i="2"/>
  <c r="BK126" i="2"/>
  <c r="J126" i="2" s="1"/>
  <c r="J99" i="2" s="1"/>
  <c r="T126" i="2"/>
  <c r="BK127" i="3"/>
  <c r="J127" i="3" s="1"/>
  <c r="J98" i="3" s="1"/>
  <c r="P127" i="3"/>
  <c r="R127" i="3"/>
  <c r="T127" i="3"/>
  <c r="BK185" i="3"/>
  <c r="J185" i="3"/>
  <c r="J99" i="3"/>
  <c r="P185" i="3"/>
  <c r="R185" i="3"/>
  <c r="T185" i="3"/>
  <c r="BK193" i="3"/>
  <c r="J193" i="3" s="1"/>
  <c r="J101" i="3" s="1"/>
  <c r="P193" i="3"/>
  <c r="R193" i="3"/>
  <c r="BK217" i="3"/>
  <c r="J217" i="3"/>
  <c r="J102" i="3"/>
  <c r="P217" i="3"/>
  <c r="R217" i="3"/>
  <c r="T217" i="3"/>
  <c r="BK230" i="3"/>
  <c r="J230" i="3"/>
  <c r="J103" i="3" s="1"/>
  <c r="P230" i="3"/>
  <c r="R230" i="3"/>
  <c r="T230" i="3"/>
  <c r="BK298" i="3"/>
  <c r="J298" i="3"/>
  <c r="J104" i="3"/>
  <c r="P298" i="3"/>
  <c r="R298" i="3"/>
  <c r="T298" i="3"/>
  <c r="J89" i="2"/>
  <c r="E110" i="2"/>
  <c r="BE125" i="2"/>
  <c r="BE127" i="2"/>
  <c r="BE130" i="2"/>
  <c r="BE132" i="2"/>
  <c r="J91" i="3"/>
  <c r="F121" i="3"/>
  <c r="BE128" i="3"/>
  <c r="BE139" i="3"/>
  <c r="BE153" i="3"/>
  <c r="BE174" i="3"/>
  <c r="BE176" i="3"/>
  <c r="BE194" i="3"/>
  <c r="BE211" i="3"/>
  <c r="BE213" i="3"/>
  <c r="BE215" i="3"/>
  <c r="BE218" i="3"/>
  <c r="BE226" i="3"/>
  <c r="BE231" i="3"/>
  <c r="BE243" i="3"/>
  <c r="BE244" i="3"/>
  <c r="BE245" i="3"/>
  <c r="BE247" i="3"/>
  <c r="BE251" i="3"/>
  <c r="BE255" i="3"/>
  <c r="BE123" i="2"/>
  <c r="BE134" i="2"/>
  <c r="BK133" i="2"/>
  <c r="J133" i="2"/>
  <c r="J100" i="2" s="1"/>
  <c r="J89" i="3"/>
  <c r="F92" i="3"/>
  <c r="E115" i="3"/>
  <c r="BE133" i="3"/>
  <c r="BE141" i="3"/>
  <c r="BE147" i="3"/>
  <c r="BE166" i="3"/>
  <c r="BE168" i="3"/>
  <c r="BE173" i="3"/>
  <c r="BE179" i="3"/>
  <c r="BE188" i="3"/>
  <c r="BE200" i="3"/>
  <c r="BE202" i="3"/>
  <c r="BE204" i="3"/>
  <c r="BE207" i="3"/>
  <c r="BE223" i="3"/>
  <c r="BE233" i="3"/>
  <c r="BE240" i="3"/>
  <c r="BE242" i="3"/>
  <c r="BE249" i="3"/>
  <c r="BE257" i="3"/>
  <c r="BE263" i="3"/>
  <c r="BE265" i="3"/>
  <c r="BE267" i="3"/>
  <c r="BE270" i="3"/>
  <c r="BE286" i="3"/>
  <c r="BE305" i="3"/>
  <c r="BE307" i="3"/>
  <c r="BE315" i="3"/>
  <c r="BE317" i="3"/>
  <c r="BE323" i="3"/>
  <c r="BE326" i="3"/>
  <c r="F92" i="2"/>
  <c r="BE124" i="2"/>
  <c r="BE128" i="2"/>
  <c r="BE129" i="2"/>
  <c r="BE131" i="3"/>
  <c r="BE135" i="3"/>
  <c r="BE137" i="3"/>
  <c r="BE145" i="3"/>
  <c r="BE152" i="3"/>
  <c r="BE155" i="3"/>
  <c r="BE177" i="3"/>
  <c r="BE180" i="3"/>
  <c r="BE186" i="3"/>
  <c r="BE191" i="3"/>
  <c r="BE196" i="3"/>
  <c r="BE205" i="3"/>
  <c r="BE209" i="3"/>
  <c r="BE220" i="3"/>
  <c r="BE225" i="3"/>
  <c r="BE228" i="3"/>
  <c r="BE237" i="3"/>
  <c r="BE238" i="3"/>
  <c r="BE241" i="3"/>
  <c r="BE261" i="3"/>
  <c r="BE274" i="3"/>
  <c r="BE275" i="3"/>
  <c r="BE276" i="3"/>
  <c r="BE280" i="3"/>
  <c r="BE282" i="3"/>
  <c r="BE284" i="3"/>
  <c r="BE288" i="3"/>
  <c r="BE299" i="3"/>
  <c r="BE313" i="3"/>
  <c r="BE319" i="3"/>
  <c r="BE321" i="3"/>
  <c r="BK190" i="3"/>
  <c r="J190" i="3"/>
  <c r="J100" i="3"/>
  <c r="BK325" i="3"/>
  <c r="J325" i="3" s="1"/>
  <c r="J105" i="3" s="1"/>
  <c r="F37" i="2"/>
  <c r="BD95" i="1"/>
  <c r="F34" i="2"/>
  <c r="BA95" i="1"/>
  <c r="F34" i="3"/>
  <c r="BA96" i="1"/>
  <c r="F35" i="3"/>
  <c r="BB96" i="1" s="1"/>
  <c r="F36" i="2"/>
  <c r="BC95" i="1"/>
  <c r="J34" i="2"/>
  <c r="AW95" i="1" s="1"/>
  <c r="F35" i="2"/>
  <c r="BB95" i="1"/>
  <c r="J34" i="3"/>
  <c r="AW96" i="1" s="1"/>
  <c r="F37" i="3"/>
  <c r="BD96" i="1"/>
  <c r="F36" i="3"/>
  <c r="BC96" i="1" s="1"/>
  <c r="R126" i="3" l="1"/>
  <c r="R125" i="3"/>
  <c r="T126" i="3"/>
  <c r="T125" i="3"/>
  <c r="T121" i="2"/>
  <c r="T120" i="2"/>
  <c r="P126" i="3"/>
  <c r="P125" i="3"/>
  <c r="AU96" i="1" s="1"/>
  <c r="P121" i="2"/>
  <c r="P120" i="2"/>
  <c r="AU95" i="1"/>
  <c r="BK121" i="2"/>
  <c r="J121" i="2"/>
  <c r="J97" i="2"/>
  <c r="BK126" i="3"/>
  <c r="J126" i="3" s="1"/>
  <c r="J97" i="3" s="1"/>
  <c r="J33" i="2"/>
  <c r="AV95" i="1"/>
  <c r="AT95" i="1" s="1"/>
  <c r="BB94" i="1"/>
  <c r="W31" i="1"/>
  <c r="BC94" i="1"/>
  <c r="W32" i="1" s="1"/>
  <c r="F33" i="3"/>
  <c r="AZ96" i="1"/>
  <c r="BD94" i="1"/>
  <c r="W33" i="1" s="1"/>
  <c r="F33" i="2"/>
  <c r="AZ95" i="1"/>
  <c r="J33" i="3"/>
  <c r="AV96" i="1" s="1"/>
  <c r="AT96" i="1" s="1"/>
  <c r="BA94" i="1"/>
  <c r="AW94" i="1"/>
  <c r="AK30" i="1" s="1"/>
  <c r="BK120" i="2" l="1"/>
  <c r="J120" i="2"/>
  <c r="J96" i="2"/>
  <c r="BK125" i="3"/>
  <c r="J125" i="3" s="1"/>
  <c r="J96" i="3" s="1"/>
  <c r="AU94" i="1"/>
  <c r="AZ94" i="1"/>
  <c r="W29" i="1" s="1"/>
  <c r="AY94" i="1"/>
  <c r="AX94" i="1"/>
  <c r="W30" i="1"/>
  <c r="AV94" i="1" l="1"/>
  <c r="AK29" i="1"/>
  <c r="J30" i="2"/>
  <c r="AG95" i="1"/>
  <c r="AN95" i="1" s="1"/>
  <c r="J30" i="3"/>
  <c r="AG96" i="1"/>
  <c r="AN96" i="1"/>
  <c r="J39" i="2" l="1"/>
  <c r="J39" i="3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<sst xmlns="http://schemas.openxmlformats.org/spreadsheetml/2006/main" count="2802" uniqueCount="589">
  <si>
    <t>Export Komplet</t>
  </si>
  <si>
    <t/>
  </si>
  <si>
    <t>2.0</t>
  </si>
  <si>
    <t>ZAMOK</t>
  </si>
  <si>
    <t>False</t>
  </si>
  <si>
    <t>{563dcc27-9012-4598-96f2-acf910f2f808}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</si>
  <si>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</si>
  <si>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</si>
  <si>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</si>
  <si>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</si>
  <si>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</si>
  <si>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</si>
  <si>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</si>
  <si>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</si>
  <si>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126-19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</si>
  <si>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</si>
  <si>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</si>
  <si>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KOMUNIKACE PRO CHODCE A CYKLISTY V MÍSTĚ CHODNÍKU MEZI ULICÍ DOBROVSKÉHO A KOLÍNSKOU, PŘELOUČ</t>
  </si>
  <si>
    <t>KSO:</t>
  </si>
  <si>
    <t>CC-CZ:</t>
  </si>
  <si>
    <t>Místo:</t>
  </si>
  <si>
    <t>Přelouč</t>
  </si>
  <si>
    <t>Datum:</t>
  </si>
  <si>
    <t>21. 4. 2020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</si>
  <si>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</si>
  <si>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</si>
  <si>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</si>
  <si>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</si>
  <si>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</si>
  <si>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</si>
  <si>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</si>
  <si>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</si>
  <si>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</si>
  <si>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</si>
  <si>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</si>
  <si>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</si>
  <si>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</si>
  <si>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</si>
  <si>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</si>
  <si>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</si>
  <si>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</si>
  <si>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</si>
  <si>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</si>
  <si>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</si>
  <si>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</si>
  <si>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</si>
  <si>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</si>
  <si>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</si>
  <si>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</si>
  <si>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</si>
  <si>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</si>
  <si>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</si>
  <si>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</si>
  <si>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</si>
  <si>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</si>
  <si>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</si>
  <si>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</si>
  <si>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</si>
  <si>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</si>
  <si>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</si>
  <si>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</si>
  <si>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</si>
  <si>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</si>
  <si>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</si>
  <si>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</si>
  <si>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</si>
  <si>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</si>
  <si>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</si>
  <si>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</si>
  <si>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</si>
  <si>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</si>
  <si>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</si>
  <si>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</si>
  <si>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</si>
  <si>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</si>
  <si>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</si>
  <si>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</si>
  <si>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</si>
  <si>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</si>
  <si>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</si>
  <si>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</si>
  <si>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</t>
  </si>
  <si>
    <t>STA</t>
  </si>
  <si>
    <t>1</t>
  </si>
  <si>
    <t>{dff67a9f-e659-4fba-a1a7-587189764244}</t>
  </si>
  <si>
    <t>822 27</t>
  </si>
  <si>
    <t>2</t>
  </si>
  <si>
    <t>SO 101</t>
  </si>
  <si>
    <t xml:space="preserve">KOMUNIKACE </t>
  </si>
  <si>
    <t>{4a82dceb-e233-4b07-a759-c534d27f1626}</t>
  </si>
  <si>
    <t>KRYCÍ LIST SOUPISU PRACÍ</t>
  </si>
  <si>
    <t>Objekt:</t>
  </si>
  <si>
    <t>SO 001 - VEDLEJŠÍ A OSTATNÍ NÁKLADY</t>
  </si>
  <si>
    <t>Město Přelouč</t>
  </si>
  <si>
    <t>VDI Projekt s.r.o.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</si>
  <si>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</si>
  <si>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</si>
  <si>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</si>
  <si>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</si>
  <si>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</si>
  <si>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</si>
  <si>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</si>
  <si>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</si>
  <si>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</si>
  <si>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</si>
  <si>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</si>
  <si>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</si>
  <si>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</si>
  <si>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</si>
  <si>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</si>
  <si>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</si>
  <si>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</si>
  <si>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</si>
  <si>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</si>
  <si>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</si>
  <si>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</si>
  <si>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</si>
  <si>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</si>
  <si>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</si>
  <si>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</si>
  <si>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</si>
  <si>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</si>
  <si>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</si>
  <si>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</si>
  <si>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</si>
  <si>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</si>
  <si>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</si>
  <si>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2019 01</t>
  </si>
  <si>
    <t>1024</t>
  </si>
  <si>
    <t>-578052846</t>
  </si>
  <si>
    <t>012303000</t>
  </si>
  <si>
    <t>Geodetické práce po výstavbě - zaměření skutečného provedení díla ke kolaudaci stavby</t>
  </si>
  <si>
    <t>-794499667</t>
  </si>
  <si>
    <t>3</t>
  </si>
  <si>
    <t>013254000</t>
  </si>
  <si>
    <t>Dokumentace skutečného provedení stavby - 4x tištěná, 1x CD</t>
  </si>
  <si>
    <t>-1797673212</t>
  </si>
  <si>
    <t>VRN3</t>
  </si>
  <si>
    <t>Zařízení staveniště</t>
  </si>
  <si>
    <t>4</t>
  </si>
  <si>
    <t>030001000</t>
  </si>
  <si>
    <t>1453114641</t>
  </si>
  <si>
    <t>032903000</t>
  </si>
  <si>
    <t>Náklady na provoz a údržbu vybavení staveniště</t>
  </si>
  <si>
    <t>-365646049</t>
  </si>
  <si>
    <t>6</t>
  </si>
  <si>
    <t>034303000</t>
  </si>
  <si>
    <t>Dopravní značení na staveništi - dopravně inženýrské opatření v průběhu stavby dle TP 66 - osazení dočasného dopr. značení vč. opatření  pro zajištění dopravy - zřízení a odstranění, manipulace, pronájmu vč. projektu zajištění dopr. inž. rozhodnutí</t>
  </si>
  <si>
    <t>-591067798</t>
  </si>
  <si>
    <t>7</t>
  </si>
  <si>
    <t>034403001</t>
  </si>
  <si>
    <t>Pomocné práce zajištění nebo řízení regulaci a ochranu dopravy - úhrnná část musí obsahovat veškeré náklady na dočasné úpravy a regulaci dopravy (i pěší) na staveništi</t>
  </si>
  <si>
    <t>-223517658</t>
  </si>
  <si>
    <t>VV</t>
  </si>
  <si>
    <t>" přístupu k nemovitostem (např.lávky, nájezdy) a zajištění staveniště dle BOZP (ochranná oplocení, zajištění výkopů apod.) "1</t>
  </si>
  <si>
    <t>8</t>
  </si>
  <si>
    <t>039103000</t>
  </si>
  <si>
    <t>Rozebrání, bourání a odvoz zařízení staveniště</t>
  </si>
  <si>
    <t>-501825571</t>
  </si>
  <si>
    <t>VRN4</t>
  </si>
  <si>
    <t>Inženýrská činnost</t>
  </si>
  <si>
    <t>9</t>
  </si>
  <si>
    <t>043134000</t>
  </si>
  <si>
    <t>Zkoušky zatěžovací - provedení zkoušek dle KZP v souladu s TP, TKP a ČSN - (8 statických zatěžovacích zkoušek)</t>
  </si>
  <si>
    <t>kus</t>
  </si>
  <si>
    <t>1876130015</t>
  </si>
  <si>
    <t xml:space="preserve">SO 101 - KOMUNIKACE 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</si>
  <si>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</si>
  <si>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</si>
  <si>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</si>
  <si>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</si>
  <si>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</si>
  <si>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</si>
  <si>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</si>
  <si>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</si>
  <si>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</si>
  <si>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</si>
  <si>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</si>
  <si>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</si>
  <si>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111111101</t>
  </si>
  <si>
    <t>Odstranění travin a keřů v rovině nebo ve svahu do 1:5 ručně</t>
  </si>
  <si>
    <t>m2</t>
  </si>
  <si>
    <t>CS ÚRS 2020 01</t>
  </si>
  <si>
    <t>10062020</t>
  </si>
  <si>
    <t>"PRO VÝPOČET PLOCH I KUBATUR BYLA POUŽITA SITUACE D.2"</t>
  </si>
  <si>
    <t>"na ostrůvcích"26,8+13+20,7+2,3+13+2,3+26,7+13,9</t>
  </si>
  <si>
    <t>113106121</t>
  </si>
  <si>
    <t>Rozebrání dlažeb z betonových nebo kamenných dlaždic komunikací pro pěší ručně</t>
  </si>
  <si>
    <t>-1891026313</t>
  </si>
  <si>
    <t>"dlaždice chodníku 30/30"67,5+28,2+68,4+65,5</t>
  </si>
  <si>
    <t>113106123</t>
  </si>
  <si>
    <t>Rozebrání dlažeb ze zámkových dlaždic komunikací pro pěší ručně</t>
  </si>
  <si>
    <t>-1991665830</t>
  </si>
  <si>
    <t>"zámková dlažba"103,7+38,3+11,9</t>
  </si>
  <si>
    <t>113107041</t>
  </si>
  <si>
    <t>Odstranění podkladu živičných tl 50 mm při překopech ručně</t>
  </si>
  <si>
    <t>801920599</t>
  </si>
  <si>
    <t>"na ZÚ a KÚ"3+3,6</t>
  </si>
  <si>
    <t>113107043</t>
  </si>
  <si>
    <t>Odstranění podkladu živičných tl 150 mm při překopech ručně</t>
  </si>
  <si>
    <t>1893119891</t>
  </si>
  <si>
    <t>"na ZÚ v místě rozšíření stezky"19</t>
  </si>
  <si>
    <t>113107131</t>
  </si>
  <si>
    <t>Odstranění podkladu z betonu prostého tl 150 mm ručně</t>
  </si>
  <si>
    <t>-425045261</t>
  </si>
  <si>
    <t>"betonek u podezdívky na ZÚ"25*0,15</t>
  </si>
  <si>
    <t>113107222</t>
  </si>
  <si>
    <t>Odstranění podkladu z kameniva drceného tl 200 mm strojně pl přes 200 m2</t>
  </si>
  <si>
    <t>1903306199</t>
  </si>
  <si>
    <t>"dle dlažby"229,6+153,9</t>
  </si>
  <si>
    <t>"v místě rozšíření chodníku"19</t>
  </si>
  <si>
    <t>Součet</t>
  </si>
  <si>
    <t>M</t>
  </si>
  <si>
    <t>R1</t>
  </si>
  <si>
    <t>Sondy pro ověření polohy inženýrských sítí</t>
  </si>
  <si>
    <t>1495389730</t>
  </si>
  <si>
    <t>"dle potřeby stavby - odhad"10</t>
  </si>
  <si>
    <t>113201112</t>
  </si>
  <si>
    <t>Vytrhání obrub silničních ležatých</t>
  </si>
  <si>
    <t>m</t>
  </si>
  <si>
    <t>-966690905</t>
  </si>
  <si>
    <t>"vodící proužky"65+9,5</t>
  </si>
  <si>
    <t>"na ZÚ kam.obr"4,5+35+9,5</t>
  </si>
  <si>
    <t>"ve vjezdu"11</t>
  </si>
  <si>
    <t>10</t>
  </si>
  <si>
    <t>113202111</t>
  </si>
  <si>
    <t>Vytrhání obrub krajníků obrubníků stojatých</t>
  </si>
  <si>
    <t>-188060730</t>
  </si>
  <si>
    <t>11</t>
  </si>
  <si>
    <t>119001421</t>
  </si>
  <si>
    <t>Dočasné zajištění kabelů a kabelových tratí ze 3 volně ložených kabelů</t>
  </si>
  <si>
    <t>-1422029997</t>
  </si>
  <si>
    <t>"upřesní se dle potřeby stavby - odhad"60</t>
  </si>
  <si>
    <t>12</t>
  </si>
  <si>
    <t>122151103</t>
  </si>
  <si>
    <t>Odkopávky a prokopávky nezapažené v hornině třídy těžitelnosti I, skupiny 1 a 2 objem do 100 m3 strojně</t>
  </si>
  <si>
    <t>m3</t>
  </si>
  <si>
    <t>-542688614</t>
  </si>
  <si>
    <t>"sanace"</t>
  </si>
  <si>
    <t>"chodník"100+90,5+37,4+85,8+69,5</t>
  </si>
  <si>
    <t>"varovné pásy"1,8+3</t>
  </si>
  <si>
    <t>Mezisoučet</t>
  </si>
  <si>
    <t>"vjezdy"8,2+21,5+31,6+10,5</t>
  </si>
  <si>
    <t>"varovné pásy"1,9+4+5,3+1,9</t>
  </si>
  <si>
    <t>"sanace celkem"(388+84,9)*0,15</t>
  </si>
  <si>
    <t>"odstranění zeminy v místě ostrůvků "118,7*0,2</t>
  </si>
  <si>
    <t>"celkem"70,94+23,74</t>
  </si>
  <si>
    <t>13</t>
  </si>
  <si>
    <t>129911121</t>
  </si>
  <si>
    <t>Bourání zdiva z betonu prostého neprokládaného v odkopávkách nebo prokopávkách ručně</t>
  </si>
  <si>
    <t>131827656</t>
  </si>
  <si>
    <t>"uliční vpusť"1,5</t>
  </si>
  <si>
    <t>14</t>
  </si>
  <si>
    <t>139001101</t>
  </si>
  <si>
    <t>Příplatek za ztížení vykopávky v blízkosti podzemního vedení</t>
  </si>
  <si>
    <t>-814721705</t>
  </si>
  <si>
    <t>"tel.kabel"195*0,3*0,4</t>
  </si>
  <si>
    <t>"plyn"160*0,3*0,4</t>
  </si>
  <si>
    <t>"V.O."160*0,3*0,4</t>
  </si>
  <si>
    <t>162751117</t>
  </si>
  <si>
    <t>Vodorovné přemístění do 10000 m výkopku/sypaniny z horniny třídy těžitelnosti I, skupiny 1 až 3</t>
  </si>
  <si>
    <t>-2128081562</t>
  </si>
  <si>
    <t>16</t>
  </si>
  <si>
    <t>162751119</t>
  </si>
  <si>
    <t>Příplatek k vodorovnému přemístění výkopku/sypaniny z horniny třídy těžitelnosti I, skupiny 1 až 3 ZKD 1000 m přes 10000 m</t>
  </si>
  <si>
    <t>-569989244</t>
  </si>
  <si>
    <t>"na skládku do 14 km"94,68*4</t>
  </si>
  <si>
    <t>17</t>
  </si>
  <si>
    <t>167151101</t>
  </si>
  <si>
    <t>Nakládání výkopku z hornin třídy těžitelnosti I, skupiny 1 až 3 do 100 m3</t>
  </si>
  <si>
    <t>-1312017041</t>
  </si>
  <si>
    <t>18</t>
  </si>
  <si>
    <t>171201221</t>
  </si>
  <si>
    <t>Poplatek za uložení na skládce (skládkovné) zeminy a kamení kód odpadu 17 05 04</t>
  </si>
  <si>
    <t>t</t>
  </si>
  <si>
    <t>-2138242893</t>
  </si>
  <si>
    <t>93,35*1,9</t>
  </si>
  <si>
    <t>19</t>
  </si>
  <si>
    <t>171251201</t>
  </si>
  <si>
    <t>Uložení sypaniny na skládky nebo meziskládky</t>
  </si>
  <si>
    <t>1291912801</t>
  </si>
  <si>
    <t>20</t>
  </si>
  <si>
    <t>181152302</t>
  </si>
  <si>
    <t>Úprava pláně pro silnice a dálnice v zářezech se zhutněním</t>
  </si>
  <si>
    <t>-1999214005</t>
  </si>
  <si>
    <t>"chodník +varovné pásy"388+4,8</t>
  </si>
  <si>
    <t>"vjezdy+varovné pásy"71,8+13,1</t>
  </si>
  <si>
    <t>"pro posunutou obrubu na ZÚ"19</t>
  </si>
  <si>
    <t>Zakládání</t>
  </si>
  <si>
    <t>273311127</t>
  </si>
  <si>
    <t>Základové desky z betonu prostého C 25/30</t>
  </si>
  <si>
    <t>1472490481</t>
  </si>
  <si>
    <t>"dle potřeby na dobetonávky - odhad"6</t>
  </si>
  <si>
    <t>22</t>
  </si>
  <si>
    <t>275313611</t>
  </si>
  <si>
    <t>Základové patky z betonu tř. C 16/20</t>
  </si>
  <si>
    <t>-1788667969</t>
  </si>
  <si>
    <t>"pro sloupky dopravních značek"4*0,3*0,3*0,8</t>
  </si>
  <si>
    <t>Vodorovné konstrukce</t>
  </si>
  <si>
    <t>23</t>
  </si>
  <si>
    <t>452311131</t>
  </si>
  <si>
    <t>Podkladní desky z betonu prostého tř. C 12/15 otevřený výkop</t>
  </si>
  <si>
    <t>36053144</t>
  </si>
  <si>
    <t>"posunutá vpusť na ZÚ"1,5*1,5*0,15</t>
  </si>
  <si>
    <t>Komunikace pozemní</t>
  </si>
  <si>
    <t>24</t>
  </si>
  <si>
    <t>564751111</t>
  </si>
  <si>
    <t>Podklad z kameniva hrubého drceného vel. 0-63 mm tl 150 mm</t>
  </si>
  <si>
    <t>1464660132</t>
  </si>
  <si>
    <t>"sanace-dle úpravy pláně"392,8+84,9</t>
  </si>
  <si>
    <t>25</t>
  </si>
  <si>
    <t>564851111</t>
  </si>
  <si>
    <t>Podklad ze štěrkodrtě ŠD tl 150 mm</t>
  </si>
  <si>
    <t>1701840598</t>
  </si>
  <si>
    <t>"vjezdy - 2 vrstvy"84,9*2</t>
  </si>
  <si>
    <t>"pod chodník v místě posunu"19</t>
  </si>
  <si>
    <t>26</t>
  </si>
  <si>
    <t>564861111</t>
  </si>
  <si>
    <t>Podklad ze štěrkodrtě ŠD tl 200 mm</t>
  </si>
  <si>
    <t>-88877754</t>
  </si>
  <si>
    <t>"chodník"388+4,8</t>
  </si>
  <si>
    <t>27</t>
  </si>
  <si>
    <t>573211109</t>
  </si>
  <si>
    <t>Postřik živičný spojovací z asfaltu v množství 0,50 kg/m2</t>
  </si>
  <si>
    <t>-1025942031</t>
  </si>
  <si>
    <t>"pruh š. 0,50 na ZÚ a KÚ"3+3,6</t>
  </si>
  <si>
    <t>28</t>
  </si>
  <si>
    <t>577144111</t>
  </si>
  <si>
    <t>Asfaltový beton vrstva obrusná ACO 11 (ABS) tř. I tl 50 mm š do 3 m z nemodifikovaného asfaltu</t>
  </si>
  <si>
    <t>-709241286</t>
  </si>
  <si>
    <t>29</t>
  </si>
  <si>
    <t>596211113</t>
  </si>
  <si>
    <t>Kladení zámkové dlažby komunikací pro pěší tl 60 mm skupiny A pl přes 300 m2</t>
  </si>
  <si>
    <t>1515355422</t>
  </si>
  <si>
    <t>"chodník"392,8</t>
  </si>
  <si>
    <t>30</t>
  </si>
  <si>
    <t>59245006</t>
  </si>
  <si>
    <t>dlažba tvar obdélník betonová pro nevidomé 200x100x60mm barevná - tmavě šedá (bílá)</t>
  </si>
  <si>
    <t>-951239298</t>
  </si>
  <si>
    <t>"varovné pásy chodníku"4,8*1,03</t>
  </si>
  <si>
    <t>31</t>
  </si>
  <si>
    <t>59245018</t>
  </si>
  <si>
    <t>dlažba tvar obdélník betonová 200x100x60mm přírodní</t>
  </si>
  <si>
    <t>381309693</t>
  </si>
  <si>
    <t>"chodník"388*1,03</t>
  </si>
  <si>
    <t>32</t>
  </si>
  <si>
    <t>596211211</t>
  </si>
  <si>
    <t>Kladení zámkové dlažby komunikací pro pěší tl 80 mm skupiny A pl do 100 m2</t>
  </si>
  <si>
    <t>-1181415526</t>
  </si>
  <si>
    <t>"vjezdy + varovné pásy"71,8+13,1</t>
  </si>
  <si>
    <t>33</t>
  </si>
  <si>
    <t>59245226</t>
  </si>
  <si>
    <t>dlažba tvar obdélník betonová pro nevidomé 200x100x80mm barevná - tmavě šedá (bílá)</t>
  </si>
  <si>
    <t>817632194</t>
  </si>
  <si>
    <t>13,1*1,03</t>
  </si>
  <si>
    <t>34</t>
  </si>
  <si>
    <t>59245005</t>
  </si>
  <si>
    <t>dlažba tvar obdélník betonová 200x100x80mm barevná - červená</t>
  </si>
  <si>
    <t>1659942214</t>
  </si>
  <si>
    <t>71,8*1,03</t>
  </si>
  <si>
    <t>Trubní vedení</t>
  </si>
  <si>
    <t>35</t>
  </si>
  <si>
    <t>871251101</t>
  </si>
  <si>
    <t>Montáž chrániček inženýrských sítí z PVC 110 x 4,2 mm</t>
  </si>
  <si>
    <t>-1808748708</t>
  </si>
  <si>
    <t>"kabely ve vjezdech-upřesní se během stavby-odhad"40</t>
  </si>
  <si>
    <t>36</t>
  </si>
  <si>
    <t>56245115</t>
  </si>
  <si>
    <t>žlab kabelový s víkem ze směsových plastů 130x130mm dl 1,2m</t>
  </si>
  <si>
    <t>-1124180394</t>
  </si>
  <si>
    <t>40*1,03</t>
  </si>
  <si>
    <t>41,2*1,03 'Přepočtené koeficientem množství</t>
  </si>
  <si>
    <t>37</t>
  </si>
  <si>
    <t>895941111</t>
  </si>
  <si>
    <t>Zřízení vpusti kanalizační uliční z betonových dílců typ UV-50 normální</t>
  </si>
  <si>
    <t>-1795727607</t>
  </si>
  <si>
    <t>"na ZÚ"1</t>
  </si>
  <si>
    <t>38</t>
  </si>
  <si>
    <t>59221657</t>
  </si>
  <si>
    <t>vpusťový komplet základní (pero,drážka) s obrubníkem betonový v 120mm 400/450x500/620x1000mm</t>
  </si>
  <si>
    <t>332122262</t>
  </si>
  <si>
    <t>39</t>
  </si>
  <si>
    <t>899332111</t>
  </si>
  <si>
    <t>Výšková úprava uličního vstupu nebo vpusti do 200 mm snížením poklopu</t>
  </si>
  <si>
    <t>989770940</t>
  </si>
  <si>
    <t>"poklop v trase komunikace+rezerva"3</t>
  </si>
  <si>
    <t>40</t>
  </si>
  <si>
    <t>899432111</t>
  </si>
  <si>
    <t>Výšková úprava uličního vstupu nebo vpusti do 200 mm snížením krycího hrnce, šoupěte nebo hydrantu</t>
  </si>
  <si>
    <t>-619710285</t>
  </si>
  <si>
    <t>"8 kusů+rezerva 2kusy"10</t>
  </si>
  <si>
    <t>Ostatní konstrukce a práce, bourání</t>
  </si>
  <si>
    <t>41</t>
  </si>
  <si>
    <t>900000001</t>
  </si>
  <si>
    <t>Vytýčení polohy inženýrských sítí</t>
  </si>
  <si>
    <t>-799115237</t>
  </si>
  <si>
    <t>"odhad dle potřeby"27*3</t>
  </si>
  <si>
    <t>42</t>
  </si>
  <si>
    <t>914111111</t>
  </si>
  <si>
    <t>Montáž svislé dopravní značky do velikosti 1 m2 objímkami na sloupek nebo konzolu</t>
  </si>
  <si>
    <t>1608162369</t>
  </si>
  <si>
    <t>"značky A 19"2</t>
  </si>
  <si>
    <t>"značky C 9a a C 9b"2+2</t>
  </si>
  <si>
    <t>43</t>
  </si>
  <si>
    <t>40445619</t>
  </si>
  <si>
    <t>zákazové, příkazové dopravní značky B1-B34, C1-15 500mm</t>
  </si>
  <si>
    <t>-759201569</t>
  </si>
  <si>
    <t>44</t>
  </si>
  <si>
    <t>40445600</t>
  </si>
  <si>
    <t>výstražné dopravní značky A1-A30, A33 700mm</t>
  </si>
  <si>
    <t>694311145</t>
  </si>
  <si>
    <t>"značka A 19"2</t>
  </si>
  <si>
    <t>45</t>
  </si>
  <si>
    <t>914511112</t>
  </si>
  <si>
    <t>Montáž sloupku dopravních značek délky do 3,5 m s betonovým základem a patkou</t>
  </si>
  <si>
    <t>42331055</t>
  </si>
  <si>
    <t>46</t>
  </si>
  <si>
    <t>40445225</t>
  </si>
  <si>
    <t>sloupek pro dopravní značku Zn D 60mm v 3,5m</t>
  </si>
  <si>
    <t>1026678441</t>
  </si>
  <si>
    <t>47</t>
  </si>
  <si>
    <t>40445256</t>
  </si>
  <si>
    <t>svorka upínací na sloupek dopravní značky D 60mm</t>
  </si>
  <si>
    <t>-1344047983</t>
  </si>
  <si>
    <t>48</t>
  </si>
  <si>
    <t>40445253</t>
  </si>
  <si>
    <t>víčko plastové na sloupek D 60mm</t>
  </si>
  <si>
    <t>-1063056199</t>
  </si>
  <si>
    <t>49</t>
  </si>
  <si>
    <t>40445240</t>
  </si>
  <si>
    <t>patka pro sloupek Al D 60mm</t>
  </si>
  <si>
    <t>-173922671</t>
  </si>
  <si>
    <t>50</t>
  </si>
  <si>
    <t>915111112</t>
  </si>
  <si>
    <t>Vodorovné dopravní značení dělící čáry souvislé š 125 mm retroreflexní bílá barva</t>
  </si>
  <si>
    <t>2018628665</t>
  </si>
  <si>
    <t>"VDZ před vjezdy u domů"8+14,5+17,5+8</t>
  </si>
  <si>
    <t>51</t>
  </si>
  <si>
    <t>915491211</t>
  </si>
  <si>
    <t>Osazení vodícího proužku z betonových desek do betonového lože tl do 100 mm š proužku 250 mm</t>
  </si>
  <si>
    <t>1261392376</t>
  </si>
  <si>
    <t>"na ZÚ a KÚ"65+9</t>
  </si>
  <si>
    <t>52</t>
  </si>
  <si>
    <t>59218002</t>
  </si>
  <si>
    <t>krajník betonový silniční 500x250x100mm</t>
  </si>
  <si>
    <t>1122204374</t>
  </si>
  <si>
    <t>74*1,03</t>
  </si>
  <si>
    <t>53</t>
  </si>
  <si>
    <t>916131113</t>
  </si>
  <si>
    <t>Osazení silničního obrubníku betonového ležatého s boční opěrou do lože z betonu prostého</t>
  </si>
  <si>
    <t>1917972598</t>
  </si>
  <si>
    <t>"sklopené obruby ve vjezdech ve vjezdech čp. 675 a 669"(2*0,6+3,5)+(2*0,6+9)</t>
  </si>
  <si>
    <t>"na KÚ kamenná"9</t>
  </si>
  <si>
    <t>54</t>
  </si>
  <si>
    <t>R2</t>
  </si>
  <si>
    <t>Sklopená silniční obruba CSB - obrubník ke kruh. objezdům - přímý</t>
  </si>
  <si>
    <t>72829971</t>
  </si>
  <si>
    <t>(3,5+9)/0,6*1,03</t>
  </si>
  <si>
    <t>55</t>
  </si>
  <si>
    <t>R3</t>
  </si>
  <si>
    <t>Sklopená obruba CSB přechodová</t>
  </si>
  <si>
    <t>1218379296</t>
  </si>
  <si>
    <t>"pravá 250/195"2*1,03</t>
  </si>
  <si>
    <t>"levá 195/250"2*1,03</t>
  </si>
  <si>
    <t>56</t>
  </si>
  <si>
    <t>916131213</t>
  </si>
  <si>
    <t>Osazení silničního obrubníku betonového stojatého s boční opěrou do lože z betonu prostého</t>
  </si>
  <si>
    <t>-329042672</t>
  </si>
  <si>
    <t>65</t>
  </si>
  <si>
    <t>57</t>
  </si>
  <si>
    <t>59217030</t>
  </si>
  <si>
    <t>obrubník betonový silniční přechodový 1000x150x150-250mm</t>
  </si>
  <si>
    <t>705419659</t>
  </si>
  <si>
    <t>2*1,03</t>
  </si>
  <si>
    <t>58</t>
  </si>
  <si>
    <t>59217029</t>
  </si>
  <si>
    <t>obrubník betonový silniční nájezdový 1000x150x150mm</t>
  </si>
  <si>
    <t>-960816522</t>
  </si>
  <si>
    <t>4*1,03</t>
  </si>
  <si>
    <t>59</t>
  </si>
  <si>
    <t>59217031</t>
  </si>
  <si>
    <t>obrubník betonový silniční 1000x150x250mm</t>
  </si>
  <si>
    <t>446317781</t>
  </si>
  <si>
    <t>65-(3,5+2*0,6+4+2)</t>
  </si>
  <si>
    <t>54,3*1,03</t>
  </si>
  <si>
    <t>60</t>
  </si>
  <si>
    <t>916991121</t>
  </si>
  <si>
    <t>Lože pod obrubníky, krajníky nebo obruby z dlažebních kostek z betonu prostého</t>
  </si>
  <si>
    <t>-1944015331</t>
  </si>
  <si>
    <t>0,6*(65+9)*0,05</t>
  </si>
  <si>
    <t>"ve vjezdu k čp. 669"0,4*(1,2+9)*0,05</t>
  </si>
  <si>
    <t>61</t>
  </si>
  <si>
    <t>919112233</t>
  </si>
  <si>
    <t>Řezání spár pro vytvoření komůrky š 20 mm hl 40 mm pro těsnící zálivku v živičném krytu</t>
  </si>
  <si>
    <t>-1728806928</t>
  </si>
  <si>
    <t>62</t>
  </si>
  <si>
    <t>919121233</t>
  </si>
  <si>
    <t>Těsnění spár zálivkou za studena pro komůrky š 20 mm hl 40 mm bez těsnicího profilu</t>
  </si>
  <si>
    <t>1131673817</t>
  </si>
  <si>
    <t>63</t>
  </si>
  <si>
    <t>919735113</t>
  </si>
  <si>
    <t>Řezání stávajícího živičného krytu hl do 150 mm</t>
  </si>
  <si>
    <t>736774710</t>
  </si>
  <si>
    <t>"na ZÚ pro rozšíření stezky"67</t>
  </si>
  <si>
    <t>"na KÚ"10</t>
  </si>
  <si>
    <t>64</t>
  </si>
  <si>
    <t>966006132</t>
  </si>
  <si>
    <t>Odstranění značek dopravních nebo orientačních se sloupky s betonovými patkami</t>
  </si>
  <si>
    <t>1646745727</t>
  </si>
  <si>
    <t>"odstranění SDZ A 19"2</t>
  </si>
  <si>
    <t>979024443</t>
  </si>
  <si>
    <t>Očištění vybouraných obrubníků a krajníků silničních</t>
  </si>
  <si>
    <t>511555213</t>
  </si>
  <si>
    <t>39*2</t>
  </si>
  <si>
    <t>66</t>
  </si>
  <si>
    <t>979054441</t>
  </si>
  <si>
    <t>Očištění vybouraných z desek nebo dlaždic s původním spárováním z kameniva těženého</t>
  </si>
  <si>
    <t>201839727</t>
  </si>
  <si>
    <t>"dlaždice 30/30"229,6</t>
  </si>
  <si>
    <t>67</t>
  </si>
  <si>
    <t>979054451</t>
  </si>
  <si>
    <t>Očištění vybouraných zámkových dlaždic s původním spárováním z kameniva těženého</t>
  </si>
  <si>
    <t>2142997798</t>
  </si>
  <si>
    <t>"zámková dlažba"153,9</t>
  </si>
  <si>
    <t>68</t>
  </si>
  <si>
    <t>Palety pro uložení vybouraných dlaždic, zámkové dlažby a VP</t>
  </si>
  <si>
    <t>-558245481</t>
  </si>
  <si>
    <t>"na skládku investora"</t>
  </si>
  <si>
    <t>"dlaždice na paletě 14,4m2"229,6/14,4</t>
  </si>
  <si>
    <t>"zámková dlažba na paletě 11,62m2"153,9/11,62</t>
  </si>
  <si>
    <t>"obruby ležaté na paletě 86,0m"</t>
  </si>
  <si>
    <t>"vodící proužky"(65+9)/86</t>
  </si>
  <si>
    <t>"sil. obr. kamenná - vjezd, na KÚ" (11+9)/86</t>
  </si>
  <si>
    <t>997</t>
  </si>
  <si>
    <t>Přesun sutě</t>
  </si>
  <si>
    <t>69</t>
  </si>
  <si>
    <t>997211511</t>
  </si>
  <si>
    <t>Vodorovná doprava suti po suchu na vzdálenost do 1 km</t>
  </si>
  <si>
    <t>711115276</t>
  </si>
  <si>
    <t>"beton"1,22</t>
  </si>
  <si>
    <t>"kamenivo"116,73</t>
  </si>
  <si>
    <t>"živice"0,65+6</t>
  </si>
  <si>
    <t>70</t>
  </si>
  <si>
    <t>997211519</t>
  </si>
  <si>
    <t>Příplatek ZKD 1 km u vodorovné dopravy suti</t>
  </si>
  <si>
    <t>1739226149</t>
  </si>
  <si>
    <t>"na skládku do 14km"124,6*13</t>
  </si>
  <si>
    <t>71</t>
  </si>
  <si>
    <t>997211521</t>
  </si>
  <si>
    <t>Vodorovná doprava vybouraných hmot po suchu na vzdálenost do 1 km</t>
  </si>
  <si>
    <t>-1345372513</t>
  </si>
  <si>
    <t>"dlaždice"58,55</t>
  </si>
  <si>
    <t>"zám.dlažba"40,01</t>
  </si>
  <si>
    <t>"obruby ležaté"39,01</t>
  </si>
  <si>
    <t>"obruby stojaté"6,15</t>
  </si>
  <si>
    <t>72</t>
  </si>
  <si>
    <t>997211529</t>
  </si>
  <si>
    <t>Příplatek ZKD 1 km u vodorovné dopravy vybouraných hmot</t>
  </si>
  <si>
    <t>-1387201229</t>
  </si>
  <si>
    <t>"na skládku investora do 2km"143,72*1</t>
  </si>
  <si>
    <t>73</t>
  </si>
  <si>
    <t>997211611</t>
  </si>
  <si>
    <t>Nakládání suti na dopravní prostředky pro vodorovnou dopravu</t>
  </si>
  <si>
    <t>-1939664788</t>
  </si>
  <si>
    <t>124,6</t>
  </si>
  <si>
    <t>74</t>
  </si>
  <si>
    <t>997211612</t>
  </si>
  <si>
    <t>Nakládání vybouraných hmot na dopravní prostředky pro vodorovnou dopravu</t>
  </si>
  <si>
    <t>-1400867071</t>
  </si>
  <si>
    <t>143,72</t>
  </si>
  <si>
    <t>75</t>
  </si>
  <si>
    <t>997221861</t>
  </si>
  <si>
    <t>Poplatek za uložení stavebního odpadu na recyklační skládce (skládkovné) z prostého betonu pod kódem 17 01 01</t>
  </si>
  <si>
    <t>-1772918183</t>
  </si>
  <si>
    <t>76</t>
  </si>
  <si>
    <t>997221873</t>
  </si>
  <si>
    <t>Poplatek za uložení stavebního odpadu na recyklační skládce (skládkovné) zeminy a kamení zatříděného do Katalogu odpadů pod kódem 17 05 04</t>
  </si>
  <si>
    <t>-1265881138</t>
  </si>
  <si>
    <t>77</t>
  </si>
  <si>
    <t>997221875</t>
  </si>
  <si>
    <t>Poplatek za uložení stavebního odpadu na recyklační skládce (skládkovné) asfaltového bez obsahu dehtu zatříděného do Katalogu odpadů pod kódem 17 03 02</t>
  </si>
  <si>
    <t>-1371516569</t>
  </si>
  <si>
    <t>"živice"6,65</t>
  </si>
  <si>
    <t>998</t>
  </si>
  <si>
    <t>Přesun hmot</t>
  </si>
  <si>
    <t>78</t>
  </si>
  <si>
    <t>998223011</t>
  </si>
  <si>
    <t>Přesun hmot pro pozemní komunikace s krytem dlážděným</t>
  </si>
  <si>
    <t>-1860320014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</si>
</sst>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3"/>
      <c r="AQ5" s="23"/>
      <c r="AR5" s="21"/>
      <c r="BE5" s="30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3"/>
      <c r="AQ6" s="23"/>
      <c r="AR6" s="21"/>
      <c r="BE6" s="30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6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0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6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06"/>
      <c r="BS13" s="18" t="s">
        <v>6</v>
      </c>
    </row>
    <row r="14" spans="1:74" ht="12.75">
      <c r="B14" s="22"/>
      <c r="C14" s="23"/>
      <c r="D14" s="23"/>
      <c r="E14" s="311" t="s">
        <v>29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0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6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06"/>
      <c r="BS17" s="18" t="s">
        <v>31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6"/>
      <c r="BS18" s="18" t="s">
        <v>6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06"/>
      <c r="BS20" s="18" t="s">
        <v>31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6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6"/>
    </row>
    <row r="23" spans="1:71" s="1" customFormat="1" ht="16.5" customHeight="1">
      <c r="B23" s="22"/>
      <c r="C23" s="23"/>
      <c r="D23" s="23"/>
      <c r="E23" s="313" t="s">
        <v>1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3"/>
      <c r="AP23" s="23"/>
      <c r="AQ23" s="23"/>
      <c r="AR23" s="21"/>
      <c r="BE23" s="30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6"/>
    </row>
    <row r="26" spans="1:71" s="2" customFormat="1" ht="25.9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4">
        <f>ROUND(AG94,2)</f>
        <v>0</v>
      </c>
      <c r="AL26" s="315"/>
      <c r="AM26" s="315"/>
      <c r="AN26" s="315"/>
      <c r="AO26" s="315"/>
      <c r="AP26" s="37"/>
      <c r="AQ26" s="37"/>
      <c r="AR26" s="40"/>
      <c r="BE26" s="30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6" t="s">
        <v>36</v>
      </c>
      <c r="M28" s="316"/>
      <c r="N28" s="316"/>
      <c r="O28" s="316"/>
      <c r="P28" s="316"/>
      <c r="Q28" s="37"/>
      <c r="R28" s="37"/>
      <c r="S28" s="37"/>
      <c r="T28" s="37"/>
      <c r="U28" s="37"/>
      <c r="V28" s="37"/>
      <c r="W28" s="316" t="s">
        <v>37</v>
      </c>
      <c r="X28" s="316"/>
      <c r="Y28" s="316"/>
      <c r="Z28" s="316"/>
      <c r="AA28" s="316"/>
      <c r="AB28" s="316"/>
      <c r="AC28" s="316"/>
      <c r="AD28" s="316"/>
      <c r="AE28" s="316"/>
      <c r="AF28" s="37"/>
      <c r="AG28" s="37"/>
      <c r="AH28" s="37"/>
      <c r="AI28" s="37"/>
      <c r="AJ28" s="37"/>
      <c r="AK28" s="316" t="s">
        <v>38</v>
      </c>
      <c r="AL28" s="316"/>
      <c r="AM28" s="316"/>
      <c r="AN28" s="316"/>
      <c r="AO28" s="316"/>
      <c r="AP28" s="37"/>
      <c r="AQ28" s="37"/>
      <c r="AR28" s="40"/>
      <c r="BE28" s="306"/>
    </row>
    <row r="29" spans="1:71" s="3" customFormat="1" ht="14.45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300">
        <v>0.21</v>
      </c>
      <c r="M29" s="299"/>
      <c r="N29" s="299"/>
      <c r="O29" s="299"/>
      <c r="P29" s="299"/>
      <c r="Q29" s="42"/>
      <c r="R29" s="42"/>
      <c r="S29" s="42"/>
      <c r="T29" s="42"/>
      <c r="U29" s="42"/>
      <c r="V29" s="42"/>
      <c r="W29" s="298">
        <f>ROUND(AZ94, 2)</f>
        <v>0</v>
      </c>
      <c r="X29" s="299"/>
      <c r="Y29" s="299"/>
      <c r="Z29" s="299"/>
      <c r="AA29" s="299"/>
      <c r="AB29" s="299"/>
      <c r="AC29" s="299"/>
      <c r="AD29" s="299"/>
      <c r="AE29" s="299"/>
      <c r="AF29" s="42"/>
      <c r="AG29" s="42"/>
      <c r="AH29" s="42"/>
      <c r="AI29" s="42"/>
      <c r="AJ29" s="42"/>
      <c r="AK29" s="298">
        <f>ROUND(AV94, 2)</f>
        <v>0</v>
      </c>
      <c r="AL29" s="299"/>
      <c r="AM29" s="299"/>
      <c r="AN29" s="299"/>
      <c r="AO29" s="299"/>
      <c r="AP29" s="42"/>
      <c r="AQ29" s="42"/>
      <c r="AR29" s="43"/>
      <c r="BE29" s="307"/>
    </row>
    <row r="30" spans="1:71" s="3" customFormat="1" ht="14.45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300">
        <v>0.15</v>
      </c>
      <c r="M30" s="299"/>
      <c r="N30" s="299"/>
      <c r="O30" s="299"/>
      <c r="P30" s="299"/>
      <c r="Q30" s="42"/>
      <c r="R30" s="42"/>
      <c r="S30" s="42"/>
      <c r="T30" s="42"/>
      <c r="U30" s="42"/>
      <c r="V30" s="42"/>
      <c r="W30" s="298">
        <f>ROUND(BA94, 2)</f>
        <v>0</v>
      </c>
      <c r="X30" s="299"/>
      <c r="Y30" s="299"/>
      <c r="Z30" s="299"/>
      <c r="AA30" s="299"/>
      <c r="AB30" s="299"/>
      <c r="AC30" s="299"/>
      <c r="AD30" s="299"/>
      <c r="AE30" s="299"/>
      <c r="AF30" s="42"/>
      <c r="AG30" s="42"/>
      <c r="AH30" s="42"/>
      <c r="AI30" s="42"/>
      <c r="AJ30" s="42"/>
      <c r="AK30" s="298">
        <f>ROUND(AW94, 2)</f>
        <v>0</v>
      </c>
      <c r="AL30" s="299"/>
      <c r="AM30" s="299"/>
      <c r="AN30" s="299"/>
      <c r="AO30" s="299"/>
      <c r="AP30" s="42"/>
      <c r="AQ30" s="42"/>
      <c r="AR30" s="43"/>
      <c r="BE30" s="307"/>
    </row>
    <row r="31" spans="1:71" s="3" customFormat="1" ht="14.45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300">
        <v>0.21</v>
      </c>
      <c r="M31" s="299"/>
      <c r="N31" s="299"/>
      <c r="O31" s="299"/>
      <c r="P31" s="299"/>
      <c r="Q31" s="42"/>
      <c r="R31" s="42"/>
      <c r="S31" s="42"/>
      <c r="T31" s="42"/>
      <c r="U31" s="42"/>
      <c r="V31" s="42"/>
      <c r="W31" s="298">
        <f>ROUND(BB94, 2)</f>
        <v>0</v>
      </c>
      <c r="X31" s="299"/>
      <c r="Y31" s="299"/>
      <c r="Z31" s="299"/>
      <c r="AA31" s="299"/>
      <c r="AB31" s="299"/>
      <c r="AC31" s="299"/>
      <c r="AD31" s="299"/>
      <c r="AE31" s="299"/>
      <c r="AF31" s="42"/>
      <c r="AG31" s="42"/>
      <c r="AH31" s="42"/>
      <c r="AI31" s="42"/>
      <c r="AJ31" s="42"/>
      <c r="AK31" s="298">
        <v>0</v>
      </c>
      <c r="AL31" s="299"/>
      <c r="AM31" s="299"/>
      <c r="AN31" s="299"/>
      <c r="AO31" s="299"/>
      <c r="AP31" s="42"/>
      <c r="AQ31" s="42"/>
      <c r="AR31" s="43"/>
      <c r="BE31" s="307"/>
    </row>
    <row r="32" spans="1:71" s="3" customFormat="1" ht="14.45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300">
        <v>0.15</v>
      </c>
      <c r="M32" s="299"/>
      <c r="N32" s="299"/>
      <c r="O32" s="299"/>
      <c r="P32" s="299"/>
      <c r="Q32" s="42"/>
      <c r="R32" s="42"/>
      <c r="S32" s="42"/>
      <c r="T32" s="42"/>
      <c r="U32" s="42"/>
      <c r="V32" s="42"/>
      <c r="W32" s="298">
        <f>ROUND(BC94, 2)</f>
        <v>0</v>
      </c>
      <c r="X32" s="299"/>
      <c r="Y32" s="299"/>
      <c r="Z32" s="299"/>
      <c r="AA32" s="299"/>
      <c r="AB32" s="299"/>
      <c r="AC32" s="299"/>
      <c r="AD32" s="299"/>
      <c r="AE32" s="299"/>
      <c r="AF32" s="42"/>
      <c r="AG32" s="42"/>
      <c r="AH32" s="42"/>
      <c r="AI32" s="42"/>
      <c r="AJ32" s="42"/>
      <c r="AK32" s="298">
        <v>0</v>
      </c>
      <c r="AL32" s="299"/>
      <c r="AM32" s="299"/>
      <c r="AN32" s="299"/>
      <c r="AO32" s="299"/>
      <c r="AP32" s="42"/>
      <c r="AQ32" s="42"/>
      <c r="AR32" s="43"/>
      <c r="BE32" s="307"/>
    </row>
    <row r="33" spans="1:57" s="3" customFormat="1" ht="14.45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300">
        <v>0</v>
      </c>
      <c r="M33" s="299"/>
      <c r="N33" s="299"/>
      <c r="O33" s="299"/>
      <c r="P33" s="299"/>
      <c r="Q33" s="42"/>
      <c r="R33" s="42"/>
      <c r="S33" s="42"/>
      <c r="T33" s="42"/>
      <c r="U33" s="42"/>
      <c r="V33" s="42"/>
      <c r="W33" s="298">
        <f>ROUND(BD94, 2)</f>
        <v>0</v>
      </c>
      <c r="X33" s="299"/>
      <c r="Y33" s="299"/>
      <c r="Z33" s="299"/>
      <c r="AA33" s="299"/>
      <c r="AB33" s="299"/>
      <c r="AC33" s="299"/>
      <c r="AD33" s="299"/>
      <c r="AE33" s="299"/>
      <c r="AF33" s="42"/>
      <c r="AG33" s="42"/>
      <c r="AH33" s="42"/>
      <c r="AI33" s="42"/>
      <c r="AJ33" s="42"/>
      <c r="AK33" s="298">
        <v>0</v>
      </c>
      <c r="AL33" s="299"/>
      <c r="AM33" s="299"/>
      <c r="AN33" s="299"/>
      <c r="AO33" s="299"/>
      <c r="AP33" s="42"/>
      <c r="AQ33" s="42"/>
      <c r="AR33" s="43"/>
      <c r="BE33" s="30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6"/>
    </row>
    <row r="35" spans="1:57" s="2" customFormat="1" ht="25.9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301" t="s">
        <v>47</v>
      </c>
      <c r="Y35" s="302"/>
      <c r="Z35" s="302"/>
      <c r="AA35" s="302"/>
      <c r="AB35" s="302"/>
      <c r="AC35" s="46"/>
      <c r="AD35" s="46"/>
      <c r="AE35" s="46"/>
      <c r="AF35" s="46"/>
      <c r="AG35" s="46"/>
      <c r="AH35" s="46"/>
      <c r="AI35" s="46"/>
      <c r="AJ35" s="46"/>
      <c r="AK35" s="303">
        <f>SUM(AK26:AK33)</f>
        <v>0</v>
      </c>
      <c r="AL35" s="302"/>
      <c r="AM35" s="302"/>
      <c r="AN35" s="302"/>
      <c r="AO35" s="30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126-19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7" t="str">
        <f>K6</f>
        <v>KOMUNIKACE PRO CHODCE A CYKLISTY V MÍSTĚ CHODNÍKU MEZI ULICÍ DOBROVSKÉHO A KOLÍNSKOU, PŘELOUČ</v>
      </c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Přelouč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9" t="str">
        <f>IF(AN8= "","",AN8)</f>
        <v>21. 4. 2020</v>
      </c>
      <c r="AN87" s="289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90" t="str">
        <f>IF(E17="","",E17)</f>
        <v xml:space="preserve"> </v>
      </c>
      <c r="AN89" s="291"/>
      <c r="AO89" s="291"/>
      <c r="AP89" s="291"/>
      <c r="AQ89" s="37"/>
      <c r="AR89" s="40"/>
      <c r="AS89" s="292" t="s">
        <v>55</v>
      </c>
      <c r="AT89" s="29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290" t="str">
        <f>IF(E20="","",E20)</f>
        <v>Sýkorová</v>
      </c>
      <c r="AN90" s="291"/>
      <c r="AO90" s="291"/>
      <c r="AP90" s="291"/>
      <c r="AQ90" s="37"/>
      <c r="AR90" s="40"/>
      <c r="AS90" s="294"/>
      <c r="AT90" s="29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6"/>
      <c r="AT91" s="29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2" t="s">
        <v>56</v>
      </c>
      <c r="D92" s="283"/>
      <c r="E92" s="283"/>
      <c r="F92" s="283"/>
      <c r="G92" s="283"/>
      <c r="H92" s="74"/>
      <c r="I92" s="284" t="s">
        <v>57</v>
      </c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3"/>
      <c r="V92" s="283"/>
      <c r="W92" s="283"/>
      <c r="X92" s="283"/>
      <c r="Y92" s="283"/>
      <c r="Z92" s="283"/>
      <c r="AA92" s="283"/>
      <c r="AB92" s="283"/>
      <c r="AC92" s="283"/>
      <c r="AD92" s="283"/>
      <c r="AE92" s="283"/>
      <c r="AF92" s="283"/>
      <c r="AG92" s="285" t="s">
        <v>58</v>
      </c>
      <c r="AH92" s="283"/>
      <c r="AI92" s="283"/>
      <c r="AJ92" s="283"/>
      <c r="AK92" s="283"/>
      <c r="AL92" s="283"/>
      <c r="AM92" s="283"/>
      <c r="AN92" s="284" t="s">
        <v>59</v>
      </c>
      <c r="AO92" s="283"/>
      <c r="AP92" s="286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0">
        <f>ROUND(SUM(AG95:AG96),2)</f>
        <v>0</v>
      </c>
      <c r="AH94" s="280"/>
      <c r="AI94" s="280"/>
      <c r="AJ94" s="280"/>
      <c r="AK94" s="280"/>
      <c r="AL94" s="280"/>
      <c r="AM94" s="280"/>
      <c r="AN94" s="281">
        <f>SUM(AG94,AT94)</f>
        <v>0</v>
      </c>
      <c r="AO94" s="281"/>
      <c r="AP94" s="281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16.5" customHeight="1">
      <c r="A95" s="94" t="s">
        <v>79</v>
      </c>
      <c r="B95" s="95"/>
      <c r="C95" s="96"/>
      <c r="D95" s="279" t="s">
        <v>80</v>
      </c>
      <c r="E95" s="279"/>
      <c r="F95" s="279"/>
      <c r="G95" s="279"/>
      <c r="H95" s="279"/>
      <c r="I95" s="97"/>
      <c r="J95" s="279" t="s">
        <v>81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77">
        <f>'SO 001 - VEDLEJŠÍ A OSTAT...'!J30</f>
        <v>0</v>
      </c>
      <c r="AH95" s="278"/>
      <c r="AI95" s="278"/>
      <c r="AJ95" s="278"/>
      <c r="AK95" s="278"/>
      <c r="AL95" s="278"/>
      <c r="AM95" s="278"/>
      <c r="AN95" s="277">
        <f>SUM(AG95,AT95)</f>
        <v>0</v>
      </c>
      <c r="AO95" s="278"/>
      <c r="AP95" s="278"/>
      <c r="AQ95" s="98" t="s">
        <v>82</v>
      </c>
      <c r="AR95" s="99"/>
      <c r="AS95" s="100">
        <v>0</v>
      </c>
      <c r="AT95" s="101">
        <f>ROUND(SUM(AV95:AW95),2)</f>
        <v>0</v>
      </c>
      <c r="AU95" s="102">
        <f>'SO 001 - VEDLEJŠÍ A OSTAT...'!P120</f>
        <v>0</v>
      </c>
      <c r="AV95" s="101">
        <f>'SO 001 - VEDLEJŠÍ A OSTAT...'!J33</f>
        <v>0</v>
      </c>
      <c r="AW95" s="101">
        <f>'SO 001 - VEDLEJŠÍ A OSTAT...'!J34</f>
        <v>0</v>
      </c>
      <c r="AX95" s="101">
        <f>'SO 001 - VEDLEJŠÍ A OSTAT...'!J35</f>
        <v>0</v>
      </c>
      <c r="AY95" s="101">
        <f>'SO 001 - VEDLEJŠÍ A OSTAT...'!J36</f>
        <v>0</v>
      </c>
      <c r="AZ95" s="101">
        <f>'SO 001 - VEDLEJŠÍ A OSTAT...'!F33</f>
        <v>0</v>
      </c>
      <c r="BA95" s="101">
        <f>'SO 001 - VEDLEJŠÍ A OSTAT...'!F34</f>
        <v>0</v>
      </c>
      <c r="BB95" s="101">
        <f>'SO 001 - VEDLEJŠÍ A OSTAT...'!F35</f>
        <v>0</v>
      </c>
      <c r="BC95" s="101">
        <f>'SO 001 - VEDLEJŠÍ A OSTAT...'!F36</f>
        <v>0</v>
      </c>
      <c r="BD95" s="103">
        <f>'SO 001 - VEDLEJŠÍ A OSTAT...'!F37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85</v>
      </c>
      <c r="CM95" s="104" t="s">
        <v>86</v>
      </c>
    </row>
    <row r="96" spans="1:91" s="7" customFormat="1" ht="16.5" customHeight="1">
      <c r="A96" s="94" t="s">
        <v>79</v>
      </c>
      <c r="B96" s="95"/>
      <c r="C96" s="96"/>
      <c r="D96" s="279" t="s">
        <v>87</v>
      </c>
      <c r="E96" s="279"/>
      <c r="F96" s="279"/>
      <c r="G96" s="279"/>
      <c r="H96" s="279"/>
      <c r="I96" s="97"/>
      <c r="J96" s="279" t="s">
        <v>88</v>
      </c>
      <c r="K96" s="279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77">
        <f>'SO 101 - KOMUNIKACE '!J30</f>
        <v>0</v>
      </c>
      <c r="AH96" s="278"/>
      <c r="AI96" s="278"/>
      <c r="AJ96" s="278"/>
      <c r="AK96" s="278"/>
      <c r="AL96" s="278"/>
      <c r="AM96" s="278"/>
      <c r="AN96" s="277">
        <f>SUM(AG96,AT96)</f>
        <v>0</v>
      </c>
      <c r="AO96" s="278"/>
      <c r="AP96" s="278"/>
      <c r="AQ96" s="98" t="s">
        <v>82</v>
      </c>
      <c r="AR96" s="99"/>
      <c r="AS96" s="105">
        <v>0</v>
      </c>
      <c r="AT96" s="106">
        <f>ROUND(SUM(AV96:AW96),2)</f>
        <v>0</v>
      </c>
      <c r="AU96" s="107">
        <f>'SO 101 - KOMUNIKACE '!P125</f>
        <v>0</v>
      </c>
      <c r="AV96" s="106">
        <f>'SO 101 - KOMUNIKACE '!J33</f>
        <v>0</v>
      </c>
      <c r="AW96" s="106">
        <f>'SO 101 - KOMUNIKACE '!J34</f>
        <v>0</v>
      </c>
      <c r="AX96" s="106">
        <f>'SO 101 - KOMUNIKACE '!J35</f>
        <v>0</v>
      </c>
      <c r="AY96" s="106">
        <f>'SO 101 - KOMUNIKACE '!J36</f>
        <v>0</v>
      </c>
      <c r="AZ96" s="106">
        <f>'SO 101 - KOMUNIKACE '!F33</f>
        <v>0</v>
      </c>
      <c r="BA96" s="106">
        <f>'SO 101 - KOMUNIKACE '!F34</f>
        <v>0</v>
      </c>
      <c r="BB96" s="106">
        <f>'SO 101 - KOMUNIKACE '!F35</f>
        <v>0</v>
      </c>
      <c r="BC96" s="106">
        <f>'SO 101 - KOMUNIKACE '!F36</f>
        <v>0</v>
      </c>
      <c r="BD96" s="108">
        <f>'SO 101 - KOMUNIKACE '!F37</f>
        <v>0</v>
      </c>
      <c r="BT96" s="104" t="s">
        <v>83</v>
      </c>
      <c r="BV96" s="104" t="s">
        <v>77</v>
      </c>
      <c r="BW96" s="104" t="s">
        <v>89</v>
      </c>
      <c r="BX96" s="104" t="s">
        <v>5</v>
      </c>
      <c r="CL96" s="104" t="s">
        <v>1</v>
      </c>
      <c r="CM96" s="104" t="s">
        <v>86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KmPbDv6poAluzU/4787sfq+zOQksvJ8+QLBQOz9n/0rXL9uw+8hT7j5DZT4LEcWaL+ABsi5pts4lZYCKdt2cbA==" saltValue="s9wSpdmhju6yzoIsh1Y2WGyNOGALiYTFFhCyIAhKu8I8u2Iat6DHMcKBt+SIOy9Mf9JXubibCP3196phMWACig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01 - VEDLEJŠÍ A OSTAT...'!C2" display="/" xr:uid="{00000000-0004-0000-0000-000000000000}"/>
    <hyperlink ref="A96" location="'SO 101 - KOMUNIKACE 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5"/>
  <sheetViews>
    <sheetView showGridLines="0" topLeftCell="A107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8" t="s">
        <v>84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86</v>
      </c>
    </row>
    <row r="4" spans="1:46" s="1" customFormat="1" ht="24.95" customHeight="1">
      <c r="B4" s="21"/>
      <c r="D4" s="113" t="s">
        <v>90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23.25" customHeight="1">
      <c r="B7" s="21"/>
      <c r="E7" s="320" t="str">
        <f>'Rekapitulace stavby'!K6</f>
        <v>KOMUNIKACE PRO CHODCE A CYKLISTY V MÍSTĚ CHODNÍKU MEZI ULICÍ DOBROVSKÉHO A KOLÍNSKOU, PŘELOUČ</v>
      </c>
      <c r="F7" s="321"/>
      <c r="G7" s="321"/>
      <c r="H7" s="321"/>
      <c r="I7" s="109"/>
      <c r="L7" s="21"/>
    </row>
    <row r="8" spans="1:46" s="2" customFormat="1" ht="12" customHeight="1">
      <c r="A8" s="35"/>
      <c r="B8" s="40"/>
      <c r="C8" s="35"/>
      <c r="D8" s="115" t="s">
        <v>91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92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85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26</v>
      </c>
      <c r="G12" s="35"/>
      <c r="H12" s="35"/>
      <c r="I12" s="118" t="s">
        <v>22</v>
      </c>
      <c r="J12" s="119" t="str">
        <f>'Rekapitulace stavby'!AN8</f>
        <v>21. 4. 2020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">
        <v>93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94</v>
      </c>
      <c r="F21" s="35"/>
      <c r="G21" s="35"/>
      <c r="H21" s="35"/>
      <c r="I21" s="118" t="s">
        <v>27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32</v>
      </c>
      <c r="E23" s="35"/>
      <c r="F23" s="35"/>
      <c r="G23" s="35"/>
      <c r="H23" s="35"/>
      <c r="I23" s="118" t="s">
        <v>25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">
        <v>33</v>
      </c>
      <c r="F24" s="35"/>
      <c r="G24" s="35"/>
      <c r="H24" s="35"/>
      <c r="I24" s="118" t="s">
        <v>27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39</v>
      </c>
      <c r="E33" s="115" t="s">
        <v>40</v>
      </c>
      <c r="F33" s="131">
        <f>ROUND((SUM(BE120:BE134)),  2)</f>
        <v>0</v>
      </c>
      <c r="G33" s="35"/>
      <c r="H33" s="35"/>
      <c r="I33" s="132">
        <v>0.21</v>
      </c>
      <c r="J33" s="131">
        <f>ROUND(((SUM(BE120:BE134))*I33),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41</v>
      </c>
      <c r="F34" s="131">
        <f>ROUND((SUM(BF120:BF134)),  2)</f>
        <v>0</v>
      </c>
      <c r="G34" s="35"/>
      <c r="H34" s="35"/>
      <c r="I34" s="132">
        <v>0.15</v>
      </c>
      <c r="J34" s="131">
        <f>ROUND(((SUM(BF120:BF134))*I34),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42</v>
      </c>
      <c r="F35" s="131">
        <f>ROUND((SUM(BG120:BG134)),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43</v>
      </c>
      <c r="F36" s="131">
        <f>ROUND((SUM(BH120:BH134)),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44</v>
      </c>
      <c r="F37" s="131">
        <f>ROUND((SUM(BI120:BI134)),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95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18" t="str">
        <f>E7</f>
        <v>KOMUNIKACE PRO CHODCE A CYKLISTY V MÍSTĚ CHODNÍKU MEZI ULICÍ DOBROVSKÉHO A KOLÍNSKOU, PŘELOUČ</v>
      </c>
      <c r="F85" s="319"/>
      <c r="G85" s="319"/>
      <c r="H85" s="319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91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7" t="str">
        <f>E9</f>
        <v>SO 001 - VEDLEJŠÍ A OSTATNÍ NÁKLADY</v>
      </c>
      <c r="F87" s="317"/>
      <c r="G87" s="317"/>
      <c r="H87" s="31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21. 4. 2020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Přelouč</v>
      </c>
      <c r="G91" s="37"/>
      <c r="H91" s="37"/>
      <c r="I91" s="118" t="s">
        <v>30</v>
      </c>
      <c r="J91" s="33" t="str">
        <f>E21</f>
        <v>VDI Projekt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32</v>
      </c>
      <c r="J92" s="33" t="str">
        <f>E24</f>
        <v>Sýkorová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96</v>
      </c>
      <c r="D94" s="158"/>
      <c r="E94" s="158"/>
      <c r="F94" s="158"/>
      <c r="G94" s="158"/>
      <c r="H94" s="158"/>
      <c r="I94" s="159"/>
      <c r="J94" s="160" t="s">
        <v>97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98</v>
      </c>
      <c r="D96" s="37"/>
      <c r="E96" s="37"/>
      <c r="F96" s="37"/>
      <c r="G96" s="37"/>
      <c r="H96" s="37"/>
      <c r="I96" s="116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99</v>
      </c>
    </row>
    <row r="97" spans="1:31" s="9" customFormat="1" ht="24.95" customHeight="1">
      <c r="B97" s="162"/>
      <c r="C97" s="163"/>
      <c r="D97" s="164" t="s">
        <v>100</v>
      </c>
      <c r="E97" s="165"/>
      <c r="F97" s="165"/>
      <c r="G97" s="165"/>
      <c r="H97" s="165"/>
      <c r="I97" s="166"/>
      <c r="J97" s="167">
        <f>J121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101</v>
      </c>
      <c r="E98" s="172"/>
      <c r="F98" s="172"/>
      <c r="G98" s="172"/>
      <c r="H98" s="172"/>
      <c r="I98" s="173"/>
      <c r="J98" s="174">
        <f>J122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102</v>
      </c>
      <c r="E99" s="172"/>
      <c r="F99" s="172"/>
      <c r="G99" s="172"/>
      <c r="H99" s="172"/>
      <c r="I99" s="173"/>
      <c r="J99" s="174">
        <f>J126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103</v>
      </c>
      <c r="E100" s="172"/>
      <c r="F100" s="172"/>
      <c r="G100" s="172"/>
      <c r="H100" s="172"/>
      <c r="I100" s="173"/>
      <c r="J100" s="174">
        <f>J133</f>
        <v>0</v>
      </c>
      <c r="K100" s="170"/>
      <c r="L100" s="175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116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153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156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104</v>
      </c>
      <c r="D107" s="37"/>
      <c r="E107" s="37"/>
      <c r="F107" s="37"/>
      <c r="G107" s="37"/>
      <c r="H107" s="37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3.25" customHeight="1">
      <c r="A110" s="35"/>
      <c r="B110" s="36"/>
      <c r="C110" s="37"/>
      <c r="D110" s="37"/>
      <c r="E110" s="318" t="str">
        <f>E7</f>
        <v>KOMUNIKACE PRO CHODCE A CYKLISTY V MÍSTĚ CHODNÍKU MEZI ULICÍ DOBROVSKÉHO A KOLÍNSKOU, PŘELOUČ</v>
      </c>
      <c r="F110" s="319"/>
      <c r="G110" s="319"/>
      <c r="H110" s="319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91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87" t="str">
        <f>E9</f>
        <v>SO 001 - VEDLEJŠÍ A OSTATNÍ NÁKLADY</v>
      </c>
      <c r="F112" s="317"/>
      <c r="G112" s="317"/>
      <c r="H112" s="31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 xml:space="preserve"> </v>
      </c>
      <c r="G114" s="37"/>
      <c r="H114" s="37"/>
      <c r="I114" s="118" t="s">
        <v>22</v>
      </c>
      <c r="J114" s="67" t="str">
        <f>IF(J12="","",J12)</f>
        <v>21. 4. 2020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24</v>
      </c>
      <c r="D116" s="37"/>
      <c r="E116" s="37"/>
      <c r="F116" s="28" t="str">
        <f>E15</f>
        <v>Město Přelouč</v>
      </c>
      <c r="G116" s="37"/>
      <c r="H116" s="37"/>
      <c r="I116" s="118" t="s">
        <v>30</v>
      </c>
      <c r="J116" s="33" t="str">
        <f>E21</f>
        <v>VDI Projekt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28</v>
      </c>
      <c r="D117" s="37"/>
      <c r="E117" s="37"/>
      <c r="F117" s="28" t="str">
        <f>IF(E18="","",E18)</f>
        <v>Vyplň údaj</v>
      </c>
      <c r="G117" s="37"/>
      <c r="H117" s="37"/>
      <c r="I117" s="118" t="s">
        <v>32</v>
      </c>
      <c r="J117" s="33" t="str">
        <f>E24</f>
        <v>Sýkorová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76"/>
      <c r="B119" s="177"/>
      <c r="C119" s="178" t="s">
        <v>105</v>
      </c>
      <c r="D119" s="179" t="s">
        <v>60</v>
      </c>
      <c r="E119" s="179" t="s">
        <v>56</v>
      </c>
      <c r="F119" s="179" t="s">
        <v>57</v>
      </c>
      <c r="G119" s="179" t="s">
        <v>106</v>
      </c>
      <c r="H119" s="179" t="s">
        <v>107</v>
      </c>
      <c r="I119" s="180" t="s">
        <v>108</v>
      </c>
      <c r="J119" s="179" t="s">
        <v>97</v>
      </c>
      <c r="K119" s="181" t="s">
        <v>109</v>
      </c>
      <c r="L119" s="182"/>
      <c r="M119" s="76" t="s">
        <v>1</v>
      </c>
      <c r="N119" s="77" t="s">
        <v>39</v>
      </c>
      <c r="O119" s="77" t="s">
        <v>110</v>
      </c>
      <c r="P119" s="77" t="s">
        <v>111</v>
      </c>
      <c r="Q119" s="77" t="s">
        <v>112</v>
      </c>
      <c r="R119" s="77" t="s">
        <v>113</v>
      </c>
      <c r="S119" s="77" t="s">
        <v>114</v>
      </c>
      <c r="T119" s="78" t="s">
        <v>115</v>
      </c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</row>
    <row r="120" spans="1:65" s="2" customFormat="1" ht="22.9" customHeight="1">
      <c r="A120" s="35"/>
      <c r="B120" s="36"/>
      <c r="C120" s="83" t="s">
        <v>116</v>
      </c>
      <c r="D120" s="37"/>
      <c r="E120" s="37"/>
      <c r="F120" s="37"/>
      <c r="G120" s="37"/>
      <c r="H120" s="37"/>
      <c r="I120" s="116"/>
      <c r="J120" s="183">
        <f>BK120</f>
        <v>0</v>
      </c>
      <c r="K120" s="37"/>
      <c r="L120" s="40"/>
      <c r="M120" s="79"/>
      <c r="N120" s="184"/>
      <c r="O120" s="80"/>
      <c r="P120" s="185">
        <f>P121</f>
        <v>0</v>
      </c>
      <c r="Q120" s="80"/>
      <c r="R120" s="185">
        <f>R121</f>
        <v>0</v>
      </c>
      <c r="S120" s="80"/>
      <c r="T120" s="186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74</v>
      </c>
      <c r="AU120" s="18" t="s">
        <v>99</v>
      </c>
      <c r="BK120" s="187">
        <f>BK121</f>
        <v>0</v>
      </c>
    </row>
    <row r="121" spans="1:65" s="12" customFormat="1" ht="25.9" customHeight="1">
      <c r="B121" s="188"/>
      <c r="C121" s="189"/>
      <c r="D121" s="190" t="s">
        <v>74</v>
      </c>
      <c r="E121" s="191" t="s">
        <v>117</v>
      </c>
      <c r="F121" s="191" t="s">
        <v>118</v>
      </c>
      <c r="G121" s="189"/>
      <c r="H121" s="189"/>
      <c r="I121" s="192"/>
      <c r="J121" s="193">
        <f>BK121</f>
        <v>0</v>
      </c>
      <c r="K121" s="189"/>
      <c r="L121" s="194"/>
      <c r="M121" s="195"/>
      <c r="N121" s="196"/>
      <c r="O121" s="196"/>
      <c r="P121" s="197">
        <f>P122+P126+P133</f>
        <v>0</v>
      </c>
      <c r="Q121" s="196"/>
      <c r="R121" s="197">
        <f>R122+R126+R133</f>
        <v>0</v>
      </c>
      <c r="S121" s="196"/>
      <c r="T121" s="198">
        <f>T122+T126+T133</f>
        <v>0</v>
      </c>
      <c r="AR121" s="199" t="s">
        <v>119</v>
      </c>
      <c r="AT121" s="200" t="s">
        <v>74</v>
      </c>
      <c r="AU121" s="200" t="s">
        <v>75</v>
      </c>
      <c r="AY121" s="199" t="s">
        <v>120</v>
      </c>
      <c r="BK121" s="201">
        <f>BK122+BK126+BK133</f>
        <v>0</v>
      </c>
    </row>
    <row r="122" spans="1:65" s="12" customFormat="1" ht="22.9" customHeight="1">
      <c r="B122" s="188"/>
      <c r="C122" s="189"/>
      <c r="D122" s="190" t="s">
        <v>74</v>
      </c>
      <c r="E122" s="202" t="s">
        <v>121</v>
      </c>
      <c r="F122" s="202" t="s">
        <v>122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SUM(P123:P125)</f>
        <v>0</v>
      </c>
      <c r="Q122" s="196"/>
      <c r="R122" s="197">
        <f>SUM(R123:R125)</f>
        <v>0</v>
      </c>
      <c r="S122" s="196"/>
      <c r="T122" s="198">
        <f>SUM(T123:T125)</f>
        <v>0</v>
      </c>
      <c r="AR122" s="199" t="s">
        <v>119</v>
      </c>
      <c r="AT122" s="200" t="s">
        <v>74</v>
      </c>
      <c r="AU122" s="200" t="s">
        <v>83</v>
      </c>
      <c r="AY122" s="199" t="s">
        <v>120</v>
      </c>
      <c r="BK122" s="201">
        <f>SUM(BK123:BK125)</f>
        <v>0</v>
      </c>
    </row>
    <row r="123" spans="1:65" s="2" customFormat="1" ht="21.75" customHeight="1">
      <c r="A123" s="35"/>
      <c r="B123" s="36"/>
      <c r="C123" s="204" t="s">
        <v>83</v>
      </c>
      <c r="D123" s="204" t="s">
        <v>123</v>
      </c>
      <c r="E123" s="205" t="s">
        <v>124</v>
      </c>
      <c r="F123" s="206" t="s">
        <v>125</v>
      </c>
      <c r="G123" s="207" t="s">
        <v>126</v>
      </c>
      <c r="H123" s="208">
        <v>1</v>
      </c>
      <c r="I123" s="209"/>
      <c r="J123" s="210">
        <f>ROUND(I123*H123,2)</f>
        <v>0</v>
      </c>
      <c r="K123" s="206" t="s">
        <v>127</v>
      </c>
      <c r="L123" s="40"/>
      <c r="M123" s="211" t="s">
        <v>1</v>
      </c>
      <c r="N123" s="212" t="s">
        <v>40</v>
      </c>
      <c r="O123" s="72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5" t="s">
        <v>128</v>
      </c>
      <c r="AT123" s="215" t="s">
        <v>123</v>
      </c>
      <c r="AU123" s="215" t="s">
        <v>86</v>
      </c>
      <c r="AY123" s="18" t="s">
        <v>120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8" t="s">
        <v>83</v>
      </c>
      <c r="BK123" s="216">
        <f>ROUND(I123*H123,2)</f>
        <v>0</v>
      </c>
      <c r="BL123" s="18" t="s">
        <v>128</v>
      </c>
      <c r="BM123" s="215" t="s">
        <v>129</v>
      </c>
    </row>
    <row r="124" spans="1:65" s="2" customFormat="1" ht="21.75" customHeight="1">
      <c r="A124" s="35"/>
      <c r="B124" s="36"/>
      <c r="C124" s="204" t="s">
        <v>86</v>
      </c>
      <c r="D124" s="204" t="s">
        <v>123</v>
      </c>
      <c r="E124" s="205" t="s">
        <v>130</v>
      </c>
      <c r="F124" s="206" t="s">
        <v>131</v>
      </c>
      <c r="G124" s="207" t="s">
        <v>126</v>
      </c>
      <c r="H124" s="208">
        <v>1</v>
      </c>
      <c r="I124" s="209"/>
      <c r="J124" s="210">
        <f>ROUND(I124*H124,2)</f>
        <v>0</v>
      </c>
      <c r="K124" s="206" t="s">
        <v>127</v>
      </c>
      <c r="L124" s="40"/>
      <c r="M124" s="211" t="s">
        <v>1</v>
      </c>
      <c r="N124" s="212" t="s">
        <v>40</v>
      </c>
      <c r="O124" s="72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5" t="s">
        <v>128</v>
      </c>
      <c r="AT124" s="215" t="s">
        <v>123</v>
      </c>
      <c r="AU124" s="215" t="s">
        <v>86</v>
      </c>
      <c r="AY124" s="18" t="s">
        <v>120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8" t="s">
        <v>83</v>
      </c>
      <c r="BK124" s="216">
        <f>ROUND(I124*H124,2)</f>
        <v>0</v>
      </c>
      <c r="BL124" s="18" t="s">
        <v>128</v>
      </c>
      <c r="BM124" s="215" t="s">
        <v>132</v>
      </c>
    </row>
    <row r="125" spans="1:65" s="2" customFormat="1" ht="21.75" customHeight="1">
      <c r="A125" s="35"/>
      <c r="B125" s="36"/>
      <c r="C125" s="204" t="s">
        <v>133</v>
      </c>
      <c r="D125" s="204" t="s">
        <v>123</v>
      </c>
      <c r="E125" s="205" t="s">
        <v>134</v>
      </c>
      <c r="F125" s="206" t="s">
        <v>135</v>
      </c>
      <c r="G125" s="207" t="s">
        <v>126</v>
      </c>
      <c r="H125" s="208">
        <v>1</v>
      </c>
      <c r="I125" s="209"/>
      <c r="J125" s="210">
        <f>ROUND(I125*H125,2)</f>
        <v>0</v>
      </c>
      <c r="K125" s="206" t="s">
        <v>127</v>
      </c>
      <c r="L125" s="40"/>
      <c r="M125" s="211" t="s">
        <v>1</v>
      </c>
      <c r="N125" s="212" t="s">
        <v>40</v>
      </c>
      <c r="O125" s="72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5" t="s">
        <v>128</v>
      </c>
      <c r="AT125" s="215" t="s">
        <v>123</v>
      </c>
      <c r="AU125" s="215" t="s">
        <v>86</v>
      </c>
      <c r="AY125" s="18" t="s">
        <v>120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8" t="s">
        <v>83</v>
      </c>
      <c r="BK125" s="216">
        <f>ROUND(I125*H125,2)</f>
        <v>0</v>
      </c>
      <c r="BL125" s="18" t="s">
        <v>128</v>
      </c>
      <c r="BM125" s="215" t="s">
        <v>136</v>
      </c>
    </row>
    <row r="126" spans="1:65" s="12" customFormat="1" ht="22.9" customHeight="1">
      <c r="B126" s="188"/>
      <c r="C126" s="189"/>
      <c r="D126" s="190" t="s">
        <v>74</v>
      </c>
      <c r="E126" s="202" t="s">
        <v>137</v>
      </c>
      <c r="F126" s="202" t="s">
        <v>138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SUM(P127:P132)</f>
        <v>0</v>
      </c>
      <c r="Q126" s="196"/>
      <c r="R126" s="197">
        <f>SUM(R127:R132)</f>
        <v>0</v>
      </c>
      <c r="S126" s="196"/>
      <c r="T126" s="198">
        <f>SUM(T127:T132)</f>
        <v>0</v>
      </c>
      <c r="AR126" s="199" t="s">
        <v>119</v>
      </c>
      <c r="AT126" s="200" t="s">
        <v>74</v>
      </c>
      <c r="AU126" s="200" t="s">
        <v>83</v>
      </c>
      <c r="AY126" s="199" t="s">
        <v>120</v>
      </c>
      <c r="BK126" s="201">
        <f>SUM(BK127:BK132)</f>
        <v>0</v>
      </c>
    </row>
    <row r="127" spans="1:65" s="2" customFormat="1" ht="16.5" customHeight="1">
      <c r="A127" s="35"/>
      <c r="B127" s="36"/>
      <c r="C127" s="204" t="s">
        <v>139</v>
      </c>
      <c r="D127" s="204" t="s">
        <v>123</v>
      </c>
      <c r="E127" s="205" t="s">
        <v>140</v>
      </c>
      <c r="F127" s="206" t="s">
        <v>138</v>
      </c>
      <c r="G127" s="207" t="s">
        <v>126</v>
      </c>
      <c r="H127" s="208">
        <v>1</v>
      </c>
      <c r="I127" s="209"/>
      <c r="J127" s="210">
        <f>ROUND(I127*H127,2)</f>
        <v>0</v>
      </c>
      <c r="K127" s="206" t="s">
        <v>127</v>
      </c>
      <c r="L127" s="40"/>
      <c r="M127" s="211" t="s">
        <v>1</v>
      </c>
      <c r="N127" s="212" t="s">
        <v>40</v>
      </c>
      <c r="O127" s="72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5" t="s">
        <v>128</v>
      </c>
      <c r="AT127" s="215" t="s">
        <v>123</v>
      </c>
      <c r="AU127" s="215" t="s">
        <v>86</v>
      </c>
      <c r="AY127" s="18" t="s">
        <v>120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8" t="s">
        <v>83</v>
      </c>
      <c r="BK127" s="216">
        <f>ROUND(I127*H127,2)</f>
        <v>0</v>
      </c>
      <c r="BL127" s="18" t="s">
        <v>128</v>
      </c>
      <c r="BM127" s="215" t="s">
        <v>141</v>
      </c>
    </row>
    <row r="128" spans="1:65" s="2" customFormat="1" ht="16.5" customHeight="1">
      <c r="A128" s="35"/>
      <c r="B128" s="36"/>
      <c r="C128" s="204" t="s">
        <v>119</v>
      </c>
      <c r="D128" s="204" t="s">
        <v>123</v>
      </c>
      <c r="E128" s="205" t="s">
        <v>142</v>
      </c>
      <c r="F128" s="206" t="s">
        <v>143</v>
      </c>
      <c r="G128" s="207" t="s">
        <v>126</v>
      </c>
      <c r="H128" s="208">
        <v>1</v>
      </c>
      <c r="I128" s="209"/>
      <c r="J128" s="210">
        <f>ROUND(I128*H128,2)</f>
        <v>0</v>
      </c>
      <c r="K128" s="206" t="s">
        <v>127</v>
      </c>
      <c r="L128" s="40"/>
      <c r="M128" s="211" t="s">
        <v>1</v>
      </c>
      <c r="N128" s="212" t="s">
        <v>40</v>
      </c>
      <c r="O128" s="7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5" t="s">
        <v>128</v>
      </c>
      <c r="AT128" s="215" t="s">
        <v>123</v>
      </c>
      <c r="AU128" s="215" t="s">
        <v>86</v>
      </c>
      <c r="AY128" s="18" t="s">
        <v>120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8" t="s">
        <v>83</v>
      </c>
      <c r="BK128" s="216">
        <f>ROUND(I128*H128,2)</f>
        <v>0</v>
      </c>
      <c r="BL128" s="18" t="s">
        <v>128</v>
      </c>
      <c r="BM128" s="215" t="s">
        <v>144</v>
      </c>
    </row>
    <row r="129" spans="1:65" s="2" customFormat="1" ht="55.5" customHeight="1">
      <c r="A129" s="35"/>
      <c r="B129" s="36"/>
      <c r="C129" s="204" t="s">
        <v>145</v>
      </c>
      <c r="D129" s="204" t="s">
        <v>123</v>
      </c>
      <c r="E129" s="205" t="s">
        <v>146</v>
      </c>
      <c r="F129" s="206" t="s">
        <v>147</v>
      </c>
      <c r="G129" s="207" t="s">
        <v>126</v>
      </c>
      <c r="H129" s="208">
        <v>1</v>
      </c>
      <c r="I129" s="209"/>
      <c r="J129" s="210">
        <f>ROUND(I129*H129,2)</f>
        <v>0</v>
      </c>
      <c r="K129" s="206" t="s">
        <v>127</v>
      </c>
      <c r="L129" s="40"/>
      <c r="M129" s="211" t="s">
        <v>1</v>
      </c>
      <c r="N129" s="212" t="s">
        <v>40</v>
      </c>
      <c r="O129" s="72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5" t="s">
        <v>128</v>
      </c>
      <c r="AT129" s="215" t="s">
        <v>123</v>
      </c>
      <c r="AU129" s="215" t="s">
        <v>86</v>
      </c>
      <c r="AY129" s="18" t="s">
        <v>120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8" t="s">
        <v>83</v>
      </c>
      <c r="BK129" s="216">
        <f>ROUND(I129*H129,2)</f>
        <v>0</v>
      </c>
      <c r="BL129" s="18" t="s">
        <v>128</v>
      </c>
      <c r="BM129" s="215" t="s">
        <v>148</v>
      </c>
    </row>
    <row r="130" spans="1:65" s="2" customFormat="1" ht="44.25" customHeight="1">
      <c r="A130" s="35"/>
      <c r="B130" s="36"/>
      <c r="C130" s="204" t="s">
        <v>149</v>
      </c>
      <c r="D130" s="204" t="s">
        <v>123</v>
      </c>
      <c r="E130" s="205" t="s">
        <v>150</v>
      </c>
      <c r="F130" s="206" t="s">
        <v>151</v>
      </c>
      <c r="G130" s="207" t="s">
        <v>126</v>
      </c>
      <c r="H130" s="208">
        <v>1</v>
      </c>
      <c r="I130" s="209"/>
      <c r="J130" s="210">
        <f>ROUND(I130*H130,2)</f>
        <v>0</v>
      </c>
      <c r="K130" s="206" t="s">
        <v>1</v>
      </c>
      <c r="L130" s="40"/>
      <c r="M130" s="211" t="s">
        <v>1</v>
      </c>
      <c r="N130" s="212" t="s">
        <v>40</v>
      </c>
      <c r="O130" s="72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5" t="s">
        <v>128</v>
      </c>
      <c r="AT130" s="215" t="s">
        <v>123</v>
      </c>
      <c r="AU130" s="215" t="s">
        <v>86</v>
      </c>
      <c r="AY130" s="18" t="s">
        <v>120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8" t="s">
        <v>83</v>
      </c>
      <c r="BK130" s="216">
        <f>ROUND(I130*H130,2)</f>
        <v>0</v>
      </c>
      <c r="BL130" s="18" t="s">
        <v>128</v>
      </c>
      <c r="BM130" s="215" t="s">
        <v>152</v>
      </c>
    </row>
    <row r="131" spans="1:65" s="13" customFormat="1" ht="33.75">
      <c r="B131" s="217"/>
      <c r="C131" s="218"/>
      <c r="D131" s="219" t="s">
        <v>153</v>
      </c>
      <c r="E131" s="220" t="s">
        <v>1</v>
      </c>
      <c r="F131" s="221" t="s">
        <v>154</v>
      </c>
      <c r="G131" s="218"/>
      <c r="H131" s="222">
        <v>1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153</v>
      </c>
      <c r="AU131" s="228" t="s">
        <v>86</v>
      </c>
      <c r="AV131" s="13" t="s">
        <v>86</v>
      </c>
      <c r="AW131" s="13" t="s">
        <v>31</v>
      </c>
      <c r="AX131" s="13" t="s">
        <v>83</v>
      </c>
      <c r="AY131" s="228" t="s">
        <v>120</v>
      </c>
    </row>
    <row r="132" spans="1:65" s="2" customFormat="1" ht="16.5" customHeight="1">
      <c r="A132" s="35"/>
      <c r="B132" s="36"/>
      <c r="C132" s="204" t="s">
        <v>155</v>
      </c>
      <c r="D132" s="204" t="s">
        <v>123</v>
      </c>
      <c r="E132" s="205" t="s">
        <v>156</v>
      </c>
      <c r="F132" s="206" t="s">
        <v>157</v>
      </c>
      <c r="G132" s="207" t="s">
        <v>126</v>
      </c>
      <c r="H132" s="208">
        <v>1</v>
      </c>
      <c r="I132" s="209"/>
      <c r="J132" s="210">
        <f>ROUND(I132*H132,2)</f>
        <v>0</v>
      </c>
      <c r="K132" s="206" t="s">
        <v>127</v>
      </c>
      <c r="L132" s="40"/>
      <c r="M132" s="211" t="s">
        <v>1</v>
      </c>
      <c r="N132" s="212" t="s">
        <v>40</v>
      </c>
      <c r="O132" s="7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5" t="s">
        <v>128</v>
      </c>
      <c r="AT132" s="215" t="s">
        <v>123</v>
      </c>
      <c r="AU132" s="215" t="s">
        <v>86</v>
      </c>
      <c r="AY132" s="18" t="s">
        <v>120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8" t="s">
        <v>83</v>
      </c>
      <c r="BK132" s="216">
        <f>ROUND(I132*H132,2)</f>
        <v>0</v>
      </c>
      <c r="BL132" s="18" t="s">
        <v>128</v>
      </c>
      <c r="BM132" s="215" t="s">
        <v>158</v>
      </c>
    </row>
    <row r="133" spans="1:65" s="12" customFormat="1" ht="22.9" customHeight="1">
      <c r="B133" s="188"/>
      <c r="C133" s="189"/>
      <c r="D133" s="190" t="s">
        <v>74</v>
      </c>
      <c r="E133" s="202" t="s">
        <v>159</v>
      </c>
      <c r="F133" s="202" t="s">
        <v>160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P134</f>
        <v>0</v>
      </c>
      <c r="Q133" s="196"/>
      <c r="R133" s="197">
        <f>R134</f>
        <v>0</v>
      </c>
      <c r="S133" s="196"/>
      <c r="T133" s="198">
        <f>T134</f>
        <v>0</v>
      </c>
      <c r="AR133" s="199" t="s">
        <v>119</v>
      </c>
      <c r="AT133" s="200" t="s">
        <v>74</v>
      </c>
      <c r="AU133" s="200" t="s">
        <v>83</v>
      </c>
      <c r="AY133" s="199" t="s">
        <v>120</v>
      </c>
      <c r="BK133" s="201">
        <f>BK134</f>
        <v>0</v>
      </c>
    </row>
    <row r="134" spans="1:65" s="2" customFormat="1" ht="33" customHeight="1">
      <c r="A134" s="35"/>
      <c r="B134" s="36"/>
      <c r="C134" s="204" t="s">
        <v>161</v>
      </c>
      <c r="D134" s="204" t="s">
        <v>123</v>
      </c>
      <c r="E134" s="205" t="s">
        <v>162</v>
      </c>
      <c r="F134" s="206" t="s">
        <v>163</v>
      </c>
      <c r="G134" s="207" t="s">
        <v>164</v>
      </c>
      <c r="H134" s="208">
        <v>8</v>
      </c>
      <c r="I134" s="209"/>
      <c r="J134" s="210">
        <f>ROUND(I134*H134,2)</f>
        <v>0</v>
      </c>
      <c r="K134" s="206" t="s">
        <v>127</v>
      </c>
      <c r="L134" s="40"/>
      <c r="M134" s="229" t="s">
        <v>1</v>
      </c>
      <c r="N134" s="230" t="s">
        <v>40</v>
      </c>
      <c r="O134" s="231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5" t="s">
        <v>128</v>
      </c>
      <c r="AT134" s="215" t="s">
        <v>123</v>
      </c>
      <c r="AU134" s="215" t="s">
        <v>86</v>
      </c>
      <c r="AY134" s="18" t="s">
        <v>120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8" t="s">
        <v>83</v>
      </c>
      <c r="BK134" s="216">
        <f>ROUND(I134*H134,2)</f>
        <v>0</v>
      </c>
      <c r="BL134" s="18" t="s">
        <v>128</v>
      </c>
      <c r="BM134" s="215" t="s">
        <v>165</v>
      </c>
    </row>
    <row r="135" spans="1:65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153"/>
      <c r="J135" s="56"/>
      <c r="K135" s="56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hUlYnE4XUtpsh2R0dJ719trcZDjzah2onPs7sCR1+1q5u0ZzyKd6yXHFPQEDlxOYIukNElpQb3vpB1LlE8+hKw==" saltValue="PpR4rECpXmEWzvxviM00Hz5rX1rGigFDlO1s7PlgXJ97Pp82ntfOXSGA9A6LxaMd4fFRBEdHPnBXS3f04La32Q==" spinCount="100000" sheet="1" objects="1" scenarios="1" formatColumns="0" formatRows="0" autoFilter="0"/>
  <autoFilter ref="C119:K134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27"/>
  <sheetViews>
    <sheetView showGridLines="0" tabSelected="1" topLeftCell="A116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8" t="s">
        <v>89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86</v>
      </c>
    </row>
    <row r="4" spans="1:46" s="1" customFormat="1" ht="24.95" customHeight="1">
      <c r="B4" s="21"/>
      <c r="D4" s="113" t="s">
        <v>90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23.25" customHeight="1">
      <c r="B7" s="21"/>
      <c r="E7" s="320" t="str">
        <f>'Rekapitulace stavby'!K6</f>
        <v>KOMUNIKACE PRO CHODCE A CYKLISTY V MÍSTĚ CHODNÍKU MEZI ULICÍ DOBROVSKÉHO A KOLÍNSKOU, PŘELOUČ</v>
      </c>
      <c r="F7" s="321"/>
      <c r="G7" s="321"/>
      <c r="H7" s="321"/>
      <c r="I7" s="109"/>
      <c r="L7" s="21"/>
    </row>
    <row r="8" spans="1:46" s="2" customFormat="1" ht="12" customHeight="1">
      <c r="A8" s="35"/>
      <c r="B8" s="40"/>
      <c r="C8" s="35"/>
      <c r="D8" s="115" t="s">
        <v>91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166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21. 4. 2020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27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27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32</v>
      </c>
      <c r="E23" s="35"/>
      <c r="F23" s="35"/>
      <c r="G23" s="35"/>
      <c r="H23" s="35"/>
      <c r="I23" s="118" t="s">
        <v>25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">
        <v>33</v>
      </c>
      <c r="F24" s="35"/>
      <c r="G24" s="35"/>
      <c r="H24" s="35"/>
      <c r="I24" s="118" t="s">
        <v>27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39</v>
      </c>
      <c r="E33" s="115" t="s">
        <v>40</v>
      </c>
      <c r="F33" s="131">
        <f>ROUND((SUM(BE125:BE326)),  2)</f>
        <v>0</v>
      </c>
      <c r="G33" s="35"/>
      <c r="H33" s="35"/>
      <c r="I33" s="132">
        <v>0.21</v>
      </c>
      <c r="J33" s="131">
        <f>ROUND(((SUM(BE125:BE326))*I33),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41</v>
      </c>
      <c r="F34" s="131">
        <f>ROUND((SUM(BF125:BF326)),  2)</f>
        <v>0</v>
      </c>
      <c r="G34" s="35"/>
      <c r="H34" s="35"/>
      <c r="I34" s="132">
        <v>0.15</v>
      </c>
      <c r="J34" s="131">
        <f>ROUND(((SUM(BF125:BF326))*I34),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42</v>
      </c>
      <c r="F35" s="131">
        <f>ROUND((SUM(BG125:BG326)),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43</v>
      </c>
      <c r="F36" s="131">
        <f>ROUND((SUM(BH125:BH326)),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44</v>
      </c>
      <c r="F37" s="131">
        <f>ROUND((SUM(BI125:BI326)),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95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18" t="str">
        <f>E7</f>
        <v>KOMUNIKACE PRO CHODCE A CYKLISTY V MÍSTĚ CHODNÍKU MEZI ULICÍ DOBROVSKÉHO A KOLÍNSKOU, PŘELOUČ</v>
      </c>
      <c r="F85" s="319"/>
      <c r="G85" s="319"/>
      <c r="H85" s="319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91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7" t="str">
        <f>E9</f>
        <v xml:space="preserve">SO 101 - KOMUNIKACE </v>
      </c>
      <c r="F87" s="317"/>
      <c r="G87" s="317"/>
      <c r="H87" s="31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Přelouč</v>
      </c>
      <c r="G89" s="37"/>
      <c r="H89" s="37"/>
      <c r="I89" s="118" t="s">
        <v>22</v>
      </c>
      <c r="J89" s="67" t="str">
        <f>IF(J12="","",J12)</f>
        <v>21. 4. 2020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30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32</v>
      </c>
      <c r="J92" s="33" t="str">
        <f>E24</f>
        <v>Sýkorová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96</v>
      </c>
      <c r="D94" s="158"/>
      <c r="E94" s="158"/>
      <c r="F94" s="158"/>
      <c r="G94" s="158"/>
      <c r="H94" s="158"/>
      <c r="I94" s="159"/>
      <c r="J94" s="160" t="s">
        <v>97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98</v>
      </c>
      <c r="D96" s="37"/>
      <c r="E96" s="37"/>
      <c r="F96" s="37"/>
      <c r="G96" s="37"/>
      <c r="H96" s="37"/>
      <c r="I96" s="116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99</v>
      </c>
    </row>
    <row r="97" spans="1:31" s="9" customFormat="1" ht="24.95" customHeight="1">
      <c r="B97" s="162"/>
      <c r="C97" s="163"/>
      <c r="D97" s="164" t="s">
        <v>167</v>
      </c>
      <c r="E97" s="165"/>
      <c r="F97" s="165"/>
      <c r="G97" s="165"/>
      <c r="H97" s="165"/>
      <c r="I97" s="166"/>
      <c r="J97" s="167">
        <f>J126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168</v>
      </c>
      <c r="E98" s="172"/>
      <c r="F98" s="172"/>
      <c r="G98" s="172"/>
      <c r="H98" s="172"/>
      <c r="I98" s="173"/>
      <c r="J98" s="174">
        <f>J127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169</v>
      </c>
      <c r="E99" s="172"/>
      <c r="F99" s="172"/>
      <c r="G99" s="172"/>
      <c r="H99" s="172"/>
      <c r="I99" s="173"/>
      <c r="J99" s="174">
        <f>J185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170</v>
      </c>
      <c r="E100" s="172"/>
      <c r="F100" s="172"/>
      <c r="G100" s="172"/>
      <c r="H100" s="172"/>
      <c r="I100" s="173"/>
      <c r="J100" s="174">
        <f>J190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171</v>
      </c>
      <c r="E101" s="172"/>
      <c r="F101" s="172"/>
      <c r="G101" s="172"/>
      <c r="H101" s="172"/>
      <c r="I101" s="173"/>
      <c r="J101" s="174">
        <f>J193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172</v>
      </c>
      <c r="E102" s="172"/>
      <c r="F102" s="172"/>
      <c r="G102" s="172"/>
      <c r="H102" s="172"/>
      <c r="I102" s="173"/>
      <c r="J102" s="174">
        <f>J217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173</v>
      </c>
      <c r="E103" s="172"/>
      <c r="F103" s="172"/>
      <c r="G103" s="172"/>
      <c r="H103" s="172"/>
      <c r="I103" s="173"/>
      <c r="J103" s="174">
        <f>J230</f>
        <v>0</v>
      </c>
      <c r="K103" s="170"/>
      <c r="L103" s="175"/>
    </row>
    <row r="104" spans="1:31" s="10" customFormat="1" ht="19.899999999999999" customHeight="1">
      <c r="B104" s="169"/>
      <c r="C104" s="170"/>
      <c r="D104" s="171" t="s">
        <v>174</v>
      </c>
      <c r="E104" s="172"/>
      <c r="F104" s="172"/>
      <c r="G104" s="172"/>
      <c r="H104" s="172"/>
      <c r="I104" s="173"/>
      <c r="J104" s="174">
        <f>J298</f>
        <v>0</v>
      </c>
      <c r="K104" s="170"/>
      <c r="L104" s="175"/>
    </row>
    <row r="105" spans="1:31" s="10" customFormat="1" ht="19.899999999999999" customHeight="1">
      <c r="B105" s="169"/>
      <c r="C105" s="170"/>
      <c r="D105" s="171" t="s">
        <v>175</v>
      </c>
      <c r="E105" s="172"/>
      <c r="F105" s="172"/>
      <c r="G105" s="172"/>
      <c r="H105" s="172"/>
      <c r="I105" s="173"/>
      <c r="J105" s="174">
        <f>J325</f>
        <v>0</v>
      </c>
      <c r="K105" s="170"/>
      <c r="L105" s="175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153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156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104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3.25" customHeight="1">
      <c r="A115" s="35"/>
      <c r="B115" s="36"/>
      <c r="C115" s="37"/>
      <c r="D115" s="37"/>
      <c r="E115" s="318" t="str">
        <f>E7</f>
        <v>KOMUNIKACE PRO CHODCE A CYKLISTY V MÍSTĚ CHODNÍKU MEZI ULICÍ DOBROVSKÉHO A KOLÍNSKOU, PŘELOUČ</v>
      </c>
      <c r="F115" s="319"/>
      <c r="G115" s="319"/>
      <c r="H115" s="319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91</v>
      </c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87" t="str">
        <f>E9</f>
        <v xml:space="preserve">SO 101 - KOMUNIKACE </v>
      </c>
      <c r="F117" s="317"/>
      <c r="G117" s="317"/>
      <c r="H117" s="31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Přelouč</v>
      </c>
      <c r="G119" s="37"/>
      <c r="H119" s="37"/>
      <c r="I119" s="118" t="s">
        <v>22</v>
      </c>
      <c r="J119" s="67" t="str">
        <f>IF(J12="","",J12)</f>
        <v>21. 4. 2020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E15</f>
        <v xml:space="preserve"> </v>
      </c>
      <c r="G121" s="37"/>
      <c r="H121" s="37"/>
      <c r="I121" s="118" t="s">
        <v>30</v>
      </c>
      <c r="J121" s="33" t="str">
        <f>E21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28</v>
      </c>
      <c r="D122" s="37"/>
      <c r="E122" s="37"/>
      <c r="F122" s="28" t="str">
        <f>IF(E18="","",E18)</f>
        <v>Vyplň údaj</v>
      </c>
      <c r="G122" s="37"/>
      <c r="H122" s="37"/>
      <c r="I122" s="118" t="s">
        <v>32</v>
      </c>
      <c r="J122" s="33" t="str">
        <f>E24</f>
        <v>Sýkorová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76"/>
      <c r="B124" s="177"/>
      <c r="C124" s="178" t="s">
        <v>105</v>
      </c>
      <c r="D124" s="179" t="s">
        <v>60</v>
      </c>
      <c r="E124" s="179" t="s">
        <v>56</v>
      </c>
      <c r="F124" s="179" t="s">
        <v>57</v>
      </c>
      <c r="G124" s="179" t="s">
        <v>106</v>
      </c>
      <c r="H124" s="179" t="s">
        <v>107</v>
      </c>
      <c r="I124" s="180" t="s">
        <v>108</v>
      </c>
      <c r="J124" s="179" t="s">
        <v>97</v>
      </c>
      <c r="K124" s="181" t="s">
        <v>109</v>
      </c>
      <c r="L124" s="182"/>
      <c r="M124" s="76" t="s">
        <v>1</v>
      </c>
      <c r="N124" s="77" t="s">
        <v>39</v>
      </c>
      <c r="O124" s="77" t="s">
        <v>110</v>
      </c>
      <c r="P124" s="77" t="s">
        <v>111</v>
      </c>
      <c r="Q124" s="77" t="s">
        <v>112</v>
      </c>
      <c r="R124" s="77" t="s">
        <v>113</v>
      </c>
      <c r="S124" s="77" t="s">
        <v>114</v>
      </c>
      <c r="T124" s="78" t="s">
        <v>115</v>
      </c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</row>
    <row r="125" spans="1:65" s="2" customFormat="1" ht="22.9" customHeight="1">
      <c r="A125" s="35"/>
      <c r="B125" s="36"/>
      <c r="C125" s="83" t="s">
        <v>116</v>
      </c>
      <c r="D125" s="37"/>
      <c r="E125" s="37"/>
      <c r="F125" s="37"/>
      <c r="G125" s="37"/>
      <c r="H125" s="37"/>
      <c r="I125" s="116"/>
      <c r="J125" s="183">
        <f>BK125</f>
        <v>0</v>
      </c>
      <c r="K125" s="37"/>
      <c r="L125" s="40"/>
      <c r="M125" s="79"/>
      <c r="N125" s="184"/>
      <c r="O125" s="80"/>
      <c r="P125" s="185">
        <f>P126</f>
        <v>0</v>
      </c>
      <c r="Q125" s="80"/>
      <c r="R125" s="185">
        <f>R126</f>
        <v>152.35974732000003</v>
      </c>
      <c r="S125" s="80"/>
      <c r="T125" s="186">
        <f>T126</f>
        <v>268.47555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74</v>
      </c>
      <c r="AU125" s="18" t="s">
        <v>99</v>
      </c>
      <c r="BK125" s="187">
        <f>BK126</f>
        <v>0</v>
      </c>
    </row>
    <row r="126" spans="1:65" s="12" customFormat="1" ht="25.9" customHeight="1">
      <c r="B126" s="188"/>
      <c r="C126" s="189"/>
      <c r="D126" s="190" t="s">
        <v>74</v>
      </c>
      <c r="E126" s="191" t="s">
        <v>176</v>
      </c>
      <c r="F126" s="191" t="s">
        <v>177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P127+P185+P190+P193+P217+P230+P298+P325</f>
        <v>0</v>
      </c>
      <c r="Q126" s="196"/>
      <c r="R126" s="197">
        <f>R127+R185+R190+R193+R217+R230+R298+R325</f>
        <v>152.35974732000003</v>
      </c>
      <c r="S126" s="196"/>
      <c r="T126" s="198">
        <f>T127+T185+T190+T193+T217+T230+T298+T325</f>
        <v>268.47555</v>
      </c>
      <c r="AR126" s="199" t="s">
        <v>83</v>
      </c>
      <c r="AT126" s="200" t="s">
        <v>74</v>
      </c>
      <c r="AU126" s="200" t="s">
        <v>75</v>
      </c>
      <c r="AY126" s="199" t="s">
        <v>120</v>
      </c>
      <c r="BK126" s="201">
        <f>BK127+BK185+BK190+BK193+BK217+BK230+BK298+BK325</f>
        <v>0</v>
      </c>
    </row>
    <row r="127" spans="1:65" s="12" customFormat="1" ht="22.9" customHeight="1">
      <c r="B127" s="188"/>
      <c r="C127" s="189"/>
      <c r="D127" s="190" t="s">
        <v>74</v>
      </c>
      <c r="E127" s="202" t="s">
        <v>83</v>
      </c>
      <c r="F127" s="202" t="s">
        <v>178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SUM(P128:P184)</f>
        <v>0</v>
      </c>
      <c r="Q127" s="196"/>
      <c r="R127" s="197">
        <f>SUM(R128:R184)</f>
        <v>2.214</v>
      </c>
      <c r="S127" s="196"/>
      <c r="T127" s="198">
        <f>SUM(T128:T184)</f>
        <v>268.31155000000001</v>
      </c>
      <c r="AR127" s="199" t="s">
        <v>83</v>
      </c>
      <c r="AT127" s="200" t="s">
        <v>74</v>
      </c>
      <c r="AU127" s="200" t="s">
        <v>83</v>
      </c>
      <c r="AY127" s="199" t="s">
        <v>120</v>
      </c>
      <c r="BK127" s="201">
        <f>SUM(BK128:BK184)</f>
        <v>0</v>
      </c>
    </row>
    <row r="128" spans="1:65" s="2" customFormat="1" ht="21.75" customHeight="1">
      <c r="A128" s="35"/>
      <c r="B128" s="36"/>
      <c r="C128" s="204" t="s">
        <v>83</v>
      </c>
      <c r="D128" s="204" t="s">
        <v>123</v>
      </c>
      <c r="E128" s="205" t="s">
        <v>179</v>
      </c>
      <c r="F128" s="206" t="s">
        <v>180</v>
      </c>
      <c r="G128" s="207" t="s">
        <v>181</v>
      </c>
      <c r="H128" s="208">
        <v>118.7</v>
      </c>
      <c r="I128" s="209"/>
      <c r="J128" s="210">
        <f>ROUND(I128*H128,2)</f>
        <v>0</v>
      </c>
      <c r="K128" s="206" t="s">
        <v>182</v>
      </c>
      <c r="L128" s="40"/>
      <c r="M128" s="211" t="s">
        <v>1</v>
      </c>
      <c r="N128" s="212" t="s">
        <v>40</v>
      </c>
      <c r="O128" s="7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5" t="s">
        <v>139</v>
      </c>
      <c r="AT128" s="215" t="s">
        <v>123</v>
      </c>
      <c r="AU128" s="215" t="s">
        <v>86</v>
      </c>
      <c r="AY128" s="18" t="s">
        <v>120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8" t="s">
        <v>83</v>
      </c>
      <c r="BK128" s="216">
        <f>ROUND(I128*H128,2)</f>
        <v>0</v>
      </c>
      <c r="BL128" s="18" t="s">
        <v>139</v>
      </c>
      <c r="BM128" s="215" t="s">
        <v>183</v>
      </c>
    </row>
    <row r="129" spans="1:65" s="14" customFormat="1" ht="22.5">
      <c r="B129" s="234"/>
      <c r="C129" s="235"/>
      <c r="D129" s="219" t="s">
        <v>153</v>
      </c>
      <c r="E129" s="236" t="s">
        <v>1</v>
      </c>
      <c r="F129" s="237" t="s">
        <v>184</v>
      </c>
      <c r="G129" s="235"/>
      <c r="H129" s="236" t="s">
        <v>1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153</v>
      </c>
      <c r="AU129" s="243" t="s">
        <v>86</v>
      </c>
      <c r="AV129" s="14" t="s">
        <v>83</v>
      </c>
      <c r="AW129" s="14" t="s">
        <v>31</v>
      </c>
      <c r="AX129" s="14" t="s">
        <v>75</v>
      </c>
      <c r="AY129" s="243" t="s">
        <v>120</v>
      </c>
    </row>
    <row r="130" spans="1:65" s="13" customFormat="1">
      <c r="B130" s="217"/>
      <c r="C130" s="218"/>
      <c r="D130" s="219" t="s">
        <v>153</v>
      </c>
      <c r="E130" s="220" t="s">
        <v>1</v>
      </c>
      <c r="F130" s="221" t="s">
        <v>185</v>
      </c>
      <c r="G130" s="218"/>
      <c r="H130" s="222">
        <v>118.7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153</v>
      </c>
      <c r="AU130" s="228" t="s">
        <v>86</v>
      </c>
      <c r="AV130" s="13" t="s">
        <v>86</v>
      </c>
      <c r="AW130" s="13" t="s">
        <v>31</v>
      </c>
      <c r="AX130" s="13" t="s">
        <v>83</v>
      </c>
      <c r="AY130" s="228" t="s">
        <v>120</v>
      </c>
    </row>
    <row r="131" spans="1:65" s="2" customFormat="1" ht="21.75" customHeight="1">
      <c r="A131" s="35"/>
      <c r="B131" s="36"/>
      <c r="C131" s="204" t="s">
        <v>86</v>
      </c>
      <c r="D131" s="204" t="s">
        <v>123</v>
      </c>
      <c r="E131" s="205" t="s">
        <v>186</v>
      </c>
      <c r="F131" s="206" t="s">
        <v>187</v>
      </c>
      <c r="G131" s="207" t="s">
        <v>181</v>
      </c>
      <c r="H131" s="208">
        <v>229.6</v>
      </c>
      <c r="I131" s="209"/>
      <c r="J131" s="210">
        <f>ROUND(I131*H131,2)</f>
        <v>0</v>
      </c>
      <c r="K131" s="206" t="s">
        <v>182</v>
      </c>
      <c r="L131" s="40"/>
      <c r="M131" s="211" t="s">
        <v>1</v>
      </c>
      <c r="N131" s="212" t="s">
        <v>40</v>
      </c>
      <c r="O131" s="72"/>
      <c r="P131" s="213">
        <f>O131*H131</f>
        <v>0</v>
      </c>
      <c r="Q131" s="213">
        <v>0</v>
      </c>
      <c r="R131" s="213">
        <f>Q131*H131</f>
        <v>0</v>
      </c>
      <c r="S131" s="213">
        <v>0.255</v>
      </c>
      <c r="T131" s="214">
        <f>S131*H131</f>
        <v>58.548000000000002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5" t="s">
        <v>139</v>
      </c>
      <c r="AT131" s="215" t="s">
        <v>123</v>
      </c>
      <c r="AU131" s="215" t="s">
        <v>86</v>
      </c>
      <c r="AY131" s="18" t="s">
        <v>120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8" t="s">
        <v>83</v>
      </c>
      <c r="BK131" s="216">
        <f>ROUND(I131*H131,2)</f>
        <v>0</v>
      </c>
      <c r="BL131" s="18" t="s">
        <v>139</v>
      </c>
      <c r="BM131" s="215" t="s">
        <v>188</v>
      </c>
    </row>
    <row r="132" spans="1:65" s="13" customFormat="1">
      <c r="B132" s="217"/>
      <c r="C132" s="218"/>
      <c r="D132" s="219" t="s">
        <v>153</v>
      </c>
      <c r="E132" s="220" t="s">
        <v>1</v>
      </c>
      <c r="F132" s="221" t="s">
        <v>189</v>
      </c>
      <c r="G132" s="218"/>
      <c r="H132" s="222">
        <v>229.6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153</v>
      </c>
      <c r="AU132" s="228" t="s">
        <v>86</v>
      </c>
      <c r="AV132" s="13" t="s">
        <v>86</v>
      </c>
      <c r="AW132" s="13" t="s">
        <v>31</v>
      </c>
      <c r="AX132" s="13" t="s">
        <v>83</v>
      </c>
      <c r="AY132" s="228" t="s">
        <v>120</v>
      </c>
    </row>
    <row r="133" spans="1:65" s="2" customFormat="1" ht="21.75" customHeight="1">
      <c r="A133" s="35"/>
      <c r="B133" s="36"/>
      <c r="C133" s="204" t="s">
        <v>133</v>
      </c>
      <c r="D133" s="204" t="s">
        <v>123</v>
      </c>
      <c r="E133" s="205" t="s">
        <v>190</v>
      </c>
      <c r="F133" s="206" t="s">
        <v>191</v>
      </c>
      <c r="G133" s="207" t="s">
        <v>181</v>
      </c>
      <c r="H133" s="208">
        <v>153.9</v>
      </c>
      <c r="I133" s="209"/>
      <c r="J133" s="210">
        <f>ROUND(I133*H133,2)</f>
        <v>0</v>
      </c>
      <c r="K133" s="206" t="s">
        <v>182</v>
      </c>
      <c r="L133" s="40"/>
      <c r="M133" s="211" t="s">
        <v>1</v>
      </c>
      <c r="N133" s="212" t="s">
        <v>40</v>
      </c>
      <c r="O133" s="72"/>
      <c r="P133" s="213">
        <f>O133*H133</f>
        <v>0</v>
      </c>
      <c r="Q133" s="213">
        <v>0</v>
      </c>
      <c r="R133" s="213">
        <f>Q133*H133</f>
        <v>0</v>
      </c>
      <c r="S133" s="213">
        <v>0.26</v>
      </c>
      <c r="T133" s="214">
        <f>S133*H133</f>
        <v>40.014000000000003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5" t="s">
        <v>139</v>
      </c>
      <c r="AT133" s="215" t="s">
        <v>123</v>
      </c>
      <c r="AU133" s="215" t="s">
        <v>86</v>
      </c>
      <c r="AY133" s="18" t="s">
        <v>120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8" t="s">
        <v>83</v>
      </c>
      <c r="BK133" s="216">
        <f>ROUND(I133*H133,2)</f>
        <v>0</v>
      </c>
      <c r="BL133" s="18" t="s">
        <v>139</v>
      </c>
      <c r="BM133" s="215" t="s">
        <v>192</v>
      </c>
    </row>
    <row r="134" spans="1:65" s="13" customFormat="1">
      <c r="B134" s="217"/>
      <c r="C134" s="218"/>
      <c r="D134" s="219" t="s">
        <v>153</v>
      </c>
      <c r="E134" s="220" t="s">
        <v>1</v>
      </c>
      <c r="F134" s="221" t="s">
        <v>193</v>
      </c>
      <c r="G134" s="218"/>
      <c r="H134" s="222">
        <v>153.9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153</v>
      </c>
      <c r="AU134" s="228" t="s">
        <v>86</v>
      </c>
      <c r="AV134" s="13" t="s">
        <v>86</v>
      </c>
      <c r="AW134" s="13" t="s">
        <v>31</v>
      </c>
      <c r="AX134" s="13" t="s">
        <v>83</v>
      </c>
      <c r="AY134" s="228" t="s">
        <v>120</v>
      </c>
    </row>
    <row r="135" spans="1:65" s="2" customFormat="1" ht="21.75" customHeight="1">
      <c r="A135" s="35"/>
      <c r="B135" s="36"/>
      <c r="C135" s="204" t="s">
        <v>139</v>
      </c>
      <c r="D135" s="204" t="s">
        <v>123</v>
      </c>
      <c r="E135" s="205" t="s">
        <v>194</v>
      </c>
      <c r="F135" s="206" t="s">
        <v>195</v>
      </c>
      <c r="G135" s="207" t="s">
        <v>181</v>
      </c>
      <c r="H135" s="208">
        <v>6.6</v>
      </c>
      <c r="I135" s="209"/>
      <c r="J135" s="210">
        <f>ROUND(I135*H135,2)</f>
        <v>0</v>
      </c>
      <c r="K135" s="206" t="s">
        <v>182</v>
      </c>
      <c r="L135" s="40"/>
      <c r="M135" s="211" t="s">
        <v>1</v>
      </c>
      <c r="N135" s="212" t="s">
        <v>40</v>
      </c>
      <c r="O135" s="72"/>
      <c r="P135" s="213">
        <f>O135*H135</f>
        <v>0</v>
      </c>
      <c r="Q135" s="213">
        <v>0</v>
      </c>
      <c r="R135" s="213">
        <f>Q135*H135</f>
        <v>0</v>
      </c>
      <c r="S135" s="213">
        <v>9.8000000000000004E-2</v>
      </c>
      <c r="T135" s="214">
        <f>S135*H135</f>
        <v>0.64680000000000004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5" t="s">
        <v>139</v>
      </c>
      <c r="AT135" s="215" t="s">
        <v>123</v>
      </c>
      <c r="AU135" s="215" t="s">
        <v>86</v>
      </c>
      <c r="AY135" s="18" t="s">
        <v>120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8" t="s">
        <v>83</v>
      </c>
      <c r="BK135" s="216">
        <f>ROUND(I135*H135,2)</f>
        <v>0</v>
      </c>
      <c r="BL135" s="18" t="s">
        <v>139</v>
      </c>
      <c r="BM135" s="215" t="s">
        <v>196</v>
      </c>
    </row>
    <row r="136" spans="1:65" s="13" customFormat="1">
      <c r="B136" s="217"/>
      <c r="C136" s="218"/>
      <c r="D136" s="219" t="s">
        <v>153</v>
      </c>
      <c r="E136" s="220" t="s">
        <v>1</v>
      </c>
      <c r="F136" s="221" t="s">
        <v>197</v>
      </c>
      <c r="G136" s="218"/>
      <c r="H136" s="222">
        <v>6.6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153</v>
      </c>
      <c r="AU136" s="228" t="s">
        <v>86</v>
      </c>
      <c r="AV136" s="13" t="s">
        <v>86</v>
      </c>
      <c r="AW136" s="13" t="s">
        <v>31</v>
      </c>
      <c r="AX136" s="13" t="s">
        <v>83</v>
      </c>
      <c r="AY136" s="228" t="s">
        <v>120</v>
      </c>
    </row>
    <row r="137" spans="1:65" s="2" customFormat="1" ht="21.75" customHeight="1">
      <c r="A137" s="35"/>
      <c r="B137" s="36"/>
      <c r="C137" s="204" t="s">
        <v>119</v>
      </c>
      <c r="D137" s="204" t="s">
        <v>123</v>
      </c>
      <c r="E137" s="205" t="s">
        <v>198</v>
      </c>
      <c r="F137" s="206" t="s">
        <v>199</v>
      </c>
      <c r="G137" s="207" t="s">
        <v>181</v>
      </c>
      <c r="H137" s="208">
        <v>19</v>
      </c>
      <c r="I137" s="209"/>
      <c r="J137" s="210">
        <f>ROUND(I137*H137,2)</f>
        <v>0</v>
      </c>
      <c r="K137" s="206" t="s">
        <v>182</v>
      </c>
      <c r="L137" s="40"/>
      <c r="M137" s="211" t="s">
        <v>1</v>
      </c>
      <c r="N137" s="212" t="s">
        <v>40</v>
      </c>
      <c r="O137" s="72"/>
      <c r="P137" s="213">
        <f>O137*H137</f>
        <v>0</v>
      </c>
      <c r="Q137" s="213">
        <v>0</v>
      </c>
      <c r="R137" s="213">
        <f>Q137*H137</f>
        <v>0</v>
      </c>
      <c r="S137" s="213">
        <v>0.316</v>
      </c>
      <c r="T137" s="214">
        <f>S137*H137</f>
        <v>6.0040000000000004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5" t="s">
        <v>139</v>
      </c>
      <c r="AT137" s="215" t="s">
        <v>123</v>
      </c>
      <c r="AU137" s="215" t="s">
        <v>86</v>
      </c>
      <c r="AY137" s="18" t="s">
        <v>120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8" t="s">
        <v>83</v>
      </c>
      <c r="BK137" s="216">
        <f>ROUND(I137*H137,2)</f>
        <v>0</v>
      </c>
      <c r="BL137" s="18" t="s">
        <v>139</v>
      </c>
      <c r="BM137" s="215" t="s">
        <v>200</v>
      </c>
    </row>
    <row r="138" spans="1:65" s="13" customFormat="1">
      <c r="B138" s="217"/>
      <c r="C138" s="218"/>
      <c r="D138" s="219" t="s">
        <v>153</v>
      </c>
      <c r="E138" s="220" t="s">
        <v>1</v>
      </c>
      <c r="F138" s="221" t="s">
        <v>201</v>
      </c>
      <c r="G138" s="218"/>
      <c r="H138" s="222">
        <v>19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153</v>
      </c>
      <c r="AU138" s="228" t="s">
        <v>86</v>
      </c>
      <c r="AV138" s="13" t="s">
        <v>86</v>
      </c>
      <c r="AW138" s="13" t="s">
        <v>31</v>
      </c>
      <c r="AX138" s="13" t="s">
        <v>83</v>
      </c>
      <c r="AY138" s="228" t="s">
        <v>120</v>
      </c>
    </row>
    <row r="139" spans="1:65" s="2" customFormat="1" ht="21.75" customHeight="1">
      <c r="A139" s="35"/>
      <c r="B139" s="36"/>
      <c r="C139" s="204" t="s">
        <v>145</v>
      </c>
      <c r="D139" s="204" t="s">
        <v>123</v>
      </c>
      <c r="E139" s="205" t="s">
        <v>202</v>
      </c>
      <c r="F139" s="206" t="s">
        <v>203</v>
      </c>
      <c r="G139" s="207" t="s">
        <v>181</v>
      </c>
      <c r="H139" s="208">
        <v>3.75</v>
      </c>
      <c r="I139" s="209"/>
      <c r="J139" s="210">
        <f>ROUND(I139*H139,2)</f>
        <v>0</v>
      </c>
      <c r="K139" s="206" t="s">
        <v>182</v>
      </c>
      <c r="L139" s="40"/>
      <c r="M139" s="211" t="s">
        <v>1</v>
      </c>
      <c r="N139" s="212" t="s">
        <v>40</v>
      </c>
      <c r="O139" s="72"/>
      <c r="P139" s="213">
        <f>O139*H139</f>
        <v>0</v>
      </c>
      <c r="Q139" s="213">
        <v>0</v>
      </c>
      <c r="R139" s="213">
        <f>Q139*H139</f>
        <v>0</v>
      </c>
      <c r="S139" s="213">
        <v>0.32500000000000001</v>
      </c>
      <c r="T139" s="214">
        <f>S139*H139</f>
        <v>1.21875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5" t="s">
        <v>139</v>
      </c>
      <c r="AT139" s="215" t="s">
        <v>123</v>
      </c>
      <c r="AU139" s="215" t="s">
        <v>86</v>
      </c>
      <c r="AY139" s="18" t="s">
        <v>120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8" t="s">
        <v>83</v>
      </c>
      <c r="BK139" s="216">
        <f>ROUND(I139*H139,2)</f>
        <v>0</v>
      </c>
      <c r="BL139" s="18" t="s">
        <v>139</v>
      </c>
      <c r="BM139" s="215" t="s">
        <v>204</v>
      </c>
    </row>
    <row r="140" spans="1:65" s="13" customFormat="1">
      <c r="B140" s="217"/>
      <c r="C140" s="218"/>
      <c r="D140" s="219" t="s">
        <v>153</v>
      </c>
      <c r="E140" s="220" t="s">
        <v>1</v>
      </c>
      <c r="F140" s="221" t="s">
        <v>205</v>
      </c>
      <c r="G140" s="218"/>
      <c r="H140" s="222">
        <v>3.75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153</v>
      </c>
      <c r="AU140" s="228" t="s">
        <v>86</v>
      </c>
      <c r="AV140" s="13" t="s">
        <v>86</v>
      </c>
      <c r="AW140" s="13" t="s">
        <v>31</v>
      </c>
      <c r="AX140" s="13" t="s">
        <v>83</v>
      </c>
      <c r="AY140" s="228" t="s">
        <v>120</v>
      </c>
    </row>
    <row r="141" spans="1:65" s="2" customFormat="1" ht="21.75" customHeight="1">
      <c r="A141" s="35"/>
      <c r="B141" s="36"/>
      <c r="C141" s="204" t="s">
        <v>149</v>
      </c>
      <c r="D141" s="204" t="s">
        <v>123</v>
      </c>
      <c r="E141" s="205" t="s">
        <v>206</v>
      </c>
      <c r="F141" s="206" t="s">
        <v>207</v>
      </c>
      <c r="G141" s="207" t="s">
        <v>181</v>
      </c>
      <c r="H141" s="208">
        <v>402.5</v>
      </c>
      <c r="I141" s="209"/>
      <c r="J141" s="210">
        <f>ROUND(I141*H141,2)</f>
        <v>0</v>
      </c>
      <c r="K141" s="206" t="s">
        <v>182</v>
      </c>
      <c r="L141" s="40"/>
      <c r="M141" s="211" t="s">
        <v>1</v>
      </c>
      <c r="N141" s="212" t="s">
        <v>40</v>
      </c>
      <c r="O141" s="72"/>
      <c r="P141" s="213">
        <f>O141*H141</f>
        <v>0</v>
      </c>
      <c r="Q141" s="213">
        <v>0</v>
      </c>
      <c r="R141" s="213">
        <f>Q141*H141</f>
        <v>0</v>
      </c>
      <c r="S141" s="213">
        <v>0.28999999999999998</v>
      </c>
      <c r="T141" s="214">
        <f>S141*H141</f>
        <v>116.72499999999999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5" t="s">
        <v>139</v>
      </c>
      <c r="AT141" s="215" t="s">
        <v>123</v>
      </c>
      <c r="AU141" s="215" t="s">
        <v>86</v>
      </c>
      <c r="AY141" s="18" t="s">
        <v>120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8" t="s">
        <v>83</v>
      </c>
      <c r="BK141" s="216">
        <f>ROUND(I141*H141,2)</f>
        <v>0</v>
      </c>
      <c r="BL141" s="18" t="s">
        <v>139</v>
      </c>
      <c r="BM141" s="215" t="s">
        <v>208</v>
      </c>
    </row>
    <row r="142" spans="1:65" s="13" customFormat="1">
      <c r="B142" s="217"/>
      <c r="C142" s="218"/>
      <c r="D142" s="219" t="s">
        <v>153</v>
      </c>
      <c r="E142" s="220" t="s">
        <v>1</v>
      </c>
      <c r="F142" s="221" t="s">
        <v>209</v>
      </c>
      <c r="G142" s="218"/>
      <c r="H142" s="222">
        <v>383.5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153</v>
      </c>
      <c r="AU142" s="228" t="s">
        <v>86</v>
      </c>
      <c r="AV142" s="13" t="s">
        <v>86</v>
      </c>
      <c r="AW142" s="13" t="s">
        <v>31</v>
      </c>
      <c r="AX142" s="13" t="s">
        <v>75</v>
      </c>
      <c r="AY142" s="228" t="s">
        <v>120</v>
      </c>
    </row>
    <row r="143" spans="1:65" s="13" customFormat="1">
      <c r="B143" s="217"/>
      <c r="C143" s="218"/>
      <c r="D143" s="219" t="s">
        <v>153</v>
      </c>
      <c r="E143" s="220" t="s">
        <v>1</v>
      </c>
      <c r="F143" s="221" t="s">
        <v>210</v>
      </c>
      <c r="G143" s="218"/>
      <c r="H143" s="222">
        <v>19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153</v>
      </c>
      <c r="AU143" s="228" t="s">
        <v>86</v>
      </c>
      <c r="AV143" s="13" t="s">
        <v>86</v>
      </c>
      <c r="AW143" s="13" t="s">
        <v>31</v>
      </c>
      <c r="AX143" s="13" t="s">
        <v>75</v>
      </c>
      <c r="AY143" s="228" t="s">
        <v>120</v>
      </c>
    </row>
    <row r="144" spans="1:65" s="15" customFormat="1">
      <c r="B144" s="244"/>
      <c r="C144" s="245"/>
      <c r="D144" s="219" t="s">
        <v>153</v>
      </c>
      <c r="E144" s="246" t="s">
        <v>1</v>
      </c>
      <c r="F144" s="247" t="s">
        <v>211</v>
      </c>
      <c r="G144" s="245"/>
      <c r="H144" s="248">
        <v>402.5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AT144" s="254" t="s">
        <v>153</v>
      </c>
      <c r="AU144" s="254" t="s">
        <v>86</v>
      </c>
      <c r="AV144" s="15" t="s">
        <v>139</v>
      </c>
      <c r="AW144" s="15" t="s">
        <v>31</v>
      </c>
      <c r="AX144" s="15" t="s">
        <v>83</v>
      </c>
      <c r="AY144" s="254" t="s">
        <v>120</v>
      </c>
    </row>
    <row r="145" spans="1:65" s="2" customFormat="1" ht="16.5" customHeight="1">
      <c r="A145" s="35"/>
      <c r="B145" s="36"/>
      <c r="C145" s="255" t="s">
        <v>155</v>
      </c>
      <c r="D145" s="255" t="s">
        <v>212</v>
      </c>
      <c r="E145" s="256" t="s">
        <v>213</v>
      </c>
      <c r="F145" s="257" t="s">
        <v>214</v>
      </c>
      <c r="G145" s="258" t="s">
        <v>164</v>
      </c>
      <c r="H145" s="259">
        <v>10</v>
      </c>
      <c r="I145" s="260"/>
      <c r="J145" s="261">
        <f>ROUND(I145*H145,2)</f>
        <v>0</v>
      </c>
      <c r="K145" s="257" t="s">
        <v>1</v>
      </c>
      <c r="L145" s="262"/>
      <c r="M145" s="263" t="s">
        <v>1</v>
      </c>
      <c r="N145" s="264" t="s">
        <v>40</v>
      </c>
      <c r="O145" s="72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5" t="s">
        <v>155</v>
      </c>
      <c r="AT145" s="215" t="s">
        <v>212</v>
      </c>
      <c r="AU145" s="215" t="s">
        <v>86</v>
      </c>
      <c r="AY145" s="18" t="s">
        <v>120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8" t="s">
        <v>83</v>
      </c>
      <c r="BK145" s="216">
        <f>ROUND(I145*H145,2)</f>
        <v>0</v>
      </c>
      <c r="BL145" s="18" t="s">
        <v>139</v>
      </c>
      <c r="BM145" s="215" t="s">
        <v>215</v>
      </c>
    </row>
    <row r="146" spans="1:65" s="13" customFormat="1">
      <c r="B146" s="217"/>
      <c r="C146" s="218"/>
      <c r="D146" s="219" t="s">
        <v>153</v>
      </c>
      <c r="E146" s="220" t="s">
        <v>1</v>
      </c>
      <c r="F146" s="221" t="s">
        <v>216</v>
      </c>
      <c r="G146" s="218"/>
      <c r="H146" s="222">
        <v>10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153</v>
      </c>
      <c r="AU146" s="228" t="s">
        <v>86</v>
      </c>
      <c r="AV146" s="13" t="s">
        <v>86</v>
      </c>
      <c r="AW146" s="13" t="s">
        <v>31</v>
      </c>
      <c r="AX146" s="13" t="s">
        <v>83</v>
      </c>
      <c r="AY146" s="228" t="s">
        <v>120</v>
      </c>
    </row>
    <row r="147" spans="1:65" s="2" customFormat="1" ht="16.5" customHeight="1">
      <c r="A147" s="35"/>
      <c r="B147" s="36"/>
      <c r="C147" s="204" t="s">
        <v>161</v>
      </c>
      <c r="D147" s="204" t="s">
        <v>123</v>
      </c>
      <c r="E147" s="205" t="s">
        <v>217</v>
      </c>
      <c r="F147" s="206" t="s">
        <v>218</v>
      </c>
      <c r="G147" s="207" t="s">
        <v>219</v>
      </c>
      <c r="H147" s="208">
        <v>134.5</v>
      </c>
      <c r="I147" s="209"/>
      <c r="J147" s="210">
        <f>ROUND(I147*H147,2)</f>
        <v>0</v>
      </c>
      <c r="K147" s="206" t="s">
        <v>182</v>
      </c>
      <c r="L147" s="40"/>
      <c r="M147" s="211" t="s">
        <v>1</v>
      </c>
      <c r="N147" s="212" t="s">
        <v>40</v>
      </c>
      <c r="O147" s="72"/>
      <c r="P147" s="213">
        <f>O147*H147</f>
        <v>0</v>
      </c>
      <c r="Q147" s="213">
        <v>0</v>
      </c>
      <c r="R147" s="213">
        <f>Q147*H147</f>
        <v>0</v>
      </c>
      <c r="S147" s="213">
        <v>0.28999999999999998</v>
      </c>
      <c r="T147" s="214">
        <f>S147*H147</f>
        <v>39.004999999999995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5" t="s">
        <v>139</v>
      </c>
      <c r="AT147" s="215" t="s">
        <v>123</v>
      </c>
      <c r="AU147" s="215" t="s">
        <v>86</v>
      </c>
      <c r="AY147" s="18" t="s">
        <v>120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8" t="s">
        <v>83</v>
      </c>
      <c r="BK147" s="216">
        <f>ROUND(I147*H147,2)</f>
        <v>0</v>
      </c>
      <c r="BL147" s="18" t="s">
        <v>139</v>
      </c>
      <c r="BM147" s="215" t="s">
        <v>220</v>
      </c>
    </row>
    <row r="148" spans="1:65" s="13" customFormat="1">
      <c r="B148" s="217"/>
      <c r="C148" s="218"/>
      <c r="D148" s="219" t="s">
        <v>153</v>
      </c>
      <c r="E148" s="220" t="s">
        <v>1</v>
      </c>
      <c r="F148" s="221" t="s">
        <v>221</v>
      </c>
      <c r="G148" s="218"/>
      <c r="H148" s="222">
        <v>74.5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153</v>
      </c>
      <c r="AU148" s="228" t="s">
        <v>86</v>
      </c>
      <c r="AV148" s="13" t="s">
        <v>86</v>
      </c>
      <c r="AW148" s="13" t="s">
        <v>31</v>
      </c>
      <c r="AX148" s="13" t="s">
        <v>75</v>
      </c>
      <c r="AY148" s="228" t="s">
        <v>120</v>
      </c>
    </row>
    <row r="149" spans="1:65" s="13" customFormat="1">
      <c r="B149" s="217"/>
      <c r="C149" s="218"/>
      <c r="D149" s="219" t="s">
        <v>153</v>
      </c>
      <c r="E149" s="220" t="s">
        <v>1</v>
      </c>
      <c r="F149" s="221" t="s">
        <v>222</v>
      </c>
      <c r="G149" s="218"/>
      <c r="H149" s="222">
        <v>49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153</v>
      </c>
      <c r="AU149" s="228" t="s">
        <v>86</v>
      </c>
      <c r="AV149" s="13" t="s">
        <v>86</v>
      </c>
      <c r="AW149" s="13" t="s">
        <v>31</v>
      </c>
      <c r="AX149" s="13" t="s">
        <v>75</v>
      </c>
      <c r="AY149" s="228" t="s">
        <v>120</v>
      </c>
    </row>
    <row r="150" spans="1:65" s="13" customFormat="1">
      <c r="B150" s="217"/>
      <c r="C150" s="218"/>
      <c r="D150" s="219" t="s">
        <v>153</v>
      </c>
      <c r="E150" s="220" t="s">
        <v>1</v>
      </c>
      <c r="F150" s="221" t="s">
        <v>223</v>
      </c>
      <c r="G150" s="218"/>
      <c r="H150" s="222">
        <v>11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153</v>
      </c>
      <c r="AU150" s="228" t="s">
        <v>86</v>
      </c>
      <c r="AV150" s="13" t="s">
        <v>86</v>
      </c>
      <c r="AW150" s="13" t="s">
        <v>31</v>
      </c>
      <c r="AX150" s="13" t="s">
        <v>75</v>
      </c>
      <c r="AY150" s="228" t="s">
        <v>120</v>
      </c>
    </row>
    <row r="151" spans="1:65" s="15" customFormat="1">
      <c r="B151" s="244"/>
      <c r="C151" s="245"/>
      <c r="D151" s="219" t="s">
        <v>153</v>
      </c>
      <c r="E151" s="246" t="s">
        <v>1</v>
      </c>
      <c r="F151" s="247" t="s">
        <v>211</v>
      </c>
      <c r="G151" s="245"/>
      <c r="H151" s="248">
        <v>134.5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153</v>
      </c>
      <c r="AU151" s="254" t="s">
        <v>86</v>
      </c>
      <c r="AV151" s="15" t="s">
        <v>139</v>
      </c>
      <c r="AW151" s="15" t="s">
        <v>31</v>
      </c>
      <c r="AX151" s="15" t="s">
        <v>83</v>
      </c>
      <c r="AY151" s="254" t="s">
        <v>120</v>
      </c>
    </row>
    <row r="152" spans="1:65" s="2" customFormat="1" ht="16.5" customHeight="1">
      <c r="A152" s="35"/>
      <c r="B152" s="36"/>
      <c r="C152" s="204" t="s">
        <v>224</v>
      </c>
      <c r="D152" s="204" t="s">
        <v>123</v>
      </c>
      <c r="E152" s="205" t="s">
        <v>225</v>
      </c>
      <c r="F152" s="206" t="s">
        <v>226</v>
      </c>
      <c r="G152" s="207" t="s">
        <v>219</v>
      </c>
      <c r="H152" s="208">
        <v>30</v>
      </c>
      <c r="I152" s="209"/>
      <c r="J152" s="210">
        <f>ROUND(I152*H152,2)</f>
        <v>0</v>
      </c>
      <c r="K152" s="206" t="s">
        <v>182</v>
      </c>
      <c r="L152" s="40"/>
      <c r="M152" s="211" t="s">
        <v>1</v>
      </c>
      <c r="N152" s="212" t="s">
        <v>40</v>
      </c>
      <c r="O152" s="72"/>
      <c r="P152" s="213">
        <f>O152*H152</f>
        <v>0</v>
      </c>
      <c r="Q152" s="213">
        <v>0</v>
      </c>
      <c r="R152" s="213">
        <f>Q152*H152</f>
        <v>0</v>
      </c>
      <c r="S152" s="213">
        <v>0.20499999999999999</v>
      </c>
      <c r="T152" s="214">
        <f>S152*H152</f>
        <v>6.1499999999999995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5" t="s">
        <v>139</v>
      </c>
      <c r="AT152" s="215" t="s">
        <v>123</v>
      </c>
      <c r="AU152" s="215" t="s">
        <v>86</v>
      </c>
      <c r="AY152" s="18" t="s">
        <v>120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8" t="s">
        <v>83</v>
      </c>
      <c r="BK152" s="216">
        <f>ROUND(I152*H152,2)</f>
        <v>0</v>
      </c>
      <c r="BL152" s="18" t="s">
        <v>139</v>
      </c>
      <c r="BM152" s="215" t="s">
        <v>227</v>
      </c>
    </row>
    <row r="153" spans="1:65" s="2" customFormat="1" ht="21.75" customHeight="1">
      <c r="A153" s="35"/>
      <c r="B153" s="36"/>
      <c r="C153" s="204" t="s">
        <v>228</v>
      </c>
      <c r="D153" s="204" t="s">
        <v>123</v>
      </c>
      <c r="E153" s="205" t="s">
        <v>229</v>
      </c>
      <c r="F153" s="206" t="s">
        <v>230</v>
      </c>
      <c r="G153" s="207" t="s">
        <v>219</v>
      </c>
      <c r="H153" s="208">
        <v>60</v>
      </c>
      <c r="I153" s="209"/>
      <c r="J153" s="210">
        <f>ROUND(I153*H153,2)</f>
        <v>0</v>
      </c>
      <c r="K153" s="206" t="s">
        <v>182</v>
      </c>
      <c r="L153" s="40"/>
      <c r="M153" s="211" t="s">
        <v>1</v>
      </c>
      <c r="N153" s="212" t="s">
        <v>40</v>
      </c>
      <c r="O153" s="72"/>
      <c r="P153" s="213">
        <f>O153*H153</f>
        <v>0</v>
      </c>
      <c r="Q153" s="213">
        <v>3.6900000000000002E-2</v>
      </c>
      <c r="R153" s="213">
        <f>Q153*H153</f>
        <v>2.214</v>
      </c>
      <c r="S153" s="213">
        <v>0</v>
      </c>
      <c r="T153" s="21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5" t="s">
        <v>139</v>
      </c>
      <c r="AT153" s="215" t="s">
        <v>123</v>
      </c>
      <c r="AU153" s="215" t="s">
        <v>86</v>
      </c>
      <c r="AY153" s="18" t="s">
        <v>120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8" t="s">
        <v>83</v>
      </c>
      <c r="BK153" s="216">
        <f>ROUND(I153*H153,2)</f>
        <v>0</v>
      </c>
      <c r="BL153" s="18" t="s">
        <v>139</v>
      </c>
      <c r="BM153" s="215" t="s">
        <v>231</v>
      </c>
    </row>
    <row r="154" spans="1:65" s="13" customFormat="1">
      <c r="B154" s="217"/>
      <c r="C154" s="218"/>
      <c r="D154" s="219" t="s">
        <v>153</v>
      </c>
      <c r="E154" s="220" t="s">
        <v>1</v>
      </c>
      <c r="F154" s="221" t="s">
        <v>232</v>
      </c>
      <c r="G154" s="218"/>
      <c r="H154" s="222">
        <v>60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153</v>
      </c>
      <c r="AU154" s="228" t="s">
        <v>86</v>
      </c>
      <c r="AV154" s="13" t="s">
        <v>86</v>
      </c>
      <c r="AW154" s="13" t="s">
        <v>31</v>
      </c>
      <c r="AX154" s="13" t="s">
        <v>83</v>
      </c>
      <c r="AY154" s="228" t="s">
        <v>120</v>
      </c>
    </row>
    <row r="155" spans="1:65" s="2" customFormat="1" ht="21.75" customHeight="1">
      <c r="A155" s="35"/>
      <c r="B155" s="36"/>
      <c r="C155" s="204" t="s">
        <v>233</v>
      </c>
      <c r="D155" s="204" t="s">
        <v>123</v>
      </c>
      <c r="E155" s="205" t="s">
        <v>234</v>
      </c>
      <c r="F155" s="206" t="s">
        <v>235</v>
      </c>
      <c r="G155" s="207" t="s">
        <v>236</v>
      </c>
      <c r="H155" s="208">
        <v>94.68</v>
      </c>
      <c r="I155" s="209"/>
      <c r="J155" s="210">
        <f>ROUND(I155*H155,2)</f>
        <v>0</v>
      </c>
      <c r="K155" s="206" t="s">
        <v>182</v>
      </c>
      <c r="L155" s="40"/>
      <c r="M155" s="211" t="s">
        <v>1</v>
      </c>
      <c r="N155" s="212" t="s">
        <v>40</v>
      </c>
      <c r="O155" s="72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139</v>
      </c>
      <c r="AT155" s="215" t="s">
        <v>123</v>
      </c>
      <c r="AU155" s="215" t="s">
        <v>86</v>
      </c>
      <c r="AY155" s="18" t="s">
        <v>120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83</v>
      </c>
      <c r="BK155" s="216">
        <f>ROUND(I155*H155,2)</f>
        <v>0</v>
      </c>
      <c r="BL155" s="18" t="s">
        <v>139</v>
      </c>
      <c r="BM155" s="215" t="s">
        <v>237</v>
      </c>
    </row>
    <row r="156" spans="1:65" s="14" customFormat="1">
      <c r="B156" s="234"/>
      <c r="C156" s="235"/>
      <c r="D156" s="219" t="s">
        <v>153</v>
      </c>
      <c r="E156" s="236" t="s">
        <v>1</v>
      </c>
      <c r="F156" s="237" t="s">
        <v>238</v>
      </c>
      <c r="G156" s="235"/>
      <c r="H156" s="236" t="s">
        <v>1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153</v>
      </c>
      <c r="AU156" s="243" t="s">
        <v>86</v>
      </c>
      <c r="AV156" s="14" t="s">
        <v>83</v>
      </c>
      <c r="AW156" s="14" t="s">
        <v>31</v>
      </c>
      <c r="AX156" s="14" t="s">
        <v>75</v>
      </c>
      <c r="AY156" s="243" t="s">
        <v>120</v>
      </c>
    </row>
    <row r="157" spans="1:65" s="13" customFormat="1">
      <c r="B157" s="217"/>
      <c r="C157" s="218"/>
      <c r="D157" s="219" t="s">
        <v>153</v>
      </c>
      <c r="E157" s="220" t="s">
        <v>1</v>
      </c>
      <c r="F157" s="221" t="s">
        <v>239</v>
      </c>
      <c r="G157" s="218"/>
      <c r="H157" s="222">
        <v>383.2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153</v>
      </c>
      <c r="AU157" s="228" t="s">
        <v>86</v>
      </c>
      <c r="AV157" s="13" t="s">
        <v>86</v>
      </c>
      <c r="AW157" s="13" t="s">
        <v>31</v>
      </c>
      <c r="AX157" s="13" t="s">
        <v>75</v>
      </c>
      <c r="AY157" s="228" t="s">
        <v>120</v>
      </c>
    </row>
    <row r="158" spans="1:65" s="13" customFormat="1">
      <c r="B158" s="217"/>
      <c r="C158" s="218"/>
      <c r="D158" s="219" t="s">
        <v>153</v>
      </c>
      <c r="E158" s="220" t="s">
        <v>1</v>
      </c>
      <c r="F158" s="221" t="s">
        <v>240</v>
      </c>
      <c r="G158" s="218"/>
      <c r="H158" s="222">
        <v>4.8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153</v>
      </c>
      <c r="AU158" s="228" t="s">
        <v>86</v>
      </c>
      <c r="AV158" s="13" t="s">
        <v>86</v>
      </c>
      <c r="AW158" s="13" t="s">
        <v>31</v>
      </c>
      <c r="AX158" s="13" t="s">
        <v>75</v>
      </c>
      <c r="AY158" s="228" t="s">
        <v>120</v>
      </c>
    </row>
    <row r="159" spans="1:65" s="16" customFormat="1">
      <c r="B159" s="265"/>
      <c r="C159" s="266"/>
      <c r="D159" s="219" t="s">
        <v>153</v>
      </c>
      <c r="E159" s="267" t="s">
        <v>1</v>
      </c>
      <c r="F159" s="268" t="s">
        <v>241</v>
      </c>
      <c r="G159" s="266"/>
      <c r="H159" s="269">
        <v>388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AT159" s="275" t="s">
        <v>153</v>
      </c>
      <c r="AU159" s="275" t="s">
        <v>86</v>
      </c>
      <c r="AV159" s="16" t="s">
        <v>133</v>
      </c>
      <c r="AW159" s="16" t="s">
        <v>31</v>
      </c>
      <c r="AX159" s="16" t="s">
        <v>75</v>
      </c>
      <c r="AY159" s="275" t="s">
        <v>120</v>
      </c>
    </row>
    <row r="160" spans="1:65" s="13" customFormat="1">
      <c r="B160" s="217"/>
      <c r="C160" s="218"/>
      <c r="D160" s="219" t="s">
        <v>153</v>
      </c>
      <c r="E160" s="220" t="s">
        <v>1</v>
      </c>
      <c r="F160" s="221" t="s">
        <v>242</v>
      </c>
      <c r="G160" s="218"/>
      <c r="H160" s="222">
        <v>71.8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153</v>
      </c>
      <c r="AU160" s="228" t="s">
        <v>86</v>
      </c>
      <c r="AV160" s="13" t="s">
        <v>86</v>
      </c>
      <c r="AW160" s="13" t="s">
        <v>31</v>
      </c>
      <c r="AX160" s="13" t="s">
        <v>75</v>
      </c>
      <c r="AY160" s="228" t="s">
        <v>120</v>
      </c>
    </row>
    <row r="161" spans="1:65" s="13" customFormat="1">
      <c r="B161" s="217"/>
      <c r="C161" s="218"/>
      <c r="D161" s="219" t="s">
        <v>153</v>
      </c>
      <c r="E161" s="220" t="s">
        <v>1</v>
      </c>
      <c r="F161" s="221" t="s">
        <v>243</v>
      </c>
      <c r="G161" s="218"/>
      <c r="H161" s="222">
        <v>13.1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153</v>
      </c>
      <c r="AU161" s="228" t="s">
        <v>86</v>
      </c>
      <c r="AV161" s="13" t="s">
        <v>86</v>
      </c>
      <c r="AW161" s="13" t="s">
        <v>31</v>
      </c>
      <c r="AX161" s="13" t="s">
        <v>75</v>
      </c>
      <c r="AY161" s="228" t="s">
        <v>120</v>
      </c>
    </row>
    <row r="162" spans="1:65" s="16" customFormat="1">
      <c r="B162" s="265"/>
      <c r="C162" s="266"/>
      <c r="D162" s="219" t="s">
        <v>153</v>
      </c>
      <c r="E162" s="267" t="s">
        <v>1</v>
      </c>
      <c r="F162" s="268" t="s">
        <v>241</v>
      </c>
      <c r="G162" s="266"/>
      <c r="H162" s="269">
        <v>84.899999999999991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AT162" s="275" t="s">
        <v>153</v>
      </c>
      <c r="AU162" s="275" t="s">
        <v>86</v>
      </c>
      <c r="AV162" s="16" t="s">
        <v>133</v>
      </c>
      <c r="AW162" s="16" t="s">
        <v>31</v>
      </c>
      <c r="AX162" s="16" t="s">
        <v>75</v>
      </c>
      <c r="AY162" s="275" t="s">
        <v>120</v>
      </c>
    </row>
    <row r="163" spans="1:65" s="13" customFormat="1">
      <c r="B163" s="217"/>
      <c r="C163" s="218"/>
      <c r="D163" s="219" t="s">
        <v>153</v>
      </c>
      <c r="E163" s="220" t="s">
        <v>1</v>
      </c>
      <c r="F163" s="221" t="s">
        <v>244</v>
      </c>
      <c r="G163" s="218"/>
      <c r="H163" s="222">
        <v>70.935000000000002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153</v>
      </c>
      <c r="AU163" s="228" t="s">
        <v>86</v>
      </c>
      <c r="AV163" s="13" t="s">
        <v>86</v>
      </c>
      <c r="AW163" s="13" t="s">
        <v>31</v>
      </c>
      <c r="AX163" s="13" t="s">
        <v>75</v>
      </c>
      <c r="AY163" s="228" t="s">
        <v>120</v>
      </c>
    </row>
    <row r="164" spans="1:65" s="13" customFormat="1">
      <c r="B164" s="217"/>
      <c r="C164" s="218"/>
      <c r="D164" s="219" t="s">
        <v>153</v>
      </c>
      <c r="E164" s="220" t="s">
        <v>1</v>
      </c>
      <c r="F164" s="221" t="s">
        <v>245</v>
      </c>
      <c r="G164" s="218"/>
      <c r="H164" s="222">
        <v>23.74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153</v>
      </c>
      <c r="AU164" s="228" t="s">
        <v>86</v>
      </c>
      <c r="AV164" s="13" t="s">
        <v>86</v>
      </c>
      <c r="AW164" s="13" t="s">
        <v>31</v>
      </c>
      <c r="AX164" s="13" t="s">
        <v>75</v>
      </c>
      <c r="AY164" s="228" t="s">
        <v>120</v>
      </c>
    </row>
    <row r="165" spans="1:65" s="13" customFormat="1">
      <c r="B165" s="217"/>
      <c r="C165" s="218"/>
      <c r="D165" s="219" t="s">
        <v>153</v>
      </c>
      <c r="E165" s="220" t="s">
        <v>1</v>
      </c>
      <c r="F165" s="221" t="s">
        <v>246</v>
      </c>
      <c r="G165" s="218"/>
      <c r="H165" s="222">
        <v>94.68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153</v>
      </c>
      <c r="AU165" s="228" t="s">
        <v>86</v>
      </c>
      <c r="AV165" s="13" t="s">
        <v>86</v>
      </c>
      <c r="AW165" s="13" t="s">
        <v>31</v>
      </c>
      <c r="AX165" s="13" t="s">
        <v>83</v>
      </c>
      <c r="AY165" s="228" t="s">
        <v>120</v>
      </c>
    </row>
    <row r="166" spans="1:65" s="2" customFormat="1" ht="21.75" customHeight="1">
      <c r="A166" s="35"/>
      <c r="B166" s="36"/>
      <c r="C166" s="204" t="s">
        <v>247</v>
      </c>
      <c r="D166" s="204" t="s">
        <v>123</v>
      </c>
      <c r="E166" s="205" t="s">
        <v>248</v>
      </c>
      <c r="F166" s="206" t="s">
        <v>249</v>
      </c>
      <c r="G166" s="207" t="s">
        <v>236</v>
      </c>
      <c r="H166" s="208">
        <v>1.5</v>
      </c>
      <c r="I166" s="209"/>
      <c r="J166" s="210">
        <f>ROUND(I166*H166,2)</f>
        <v>0</v>
      </c>
      <c r="K166" s="206" t="s">
        <v>182</v>
      </c>
      <c r="L166" s="40"/>
      <c r="M166" s="211" t="s">
        <v>1</v>
      </c>
      <c r="N166" s="212" t="s">
        <v>40</v>
      </c>
      <c r="O166" s="72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5" t="s">
        <v>139</v>
      </c>
      <c r="AT166" s="215" t="s">
        <v>123</v>
      </c>
      <c r="AU166" s="215" t="s">
        <v>86</v>
      </c>
      <c r="AY166" s="18" t="s">
        <v>120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8" t="s">
        <v>83</v>
      </c>
      <c r="BK166" s="216">
        <f>ROUND(I166*H166,2)</f>
        <v>0</v>
      </c>
      <c r="BL166" s="18" t="s">
        <v>139</v>
      </c>
      <c r="BM166" s="215" t="s">
        <v>250</v>
      </c>
    </row>
    <row r="167" spans="1:65" s="13" customFormat="1">
      <c r="B167" s="217"/>
      <c r="C167" s="218"/>
      <c r="D167" s="219" t="s">
        <v>153</v>
      </c>
      <c r="E167" s="220" t="s">
        <v>1</v>
      </c>
      <c r="F167" s="221" t="s">
        <v>251</v>
      </c>
      <c r="G167" s="218"/>
      <c r="H167" s="222">
        <v>1.5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153</v>
      </c>
      <c r="AU167" s="228" t="s">
        <v>86</v>
      </c>
      <c r="AV167" s="13" t="s">
        <v>86</v>
      </c>
      <c r="AW167" s="13" t="s">
        <v>31</v>
      </c>
      <c r="AX167" s="13" t="s">
        <v>83</v>
      </c>
      <c r="AY167" s="228" t="s">
        <v>120</v>
      </c>
    </row>
    <row r="168" spans="1:65" s="2" customFormat="1" ht="21.75" customHeight="1">
      <c r="A168" s="35"/>
      <c r="B168" s="36"/>
      <c r="C168" s="204" t="s">
        <v>252</v>
      </c>
      <c r="D168" s="204" t="s">
        <v>123</v>
      </c>
      <c r="E168" s="205" t="s">
        <v>253</v>
      </c>
      <c r="F168" s="206" t="s">
        <v>254</v>
      </c>
      <c r="G168" s="207" t="s">
        <v>236</v>
      </c>
      <c r="H168" s="208">
        <v>61.8</v>
      </c>
      <c r="I168" s="209"/>
      <c r="J168" s="210">
        <f>ROUND(I168*H168,2)</f>
        <v>0</v>
      </c>
      <c r="K168" s="206" t="s">
        <v>182</v>
      </c>
      <c r="L168" s="40"/>
      <c r="M168" s="211" t="s">
        <v>1</v>
      </c>
      <c r="N168" s="212" t="s">
        <v>40</v>
      </c>
      <c r="O168" s="72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5" t="s">
        <v>139</v>
      </c>
      <c r="AT168" s="215" t="s">
        <v>123</v>
      </c>
      <c r="AU168" s="215" t="s">
        <v>86</v>
      </c>
      <c r="AY168" s="18" t="s">
        <v>120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8" t="s">
        <v>83</v>
      </c>
      <c r="BK168" s="216">
        <f>ROUND(I168*H168,2)</f>
        <v>0</v>
      </c>
      <c r="BL168" s="18" t="s">
        <v>139</v>
      </c>
      <c r="BM168" s="215" t="s">
        <v>255</v>
      </c>
    </row>
    <row r="169" spans="1:65" s="13" customFormat="1">
      <c r="B169" s="217"/>
      <c r="C169" s="218"/>
      <c r="D169" s="219" t="s">
        <v>153</v>
      </c>
      <c r="E169" s="220" t="s">
        <v>1</v>
      </c>
      <c r="F169" s="221" t="s">
        <v>256</v>
      </c>
      <c r="G169" s="218"/>
      <c r="H169" s="222">
        <v>23.4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153</v>
      </c>
      <c r="AU169" s="228" t="s">
        <v>86</v>
      </c>
      <c r="AV169" s="13" t="s">
        <v>86</v>
      </c>
      <c r="AW169" s="13" t="s">
        <v>31</v>
      </c>
      <c r="AX169" s="13" t="s">
        <v>75</v>
      </c>
      <c r="AY169" s="228" t="s">
        <v>120</v>
      </c>
    </row>
    <row r="170" spans="1:65" s="13" customFormat="1">
      <c r="B170" s="217"/>
      <c r="C170" s="218"/>
      <c r="D170" s="219" t="s">
        <v>153</v>
      </c>
      <c r="E170" s="220" t="s">
        <v>1</v>
      </c>
      <c r="F170" s="221" t="s">
        <v>257</v>
      </c>
      <c r="G170" s="218"/>
      <c r="H170" s="222">
        <v>19.2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153</v>
      </c>
      <c r="AU170" s="228" t="s">
        <v>86</v>
      </c>
      <c r="AV170" s="13" t="s">
        <v>86</v>
      </c>
      <c r="AW170" s="13" t="s">
        <v>31</v>
      </c>
      <c r="AX170" s="13" t="s">
        <v>75</v>
      </c>
      <c r="AY170" s="228" t="s">
        <v>120</v>
      </c>
    </row>
    <row r="171" spans="1:65" s="13" customFormat="1">
      <c r="B171" s="217"/>
      <c r="C171" s="218"/>
      <c r="D171" s="219" t="s">
        <v>153</v>
      </c>
      <c r="E171" s="220" t="s">
        <v>1</v>
      </c>
      <c r="F171" s="221" t="s">
        <v>258</v>
      </c>
      <c r="G171" s="218"/>
      <c r="H171" s="222">
        <v>19.2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153</v>
      </c>
      <c r="AU171" s="228" t="s">
        <v>86</v>
      </c>
      <c r="AV171" s="13" t="s">
        <v>86</v>
      </c>
      <c r="AW171" s="13" t="s">
        <v>31</v>
      </c>
      <c r="AX171" s="13" t="s">
        <v>75</v>
      </c>
      <c r="AY171" s="228" t="s">
        <v>120</v>
      </c>
    </row>
    <row r="172" spans="1:65" s="15" customFormat="1">
      <c r="B172" s="244"/>
      <c r="C172" s="245"/>
      <c r="D172" s="219" t="s">
        <v>153</v>
      </c>
      <c r="E172" s="246" t="s">
        <v>1</v>
      </c>
      <c r="F172" s="247" t="s">
        <v>211</v>
      </c>
      <c r="G172" s="245"/>
      <c r="H172" s="248">
        <v>61.8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AT172" s="254" t="s">
        <v>153</v>
      </c>
      <c r="AU172" s="254" t="s">
        <v>86</v>
      </c>
      <c r="AV172" s="15" t="s">
        <v>139</v>
      </c>
      <c r="AW172" s="15" t="s">
        <v>31</v>
      </c>
      <c r="AX172" s="15" t="s">
        <v>83</v>
      </c>
      <c r="AY172" s="254" t="s">
        <v>120</v>
      </c>
    </row>
    <row r="173" spans="1:65" s="2" customFormat="1" ht="21.75" customHeight="1">
      <c r="A173" s="35"/>
      <c r="B173" s="36"/>
      <c r="C173" s="204" t="s">
        <v>8</v>
      </c>
      <c r="D173" s="204" t="s">
        <v>123</v>
      </c>
      <c r="E173" s="205" t="s">
        <v>259</v>
      </c>
      <c r="F173" s="206" t="s">
        <v>260</v>
      </c>
      <c r="G173" s="207" t="s">
        <v>236</v>
      </c>
      <c r="H173" s="208">
        <v>94.68</v>
      </c>
      <c r="I173" s="209"/>
      <c r="J173" s="210">
        <f>ROUND(I173*H173,2)</f>
        <v>0</v>
      </c>
      <c r="K173" s="206" t="s">
        <v>182</v>
      </c>
      <c r="L173" s="40"/>
      <c r="M173" s="211" t="s">
        <v>1</v>
      </c>
      <c r="N173" s="212" t="s">
        <v>40</v>
      </c>
      <c r="O173" s="72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5" t="s">
        <v>139</v>
      </c>
      <c r="AT173" s="215" t="s">
        <v>123</v>
      </c>
      <c r="AU173" s="215" t="s">
        <v>86</v>
      </c>
      <c r="AY173" s="18" t="s">
        <v>120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8" t="s">
        <v>83</v>
      </c>
      <c r="BK173" s="216">
        <f>ROUND(I173*H173,2)</f>
        <v>0</v>
      </c>
      <c r="BL173" s="18" t="s">
        <v>139</v>
      </c>
      <c r="BM173" s="215" t="s">
        <v>261</v>
      </c>
    </row>
    <row r="174" spans="1:65" s="2" customFormat="1" ht="33" customHeight="1">
      <c r="A174" s="35"/>
      <c r="B174" s="36"/>
      <c r="C174" s="204" t="s">
        <v>262</v>
      </c>
      <c r="D174" s="204" t="s">
        <v>123</v>
      </c>
      <c r="E174" s="205" t="s">
        <v>263</v>
      </c>
      <c r="F174" s="206" t="s">
        <v>264</v>
      </c>
      <c r="G174" s="207" t="s">
        <v>236</v>
      </c>
      <c r="H174" s="208">
        <v>378.72</v>
      </c>
      <c r="I174" s="209"/>
      <c r="J174" s="210">
        <f>ROUND(I174*H174,2)</f>
        <v>0</v>
      </c>
      <c r="K174" s="206" t="s">
        <v>182</v>
      </c>
      <c r="L174" s="40"/>
      <c r="M174" s="211" t="s">
        <v>1</v>
      </c>
      <c r="N174" s="212" t="s">
        <v>40</v>
      </c>
      <c r="O174" s="72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5" t="s">
        <v>139</v>
      </c>
      <c r="AT174" s="215" t="s">
        <v>123</v>
      </c>
      <c r="AU174" s="215" t="s">
        <v>86</v>
      </c>
      <c r="AY174" s="18" t="s">
        <v>120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8" t="s">
        <v>83</v>
      </c>
      <c r="BK174" s="216">
        <f>ROUND(I174*H174,2)</f>
        <v>0</v>
      </c>
      <c r="BL174" s="18" t="s">
        <v>139</v>
      </c>
      <c r="BM174" s="215" t="s">
        <v>265</v>
      </c>
    </row>
    <row r="175" spans="1:65" s="13" customFormat="1">
      <c r="B175" s="217"/>
      <c r="C175" s="218"/>
      <c r="D175" s="219" t="s">
        <v>153</v>
      </c>
      <c r="E175" s="220" t="s">
        <v>1</v>
      </c>
      <c r="F175" s="221" t="s">
        <v>266</v>
      </c>
      <c r="G175" s="218"/>
      <c r="H175" s="222">
        <v>378.72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153</v>
      </c>
      <c r="AU175" s="228" t="s">
        <v>86</v>
      </c>
      <c r="AV175" s="13" t="s">
        <v>86</v>
      </c>
      <c r="AW175" s="13" t="s">
        <v>31</v>
      </c>
      <c r="AX175" s="13" t="s">
        <v>83</v>
      </c>
      <c r="AY175" s="228" t="s">
        <v>120</v>
      </c>
    </row>
    <row r="176" spans="1:65" s="2" customFormat="1" ht="21.75" customHeight="1">
      <c r="A176" s="35"/>
      <c r="B176" s="36"/>
      <c r="C176" s="204" t="s">
        <v>267</v>
      </c>
      <c r="D176" s="204" t="s">
        <v>123</v>
      </c>
      <c r="E176" s="205" t="s">
        <v>268</v>
      </c>
      <c r="F176" s="206" t="s">
        <v>269</v>
      </c>
      <c r="G176" s="207" t="s">
        <v>236</v>
      </c>
      <c r="H176" s="208">
        <v>94.68</v>
      </c>
      <c r="I176" s="209"/>
      <c r="J176" s="210">
        <f>ROUND(I176*H176,2)</f>
        <v>0</v>
      </c>
      <c r="K176" s="206" t="s">
        <v>182</v>
      </c>
      <c r="L176" s="40"/>
      <c r="M176" s="211" t="s">
        <v>1</v>
      </c>
      <c r="N176" s="212" t="s">
        <v>40</v>
      </c>
      <c r="O176" s="72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5" t="s">
        <v>139</v>
      </c>
      <c r="AT176" s="215" t="s">
        <v>123</v>
      </c>
      <c r="AU176" s="215" t="s">
        <v>86</v>
      </c>
      <c r="AY176" s="18" t="s">
        <v>120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8" t="s">
        <v>83</v>
      </c>
      <c r="BK176" s="216">
        <f>ROUND(I176*H176,2)</f>
        <v>0</v>
      </c>
      <c r="BL176" s="18" t="s">
        <v>139</v>
      </c>
      <c r="BM176" s="215" t="s">
        <v>270</v>
      </c>
    </row>
    <row r="177" spans="1:65" s="2" customFormat="1" ht="21.75" customHeight="1">
      <c r="A177" s="35"/>
      <c r="B177" s="36"/>
      <c r="C177" s="204" t="s">
        <v>271</v>
      </c>
      <c r="D177" s="204" t="s">
        <v>123</v>
      </c>
      <c r="E177" s="205" t="s">
        <v>272</v>
      </c>
      <c r="F177" s="206" t="s">
        <v>273</v>
      </c>
      <c r="G177" s="207" t="s">
        <v>274</v>
      </c>
      <c r="H177" s="208">
        <v>177.36500000000001</v>
      </c>
      <c r="I177" s="209"/>
      <c r="J177" s="210">
        <f>ROUND(I177*H177,2)</f>
        <v>0</v>
      </c>
      <c r="K177" s="206" t="s">
        <v>182</v>
      </c>
      <c r="L177" s="40"/>
      <c r="M177" s="211" t="s">
        <v>1</v>
      </c>
      <c r="N177" s="212" t="s">
        <v>40</v>
      </c>
      <c r="O177" s="72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5" t="s">
        <v>139</v>
      </c>
      <c r="AT177" s="215" t="s">
        <v>123</v>
      </c>
      <c r="AU177" s="215" t="s">
        <v>86</v>
      </c>
      <c r="AY177" s="18" t="s">
        <v>120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8" t="s">
        <v>83</v>
      </c>
      <c r="BK177" s="216">
        <f>ROUND(I177*H177,2)</f>
        <v>0</v>
      </c>
      <c r="BL177" s="18" t="s">
        <v>139</v>
      </c>
      <c r="BM177" s="215" t="s">
        <v>275</v>
      </c>
    </row>
    <row r="178" spans="1:65" s="13" customFormat="1">
      <c r="B178" s="217"/>
      <c r="C178" s="218"/>
      <c r="D178" s="219" t="s">
        <v>153</v>
      </c>
      <c r="E178" s="220" t="s">
        <v>1</v>
      </c>
      <c r="F178" s="221" t="s">
        <v>276</v>
      </c>
      <c r="G178" s="218"/>
      <c r="H178" s="222">
        <v>177.36500000000001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153</v>
      </c>
      <c r="AU178" s="228" t="s">
        <v>86</v>
      </c>
      <c r="AV178" s="13" t="s">
        <v>86</v>
      </c>
      <c r="AW178" s="13" t="s">
        <v>31</v>
      </c>
      <c r="AX178" s="13" t="s">
        <v>83</v>
      </c>
      <c r="AY178" s="228" t="s">
        <v>120</v>
      </c>
    </row>
    <row r="179" spans="1:65" s="2" customFormat="1" ht="16.5" customHeight="1">
      <c r="A179" s="35"/>
      <c r="B179" s="36"/>
      <c r="C179" s="204" t="s">
        <v>277</v>
      </c>
      <c r="D179" s="204" t="s">
        <v>123</v>
      </c>
      <c r="E179" s="205" t="s">
        <v>278</v>
      </c>
      <c r="F179" s="206" t="s">
        <v>279</v>
      </c>
      <c r="G179" s="207" t="s">
        <v>236</v>
      </c>
      <c r="H179" s="208">
        <v>93.35</v>
      </c>
      <c r="I179" s="209"/>
      <c r="J179" s="210">
        <f>ROUND(I179*H179,2)</f>
        <v>0</v>
      </c>
      <c r="K179" s="206" t="s">
        <v>182</v>
      </c>
      <c r="L179" s="40"/>
      <c r="M179" s="211" t="s">
        <v>1</v>
      </c>
      <c r="N179" s="212" t="s">
        <v>40</v>
      </c>
      <c r="O179" s="72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5" t="s">
        <v>139</v>
      </c>
      <c r="AT179" s="215" t="s">
        <v>123</v>
      </c>
      <c r="AU179" s="215" t="s">
        <v>86</v>
      </c>
      <c r="AY179" s="18" t="s">
        <v>120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8" t="s">
        <v>83</v>
      </c>
      <c r="BK179" s="216">
        <f>ROUND(I179*H179,2)</f>
        <v>0</v>
      </c>
      <c r="BL179" s="18" t="s">
        <v>139</v>
      </c>
      <c r="BM179" s="215" t="s">
        <v>280</v>
      </c>
    </row>
    <row r="180" spans="1:65" s="2" customFormat="1" ht="21.75" customHeight="1">
      <c r="A180" s="35"/>
      <c r="B180" s="36"/>
      <c r="C180" s="204" t="s">
        <v>281</v>
      </c>
      <c r="D180" s="204" t="s">
        <v>123</v>
      </c>
      <c r="E180" s="205" t="s">
        <v>282</v>
      </c>
      <c r="F180" s="206" t="s">
        <v>283</v>
      </c>
      <c r="G180" s="207" t="s">
        <v>181</v>
      </c>
      <c r="H180" s="208">
        <v>496.7</v>
      </c>
      <c r="I180" s="209"/>
      <c r="J180" s="210">
        <f>ROUND(I180*H180,2)</f>
        <v>0</v>
      </c>
      <c r="K180" s="206" t="s">
        <v>182</v>
      </c>
      <c r="L180" s="40"/>
      <c r="M180" s="211" t="s">
        <v>1</v>
      </c>
      <c r="N180" s="212" t="s">
        <v>40</v>
      </c>
      <c r="O180" s="72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5" t="s">
        <v>139</v>
      </c>
      <c r="AT180" s="215" t="s">
        <v>123</v>
      </c>
      <c r="AU180" s="215" t="s">
        <v>86</v>
      </c>
      <c r="AY180" s="18" t="s">
        <v>120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8" t="s">
        <v>83</v>
      </c>
      <c r="BK180" s="216">
        <f>ROUND(I180*H180,2)</f>
        <v>0</v>
      </c>
      <c r="BL180" s="18" t="s">
        <v>139</v>
      </c>
      <c r="BM180" s="215" t="s">
        <v>284</v>
      </c>
    </row>
    <row r="181" spans="1:65" s="13" customFormat="1">
      <c r="B181" s="217"/>
      <c r="C181" s="218"/>
      <c r="D181" s="219" t="s">
        <v>153</v>
      </c>
      <c r="E181" s="220" t="s">
        <v>1</v>
      </c>
      <c r="F181" s="221" t="s">
        <v>285</v>
      </c>
      <c r="G181" s="218"/>
      <c r="H181" s="222">
        <v>392.8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153</v>
      </c>
      <c r="AU181" s="228" t="s">
        <v>86</v>
      </c>
      <c r="AV181" s="13" t="s">
        <v>86</v>
      </c>
      <c r="AW181" s="13" t="s">
        <v>31</v>
      </c>
      <c r="AX181" s="13" t="s">
        <v>75</v>
      </c>
      <c r="AY181" s="228" t="s">
        <v>120</v>
      </c>
    </row>
    <row r="182" spans="1:65" s="13" customFormat="1">
      <c r="B182" s="217"/>
      <c r="C182" s="218"/>
      <c r="D182" s="219" t="s">
        <v>153</v>
      </c>
      <c r="E182" s="220" t="s">
        <v>1</v>
      </c>
      <c r="F182" s="221" t="s">
        <v>286</v>
      </c>
      <c r="G182" s="218"/>
      <c r="H182" s="222">
        <v>84.9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153</v>
      </c>
      <c r="AU182" s="228" t="s">
        <v>86</v>
      </c>
      <c r="AV182" s="13" t="s">
        <v>86</v>
      </c>
      <c r="AW182" s="13" t="s">
        <v>31</v>
      </c>
      <c r="AX182" s="13" t="s">
        <v>75</v>
      </c>
      <c r="AY182" s="228" t="s">
        <v>120</v>
      </c>
    </row>
    <row r="183" spans="1:65" s="13" customFormat="1">
      <c r="B183" s="217"/>
      <c r="C183" s="218"/>
      <c r="D183" s="219" t="s">
        <v>153</v>
      </c>
      <c r="E183" s="220" t="s">
        <v>1</v>
      </c>
      <c r="F183" s="221" t="s">
        <v>287</v>
      </c>
      <c r="G183" s="218"/>
      <c r="H183" s="222">
        <v>19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153</v>
      </c>
      <c r="AU183" s="228" t="s">
        <v>86</v>
      </c>
      <c r="AV183" s="13" t="s">
        <v>86</v>
      </c>
      <c r="AW183" s="13" t="s">
        <v>31</v>
      </c>
      <c r="AX183" s="13" t="s">
        <v>75</v>
      </c>
      <c r="AY183" s="228" t="s">
        <v>120</v>
      </c>
    </row>
    <row r="184" spans="1:65" s="15" customFormat="1">
      <c r="B184" s="244"/>
      <c r="C184" s="245"/>
      <c r="D184" s="219" t="s">
        <v>153</v>
      </c>
      <c r="E184" s="246" t="s">
        <v>1</v>
      </c>
      <c r="F184" s="247" t="s">
        <v>211</v>
      </c>
      <c r="G184" s="245"/>
      <c r="H184" s="248">
        <v>496.70000000000005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153</v>
      </c>
      <c r="AU184" s="254" t="s">
        <v>86</v>
      </c>
      <c r="AV184" s="15" t="s">
        <v>139</v>
      </c>
      <c r="AW184" s="15" t="s">
        <v>31</v>
      </c>
      <c r="AX184" s="15" t="s">
        <v>83</v>
      </c>
      <c r="AY184" s="254" t="s">
        <v>120</v>
      </c>
    </row>
    <row r="185" spans="1:65" s="12" customFormat="1" ht="22.9" customHeight="1">
      <c r="B185" s="188"/>
      <c r="C185" s="189"/>
      <c r="D185" s="190" t="s">
        <v>74</v>
      </c>
      <c r="E185" s="202" t="s">
        <v>86</v>
      </c>
      <c r="F185" s="202" t="s">
        <v>288</v>
      </c>
      <c r="G185" s="189"/>
      <c r="H185" s="189"/>
      <c r="I185" s="192"/>
      <c r="J185" s="203">
        <f>BK185</f>
        <v>0</v>
      </c>
      <c r="K185" s="189"/>
      <c r="L185" s="194"/>
      <c r="M185" s="195"/>
      <c r="N185" s="196"/>
      <c r="O185" s="196"/>
      <c r="P185" s="197">
        <f>SUM(P186:P189)</f>
        <v>0</v>
      </c>
      <c r="Q185" s="196"/>
      <c r="R185" s="197">
        <f>SUM(R186:R189)</f>
        <v>0.64982591999999995</v>
      </c>
      <c r="S185" s="196"/>
      <c r="T185" s="198">
        <f>SUM(T186:T189)</f>
        <v>0</v>
      </c>
      <c r="AR185" s="199" t="s">
        <v>83</v>
      </c>
      <c r="AT185" s="200" t="s">
        <v>74</v>
      </c>
      <c r="AU185" s="200" t="s">
        <v>83</v>
      </c>
      <c r="AY185" s="199" t="s">
        <v>120</v>
      </c>
      <c r="BK185" s="201">
        <f>SUM(BK186:BK189)</f>
        <v>0</v>
      </c>
    </row>
    <row r="186" spans="1:65" s="2" customFormat="1" ht="16.5" customHeight="1">
      <c r="A186" s="35"/>
      <c r="B186" s="36"/>
      <c r="C186" s="204" t="s">
        <v>7</v>
      </c>
      <c r="D186" s="204" t="s">
        <v>123</v>
      </c>
      <c r="E186" s="205" t="s">
        <v>289</v>
      </c>
      <c r="F186" s="206" t="s">
        <v>290</v>
      </c>
      <c r="G186" s="207" t="s">
        <v>236</v>
      </c>
      <c r="H186" s="208">
        <v>6</v>
      </c>
      <c r="I186" s="209"/>
      <c r="J186" s="210">
        <f>ROUND(I186*H186,2)</f>
        <v>0</v>
      </c>
      <c r="K186" s="206" t="s">
        <v>182</v>
      </c>
      <c r="L186" s="40"/>
      <c r="M186" s="211" t="s">
        <v>1</v>
      </c>
      <c r="N186" s="212" t="s">
        <v>40</v>
      </c>
      <c r="O186" s="72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5" t="s">
        <v>139</v>
      </c>
      <c r="AT186" s="215" t="s">
        <v>123</v>
      </c>
      <c r="AU186" s="215" t="s">
        <v>86</v>
      </c>
      <c r="AY186" s="18" t="s">
        <v>120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8" t="s">
        <v>83</v>
      </c>
      <c r="BK186" s="216">
        <f>ROUND(I186*H186,2)</f>
        <v>0</v>
      </c>
      <c r="BL186" s="18" t="s">
        <v>139</v>
      </c>
      <c r="BM186" s="215" t="s">
        <v>291</v>
      </c>
    </row>
    <row r="187" spans="1:65" s="13" customFormat="1">
      <c r="B187" s="217"/>
      <c r="C187" s="218"/>
      <c r="D187" s="219" t="s">
        <v>153</v>
      </c>
      <c r="E187" s="220" t="s">
        <v>1</v>
      </c>
      <c r="F187" s="221" t="s">
        <v>292</v>
      </c>
      <c r="G187" s="218"/>
      <c r="H187" s="222">
        <v>6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153</v>
      </c>
      <c r="AU187" s="228" t="s">
        <v>86</v>
      </c>
      <c r="AV187" s="13" t="s">
        <v>86</v>
      </c>
      <c r="AW187" s="13" t="s">
        <v>31</v>
      </c>
      <c r="AX187" s="13" t="s">
        <v>83</v>
      </c>
      <c r="AY187" s="228" t="s">
        <v>120</v>
      </c>
    </row>
    <row r="188" spans="1:65" s="2" customFormat="1" ht="16.5" customHeight="1">
      <c r="A188" s="35"/>
      <c r="B188" s="36"/>
      <c r="C188" s="204" t="s">
        <v>293</v>
      </c>
      <c r="D188" s="204" t="s">
        <v>123</v>
      </c>
      <c r="E188" s="205" t="s">
        <v>294</v>
      </c>
      <c r="F188" s="206" t="s">
        <v>295</v>
      </c>
      <c r="G188" s="207" t="s">
        <v>236</v>
      </c>
      <c r="H188" s="208">
        <v>0.28799999999999998</v>
      </c>
      <c r="I188" s="209"/>
      <c r="J188" s="210">
        <f>ROUND(I188*H188,2)</f>
        <v>0</v>
      </c>
      <c r="K188" s="206" t="s">
        <v>182</v>
      </c>
      <c r="L188" s="40"/>
      <c r="M188" s="211" t="s">
        <v>1</v>
      </c>
      <c r="N188" s="212" t="s">
        <v>40</v>
      </c>
      <c r="O188" s="72"/>
      <c r="P188" s="213">
        <f>O188*H188</f>
        <v>0</v>
      </c>
      <c r="Q188" s="213">
        <v>2.2563399999999998</v>
      </c>
      <c r="R188" s="213">
        <f>Q188*H188</f>
        <v>0.64982591999999995</v>
      </c>
      <c r="S188" s="213">
        <v>0</v>
      </c>
      <c r="T188" s="21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5" t="s">
        <v>139</v>
      </c>
      <c r="AT188" s="215" t="s">
        <v>123</v>
      </c>
      <c r="AU188" s="215" t="s">
        <v>86</v>
      </c>
      <c r="AY188" s="18" t="s">
        <v>120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8" t="s">
        <v>83</v>
      </c>
      <c r="BK188" s="216">
        <f>ROUND(I188*H188,2)</f>
        <v>0</v>
      </c>
      <c r="BL188" s="18" t="s">
        <v>139</v>
      </c>
      <c r="BM188" s="215" t="s">
        <v>296</v>
      </c>
    </row>
    <row r="189" spans="1:65" s="13" customFormat="1">
      <c r="B189" s="217"/>
      <c r="C189" s="218"/>
      <c r="D189" s="219" t="s">
        <v>153</v>
      </c>
      <c r="E189" s="220" t="s">
        <v>1</v>
      </c>
      <c r="F189" s="221" t="s">
        <v>297</v>
      </c>
      <c r="G189" s="218"/>
      <c r="H189" s="222">
        <v>0.28799999999999998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153</v>
      </c>
      <c r="AU189" s="228" t="s">
        <v>86</v>
      </c>
      <c r="AV189" s="13" t="s">
        <v>86</v>
      </c>
      <c r="AW189" s="13" t="s">
        <v>31</v>
      </c>
      <c r="AX189" s="13" t="s">
        <v>83</v>
      </c>
      <c r="AY189" s="228" t="s">
        <v>120</v>
      </c>
    </row>
    <row r="190" spans="1:65" s="12" customFormat="1" ht="22.9" customHeight="1">
      <c r="B190" s="188"/>
      <c r="C190" s="189"/>
      <c r="D190" s="190" t="s">
        <v>74</v>
      </c>
      <c r="E190" s="202" t="s">
        <v>139</v>
      </c>
      <c r="F190" s="202" t="s">
        <v>298</v>
      </c>
      <c r="G190" s="189"/>
      <c r="H190" s="189"/>
      <c r="I190" s="192"/>
      <c r="J190" s="203">
        <f>BK190</f>
        <v>0</v>
      </c>
      <c r="K190" s="189"/>
      <c r="L190" s="194"/>
      <c r="M190" s="195"/>
      <c r="N190" s="196"/>
      <c r="O190" s="196"/>
      <c r="P190" s="197">
        <f>SUM(P191:P192)</f>
        <v>0</v>
      </c>
      <c r="Q190" s="196"/>
      <c r="R190" s="197">
        <f>SUM(R191:R192)</f>
        <v>0</v>
      </c>
      <c r="S190" s="196"/>
      <c r="T190" s="198">
        <f>SUM(T191:T192)</f>
        <v>0</v>
      </c>
      <c r="AR190" s="199" t="s">
        <v>83</v>
      </c>
      <c r="AT190" s="200" t="s">
        <v>74</v>
      </c>
      <c r="AU190" s="200" t="s">
        <v>83</v>
      </c>
      <c r="AY190" s="199" t="s">
        <v>120</v>
      </c>
      <c r="BK190" s="201">
        <f>SUM(BK191:BK192)</f>
        <v>0</v>
      </c>
    </row>
    <row r="191" spans="1:65" s="2" customFormat="1" ht="21.75" customHeight="1">
      <c r="A191" s="35"/>
      <c r="B191" s="36"/>
      <c r="C191" s="204" t="s">
        <v>299</v>
      </c>
      <c r="D191" s="204" t="s">
        <v>123</v>
      </c>
      <c r="E191" s="205" t="s">
        <v>300</v>
      </c>
      <c r="F191" s="206" t="s">
        <v>301</v>
      </c>
      <c r="G191" s="207" t="s">
        <v>236</v>
      </c>
      <c r="H191" s="208">
        <v>0.33800000000000002</v>
      </c>
      <c r="I191" s="209"/>
      <c r="J191" s="210">
        <f>ROUND(I191*H191,2)</f>
        <v>0</v>
      </c>
      <c r="K191" s="206" t="s">
        <v>182</v>
      </c>
      <c r="L191" s="40"/>
      <c r="M191" s="211" t="s">
        <v>1</v>
      </c>
      <c r="N191" s="212" t="s">
        <v>40</v>
      </c>
      <c r="O191" s="72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5" t="s">
        <v>139</v>
      </c>
      <c r="AT191" s="215" t="s">
        <v>123</v>
      </c>
      <c r="AU191" s="215" t="s">
        <v>86</v>
      </c>
      <c r="AY191" s="18" t="s">
        <v>120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8" t="s">
        <v>83</v>
      </c>
      <c r="BK191" s="216">
        <f>ROUND(I191*H191,2)</f>
        <v>0</v>
      </c>
      <c r="BL191" s="18" t="s">
        <v>139</v>
      </c>
      <c r="BM191" s="215" t="s">
        <v>302</v>
      </c>
    </row>
    <row r="192" spans="1:65" s="13" customFormat="1">
      <c r="B192" s="217"/>
      <c r="C192" s="218"/>
      <c r="D192" s="219" t="s">
        <v>153</v>
      </c>
      <c r="E192" s="220" t="s">
        <v>1</v>
      </c>
      <c r="F192" s="221" t="s">
        <v>303</v>
      </c>
      <c r="G192" s="218"/>
      <c r="H192" s="222">
        <v>0.33800000000000002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153</v>
      </c>
      <c r="AU192" s="228" t="s">
        <v>86</v>
      </c>
      <c r="AV192" s="13" t="s">
        <v>86</v>
      </c>
      <c r="AW192" s="13" t="s">
        <v>31</v>
      </c>
      <c r="AX192" s="13" t="s">
        <v>83</v>
      </c>
      <c r="AY192" s="228" t="s">
        <v>120</v>
      </c>
    </row>
    <row r="193" spans="1:65" s="12" customFormat="1" ht="22.9" customHeight="1">
      <c r="B193" s="188"/>
      <c r="C193" s="189"/>
      <c r="D193" s="190" t="s">
        <v>74</v>
      </c>
      <c r="E193" s="202" t="s">
        <v>119</v>
      </c>
      <c r="F193" s="202" t="s">
        <v>304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SUM(P194:P216)</f>
        <v>0</v>
      </c>
      <c r="Q193" s="196"/>
      <c r="R193" s="197">
        <f>SUM(R194:R216)</f>
        <v>108.74276800000001</v>
      </c>
      <c r="S193" s="196"/>
      <c r="T193" s="198">
        <f>SUM(T194:T216)</f>
        <v>0</v>
      </c>
      <c r="AR193" s="199" t="s">
        <v>83</v>
      </c>
      <c r="AT193" s="200" t="s">
        <v>74</v>
      </c>
      <c r="AU193" s="200" t="s">
        <v>83</v>
      </c>
      <c r="AY193" s="199" t="s">
        <v>120</v>
      </c>
      <c r="BK193" s="201">
        <f>SUM(BK194:BK216)</f>
        <v>0</v>
      </c>
    </row>
    <row r="194" spans="1:65" s="2" customFormat="1" ht="21.75" customHeight="1">
      <c r="A194" s="35"/>
      <c r="B194" s="36"/>
      <c r="C194" s="204" t="s">
        <v>305</v>
      </c>
      <c r="D194" s="204" t="s">
        <v>123</v>
      </c>
      <c r="E194" s="205" t="s">
        <v>306</v>
      </c>
      <c r="F194" s="206" t="s">
        <v>307</v>
      </c>
      <c r="G194" s="207" t="s">
        <v>181</v>
      </c>
      <c r="H194" s="208">
        <v>477.7</v>
      </c>
      <c r="I194" s="209"/>
      <c r="J194" s="210">
        <f>ROUND(I194*H194,2)</f>
        <v>0</v>
      </c>
      <c r="K194" s="206" t="s">
        <v>182</v>
      </c>
      <c r="L194" s="40"/>
      <c r="M194" s="211" t="s">
        <v>1</v>
      </c>
      <c r="N194" s="212" t="s">
        <v>40</v>
      </c>
      <c r="O194" s="72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5" t="s">
        <v>139</v>
      </c>
      <c r="AT194" s="215" t="s">
        <v>123</v>
      </c>
      <c r="AU194" s="215" t="s">
        <v>86</v>
      </c>
      <c r="AY194" s="18" t="s">
        <v>120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8" t="s">
        <v>83</v>
      </c>
      <c r="BK194" s="216">
        <f>ROUND(I194*H194,2)</f>
        <v>0</v>
      </c>
      <c r="BL194" s="18" t="s">
        <v>139</v>
      </c>
      <c r="BM194" s="215" t="s">
        <v>308</v>
      </c>
    </row>
    <row r="195" spans="1:65" s="13" customFormat="1">
      <c r="B195" s="217"/>
      <c r="C195" s="218"/>
      <c r="D195" s="219" t="s">
        <v>153</v>
      </c>
      <c r="E195" s="220" t="s">
        <v>1</v>
      </c>
      <c r="F195" s="221" t="s">
        <v>309</v>
      </c>
      <c r="G195" s="218"/>
      <c r="H195" s="222">
        <v>477.7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153</v>
      </c>
      <c r="AU195" s="228" t="s">
        <v>86</v>
      </c>
      <c r="AV195" s="13" t="s">
        <v>86</v>
      </c>
      <c r="AW195" s="13" t="s">
        <v>31</v>
      </c>
      <c r="AX195" s="13" t="s">
        <v>83</v>
      </c>
      <c r="AY195" s="228" t="s">
        <v>120</v>
      </c>
    </row>
    <row r="196" spans="1:65" s="2" customFormat="1" ht="16.5" customHeight="1">
      <c r="A196" s="35"/>
      <c r="B196" s="36"/>
      <c r="C196" s="204" t="s">
        <v>310</v>
      </c>
      <c r="D196" s="204" t="s">
        <v>123</v>
      </c>
      <c r="E196" s="205" t="s">
        <v>311</v>
      </c>
      <c r="F196" s="206" t="s">
        <v>312</v>
      </c>
      <c r="G196" s="207" t="s">
        <v>181</v>
      </c>
      <c r="H196" s="208">
        <v>188.8</v>
      </c>
      <c r="I196" s="209"/>
      <c r="J196" s="210">
        <f>ROUND(I196*H196,2)</f>
        <v>0</v>
      </c>
      <c r="K196" s="206" t="s">
        <v>182</v>
      </c>
      <c r="L196" s="40"/>
      <c r="M196" s="211" t="s">
        <v>1</v>
      </c>
      <c r="N196" s="212" t="s">
        <v>40</v>
      </c>
      <c r="O196" s="72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5" t="s">
        <v>139</v>
      </c>
      <c r="AT196" s="215" t="s">
        <v>123</v>
      </c>
      <c r="AU196" s="215" t="s">
        <v>86</v>
      </c>
      <c r="AY196" s="18" t="s">
        <v>120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8" t="s">
        <v>83</v>
      </c>
      <c r="BK196" s="216">
        <f>ROUND(I196*H196,2)</f>
        <v>0</v>
      </c>
      <c r="BL196" s="18" t="s">
        <v>139</v>
      </c>
      <c r="BM196" s="215" t="s">
        <v>313</v>
      </c>
    </row>
    <row r="197" spans="1:65" s="13" customFormat="1">
      <c r="B197" s="217"/>
      <c r="C197" s="218"/>
      <c r="D197" s="219" t="s">
        <v>153</v>
      </c>
      <c r="E197" s="220" t="s">
        <v>1</v>
      </c>
      <c r="F197" s="221" t="s">
        <v>314</v>
      </c>
      <c r="G197" s="218"/>
      <c r="H197" s="222">
        <v>169.8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153</v>
      </c>
      <c r="AU197" s="228" t="s">
        <v>86</v>
      </c>
      <c r="AV197" s="13" t="s">
        <v>86</v>
      </c>
      <c r="AW197" s="13" t="s">
        <v>31</v>
      </c>
      <c r="AX197" s="13" t="s">
        <v>75</v>
      </c>
      <c r="AY197" s="228" t="s">
        <v>120</v>
      </c>
    </row>
    <row r="198" spans="1:65" s="13" customFormat="1">
      <c r="B198" s="217"/>
      <c r="C198" s="218"/>
      <c r="D198" s="219" t="s">
        <v>153</v>
      </c>
      <c r="E198" s="220" t="s">
        <v>1</v>
      </c>
      <c r="F198" s="221" t="s">
        <v>315</v>
      </c>
      <c r="G198" s="218"/>
      <c r="H198" s="222">
        <v>19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153</v>
      </c>
      <c r="AU198" s="228" t="s">
        <v>86</v>
      </c>
      <c r="AV198" s="13" t="s">
        <v>86</v>
      </c>
      <c r="AW198" s="13" t="s">
        <v>31</v>
      </c>
      <c r="AX198" s="13" t="s">
        <v>75</v>
      </c>
      <c r="AY198" s="228" t="s">
        <v>120</v>
      </c>
    </row>
    <row r="199" spans="1:65" s="15" customFormat="1">
      <c r="B199" s="244"/>
      <c r="C199" s="245"/>
      <c r="D199" s="219" t="s">
        <v>153</v>
      </c>
      <c r="E199" s="246" t="s">
        <v>1</v>
      </c>
      <c r="F199" s="247" t="s">
        <v>211</v>
      </c>
      <c r="G199" s="245"/>
      <c r="H199" s="248">
        <v>188.8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153</v>
      </c>
      <c r="AU199" s="254" t="s">
        <v>86</v>
      </c>
      <c r="AV199" s="15" t="s">
        <v>139</v>
      </c>
      <c r="AW199" s="15" t="s">
        <v>31</v>
      </c>
      <c r="AX199" s="15" t="s">
        <v>83</v>
      </c>
      <c r="AY199" s="254" t="s">
        <v>120</v>
      </c>
    </row>
    <row r="200" spans="1:65" s="2" customFormat="1" ht="16.5" customHeight="1">
      <c r="A200" s="35"/>
      <c r="B200" s="36"/>
      <c r="C200" s="204" t="s">
        <v>316</v>
      </c>
      <c r="D200" s="204" t="s">
        <v>123</v>
      </c>
      <c r="E200" s="205" t="s">
        <v>317</v>
      </c>
      <c r="F200" s="206" t="s">
        <v>318</v>
      </c>
      <c r="G200" s="207" t="s">
        <v>181</v>
      </c>
      <c r="H200" s="208">
        <v>392.8</v>
      </c>
      <c r="I200" s="209"/>
      <c r="J200" s="210">
        <f>ROUND(I200*H200,2)</f>
        <v>0</v>
      </c>
      <c r="K200" s="206" t="s">
        <v>182</v>
      </c>
      <c r="L200" s="40"/>
      <c r="M200" s="211" t="s">
        <v>1</v>
      </c>
      <c r="N200" s="212" t="s">
        <v>40</v>
      </c>
      <c r="O200" s="72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5" t="s">
        <v>139</v>
      </c>
      <c r="AT200" s="215" t="s">
        <v>123</v>
      </c>
      <c r="AU200" s="215" t="s">
        <v>86</v>
      </c>
      <c r="AY200" s="18" t="s">
        <v>120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8" t="s">
        <v>83</v>
      </c>
      <c r="BK200" s="216">
        <f>ROUND(I200*H200,2)</f>
        <v>0</v>
      </c>
      <c r="BL200" s="18" t="s">
        <v>139</v>
      </c>
      <c r="BM200" s="215" t="s">
        <v>319</v>
      </c>
    </row>
    <row r="201" spans="1:65" s="13" customFormat="1">
      <c r="B201" s="217"/>
      <c r="C201" s="218"/>
      <c r="D201" s="219" t="s">
        <v>153</v>
      </c>
      <c r="E201" s="220" t="s">
        <v>1</v>
      </c>
      <c r="F201" s="221" t="s">
        <v>320</v>
      </c>
      <c r="G201" s="218"/>
      <c r="H201" s="222">
        <v>392.8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153</v>
      </c>
      <c r="AU201" s="228" t="s">
        <v>86</v>
      </c>
      <c r="AV201" s="13" t="s">
        <v>86</v>
      </c>
      <c r="AW201" s="13" t="s">
        <v>31</v>
      </c>
      <c r="AX201" s="13" t="s">
        <v>83</v>
      </c>
      <c r="AY201" s="228" t="s">
        <v>120</v>
      </c>
    </row>
    <row r="202" spans="1:65" s="2" customFormat="1" ht="16.5" customHeight="1">
      <c r="A202" s="35"/>
      <c r="B202" s="36"/>
      <c r="C202" s="204" t="s">
        <v>321</v>
      </c>
      <c r="D202" s="204" t="s">
        <v>123</v>
      </c>
      <c r="E202" s="205" t="s">
        <v>322</v>
      </c>
      <c r="F202" s="206" t="s">
        <v>323</v>
      </c>
      <c r="G202" s="207" t="s">
        <v>181</v>
      </c>
      <c r="H202" s="208">
        <v>6.6</v>
      </c>
      <c r="I202" s="209"/>
      <c r="J202" s="210">
        <f>ROUND(I202*H202,2)</f>
        <v>0</v>
      </c>
      <c r="K202" s="206" t="s">
        <v>182</v>
      </c>
      <c r="L202" s="40"/>
      <c r="M202" s="211" t="s">
        <v>1</v>
      </c>
      <c r="N202" s="212" t="s">
        <v>40</v>
      </c>
      <c r="O202" s="72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5" t="s">
        <v>139</v>
      </c>
      <c r="AT202" s="215" t="s">
        <v>123</v>
      </c>
      <c r="AU202" s="215" t="s">
        <v>86</v>
      </c>
      <c r="AY202" s="18" t="s">
        <v>120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8" t="s">
        <v>83</v>
      </c>
      <c r="BK202" s="216">
        <f>ROUND(I202*H202,2)</f>
        <v>0</v>
      </c>
      <c r="BL202" s="18" t="s">
        <v>139</v>
      </c>
      <c r="BM202" s="215" t="s">
        <v>324</v>
      </c>
    </row>
    <row r="203" spans="1:65" s="13" customFormat="1">
      <c r="B203" s="217"/>
      <c r="C203" s="218"/>
      <c r="D203" s="219" t="s">
        <v>153</v>
      </c>
      <c r="E203" s="220" t="s">
        <v>1</v>
      </c>
      <c r="F203" s="221" t="s">
        <v>325</v>
      </c>
      <c r="G203" s="218"/>
      <c r="H203" s="222">
        <v>6.6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153</v>
      </c>
      <c r="AU203" s="228" t="s">
        <v>86</v>
      </c>
      <c r="AV203" s="13" t="s">
        <v>86</v>
      </c>
      <c r="AW203" s="13" t="s">
        <v>31</v>
      </c>
      <c r="AX203" s="13" t="s">
        <v>83</v>
      </c>
      <c r="AY203" s="228" t="s">
        <v>120</v>
      </c>
    </row>
    <row r="204" spans="1:65" s="2" customFormat="1" ht="21.75" customHeight="1">
      <c r="A204" s="35"/>
      <c r="B204" s="36"/>
      <c r="C204" s="204" t="s">
        <v>326</v>
      </c>
      <c r="D204" s="204" t="s">
        <v>123</v>
      </c>
      <c r="E204" s="205" t="s">
        <v>327</v>
      </c>
      <c r="F204" s="206" t="s">
        <v>328</v>
      </c>
      <c r="G204" s="207" t="s">
        <v>181</v>
      </c>
      <c r="H204" s="208">
        <v>6.6</v>
      </c>
      <c r="I204" s="209"/>
      <c r="J204" s="210">
        <f>ROUND(I204*H204,2)</f>
        <v>0</v>
      </c>
      <c r="K204" s="206" t="s">
        <v>182</v>
      </c>
      <c r="L204" s="40"/>
      <c r="M204" s="211" t="s">
        <v>1</v>
      </c>
      <c r="N204" s="212" t="s">
        <v>40</v>
      </c>
      <c r="O204" s="72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5" t="s">
        <v>139</v>
      </c>
      <c r="AT204" s="215" t="s">
        <v>123</v>
      </c>
      <c r="AU204" s="215" t="s">
        <v>86</v>
      </c>
      <c r="AY204" s="18" t="s">
        <v>120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8" t="s">
        <v>83</v>
      </c>
      <c r="BK204" s="216">
        <f>ROUND(I204*H204,2)</f>
        <v>0</v>
      </c>
      <c r="BL204" s="18" t="s">
        <v>139</v>
      </c>
      <c r="BM204" s="215" t="s">
        <v>329</v>
      </c>
    </row>
    <row r="205" spans="1:65" s="2" customFormat="1" ht="21.75" customHeight="1">
      <c r="A205" s="35"/>
      <c r="B205" s="36"/>
      <c r="C205" s="204" t="s">
        <v>330</v>
      </c>
      <c r="D205" s="204" t="s">
        <v>123</v>
      </c>
      <c r="E205" s="205" t="s">
        <v>331</v>
      </c>
      <c r="F205" s="206" t="s">
        <v>332</v>
      </c>
      <c r="G205" s="207" t="s">
        <v>181</v>
      </c>
      <c r="H205" s="208">
        <v>392.8</v>
      </c>
      <c r="I205" s="209"/>
      <c r="J205" s="210">
        <f>ROUND(I205*H205,2)</f>
        <v>0</v>
      </c>
      <c r="K205" s="206" t="s">
        <v>182</v>
      </c>
      <c r="L205" s="40"/>
      <c r="M205" s="211" t="s">
        <v>1</v>
      </c>
      <c r="N205" s="212" t="s">
        <v>40</v>
      </c>
      <c r="O205" s="72"/>
      <c r="P205" s="213">
        <f>O205*H205</f>
        <v>0</v>
      </c>
      <c r="Q205" s="213">
        <v>8.4250000000000005E-2</v>
      </c>
      <c r="R205" s="213">
        <f>Q205*H205</f>
        <v>33.093400000000003</v>
      </c>
      <c r="S205" s="213">
        <v>0</v>
      </c>
      <c r="T205" s="21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5" t="s">
        <v>139</v>
      </c>
      <c r="AT205" s="215" t="s">
        <v>123</v>
      </c>
      <c r="AU205" s="215" t="s">
        <v>86</v>
      </c>
      <c r="AY205" s="18" t="s">
        <v>120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8" t="s">
        <v>83</v>
      </c>
      <c r="BK205" s="216">
        <f>ROUND(I205*H205,2)</f>
        <v>0</v>
      </c>
      <c r="BL205" s="18" t="s">
        <v>139</v>
      </c>
      <c r="BM205" s="215" t="s">
        <v>333</v>
      </c>
    </row>
    <row r="206" spans="1:65" s="13" customFormat="1">
      <c r="B206" s="217"/>
      <c r="C206" s="218"/>
      <c r="D206" s="219" t="s">
        <v>153</v>
      </c>
      <c r="E206" s="220" t="s">
        <v>1</v>
      </c>
      <c r="F206" s="221" t="s">
        <v>334</v>
      </c>
      <c r="G206" s="218"/>
      <c r="H206" s="222">
        <v>392.8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153</v>
      </c>
      <c r="AU206" s="228" t="s">
        <v>86</v>
      </c>
      <c r="AV206" s="13" t="s">
        <v>86</v>
      </c>
      <c r="AW206" s="13" t="s">
        <v>31</v>
      </c>
      <c r="AX206" s="13" t="s">
        <v>83</v>
      </c>
      <c r="AY206" s="228" t="s">
        <v>120</v>
      </c>
    </row>
    <row r="207" spans="1:65" s="2" customFormat="1" ht="21.75" customHeight="1">
      <c r="A207" s="35"/>
      <c r="B207" s="36"/>
      <c r="C207" s="255" t="s">
        <v>335</v>
      </c>
      <c r="D207" s="255" t="s">
        <v>212</v>
      </c>
      <c r="E207" s="256" t="s">
        <v>336</v>
      </c>
      <c r="F207" s="257" t="s">
        <v>337</v>
      </c>
      <c r="G207" s="258" t="s">
        <v>181</v>
      </c>
      <c r="H207" s="259">
        <v>4.944</v>
      </c>
      <c r="I207" s="260"/>
      <c r="J207" s="261">
        <f>ROUND(I207*H207,2)</f>
        <v>0</v>
      </c>
      <c r="K207" s="257" t="s">
        <v>182</v>
      </c>
      <c r="L207" s="262"/>
      <c r="M207" s="263" t="s">
        <v>1</v>
      </c>
      <c r="N207" s="264" t="s">
        <v>40</v>
      </c>
      <c r="O207" s="72"/>
      <c r="P207" s="213">
        <f>O207*H207</f>
        <v>0</v>
      </c>
      <c r="Q207" s="213">
        <v>0.13100000000000001</v>
      </c>
      <c r="R207" s="213">
        <f>Q207*H207</f>
        <v>0.64766400000000002</v>
      </c>
      <c r="S207" s="213">
        <v>0</v>
      </c>
      <c r="T207" s="21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5" t="s">
        <v>155</v>
      </c>
      <c r="AT207" s="215" t="s">
        <v>212</v>
      </c>
      <c r="AU207" s="215" t="s">
        <v>86</v>
      </c>
      <c r="AY207" s="18" t="s">
        <v>120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8" t="s">
        <v>83</v>
      </c>
      <c r="BK207" s="216">
        <f>ROUND(I207*H207,2)</f>
        <v>0</v>
      </c>
      <c r="BL207" s="18" t="s">
        <v>139</v>
      </c>
      <c r="BM207" s="215" t="s">
        <v>338</v>
      </c>
    </row>
    <row r="208" spans="1:65" s="13" customFormat="1">
      <c r="B208" s="217"/>
      <c r="C208" s="218"/>
      <c r="D208" s="219" t="s">
        <v>153</v>
      </c>
      <c r="E208" s="220" t="s">
        <v>1</v>
      </c>
      <c r="F208" s="221" t="s">
        <v>339</v>
      </c>
      <c r="G208" s="218"/>
      <c r="H208" s="222">
        <v>4.944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153</v>
      </c>
      <c r="AU208" s="228" t="s">
        <v>86</v>
      </c>
      <c r="AV208" s="13" t="s">
        <v>86</v>
      </c>
      <c r="AW208" s="13" t="s">
        <v>31</v>
      </c>
      <c r="AX208" s="13" t="s">
        <v>83</v>
      </c>
      <c r="AY208" s="228" t="s">
        <v>120</v>
      </c>
    </row>
    <row r="209" spans="1:65" s="2" customFormat="1" ht="16.5" customHeight="1">
      <c r="A209" s="35"/>
      <c r="B209" s="36"/>
      <c r="C209" s="255" t="s">
        <v>340</v>
      </c>
      <c r="D209" s="255" t="s">
        <v>212</v>
      </c>
      <c r="E209" s="256" t="s">
        <v>341</v>
      </c>
      <c r="F209" s="257" t="s">
        <v>342</v>
      </c>
      <c r="G209" s="258" t="s">
        <v>181</v>
      </c>
      <c r="H209" s="259">
        <v>399.64</v>
      </c>
      <c r="I209" s="260"/>
      <c r="J209" s="261">
        <f>ROUND(I209*H209,2)</f>
        <v>0</v>
      </c>
      <c r="K209" s="257" t="s">
        <v>182</v>
      </c>
      <c r="L209" s="262"/>
      <c r="M209" s="263" t="s">
        <v>1</v>
      </c>
      <c r="N209" s="264" t="s">
        <v>40</v>
      </c>
      <c r="O209" s="72"/>
      <c r="P209" s="213">
        <f>O209*H209</f>
        <v>0</v>
      </c>
      <c r="Q209" s="213">
        <v>0.13100000000000001</v>
      </c>
      <c r="R209" s="213">
        <f>Q209*H209</f>
        <v>52.35284</v>
      </c>
      <c r="S209" s="213">
        <v>0</v>
      </c>
      <c r="T209" s="21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5" t="s">
        <v>155</v>
      </c>
      <c r="AT209" s="215" t="s">
        <v>212</v>
      </c>
      <c r="AU209" s="215" t="s">
        <v>86</v>
      </c>
      <c r="AY209" s="18" t="s">
        <v>120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8" t="s">
        <v>83</v>
      </c>
      <c r="BK209" s="216">
        <f>ROUND(I209*H209,2)</f>
        <v>0</v>
      </c>
      <c r="BL209" s="18" t="s">
        <v>139</v>
      </c>
      <c r="BM209" s="215" t="s">
        <v>343</v>
      </c>
    </row>
    <row r="210" spans="1:65" s="13" customFormat="1">
      <c r="B210" s="217"/>
      <c r="C210" s="218"/>
      <c r="D210" s="219" t="s">
        <v>153</v>
      </c>
      <c r="E210" s="220" t="s">
        <v>1</v>
      </c>
      <c r="F210" s="221" t="s">
        <v>344</v>
      </c>
      <c r="G210" s="218"/>
      <c r="H210" s="222">
        <v>399.64</v>
      </c>
      <c r="I210" s="223"/>
      <c r="J210" s="218"/>
      <c r="K210" s="218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153</v>
      </c>
      <c r="AU210" s="228" t="s">
        <v>86</v>
      </c>
      <c r="AV210" s="13" t="s">
        <v>86</v>
      </c>
      <c r="AW210" s="13" t="s">
        <v>31</v>
      </c>
      <c r="AX210" s="13" t="s">
        <v>83</v>
      </c>
      <c r="AY210" s="228" t="s">
        <v>120</v>
      </c>
    </row>
    <row r="211" spans="1:65" s="2" customFormat="1" ht="21.75" customHeight="1">
      <c r="A211" s="35"/>
      <c r="B211" s="36"/>
      <c r="C211" s="204" t="s">
        <v>345</v>
      </c>
      <c r="D211" s="204" t="s">
        <v>123</v>
      </c>
      <c r="E211" s="205" t="s">
        <v>346</v>
      </c>
      <c r="F211" s="206" t="s">
        <v>347</v>
      </c>
      <c r="G211" s="207" t="s">
        <v>181</v>
      </c>
      <c r="H211" s="208">
        <v>84.9</v>
      </c>
      <c r="I211" s="209"/>
      <c r="J211" s="210">
        <f>ROUND(I211*H211,2)</f>
        <v>0</v>
      </c>
      <c r="K211" s="206" t="s">
        <v>182</v>
      </c>
      <c r="L211" s="40"/>
      <c r="M211" s="211" t="s">
        <v>1</v>
      </c>
      <c r="N211" s="212" t="s">
        <v>40</v>
      </c>
      <c r="O211" s="72"/>
      <c r="P211" s="213">
        <f>O211*H211</f>
        <v>0</v>
      </c>
      <c r="Q211" s="213">
        <v>8.5650000000000004E-2</v>
      </c>
      <c r="R211" s="213">
        <f>Q211*H211</f>
        <v>7.2716850000000006</v>
      </c>
      <c r="S211" s="213">
        <v>0</v>
      </c>
      <c r="T211" s="21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5" t="s">
        <v>139</v>
      </c>
      <c r="AT211" s="215" t="s">
        <v>123</v>
      </c>
      <c r="AU211" s="215" t="s">
        <v>86</v>
      </c>
      <c r="AY211" s="18" t="s">
        <v>120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8" t="s">
        <v>83</v>
      </c>
      <c r="BK211" s="216">
        <f>ROUND(I211*H211,2)</f>
        <v>0</v>
      </c>
      <c r="BL211" s="18" t="s">
        <v>139</v>
      </c>
      <c r="BM211" s="215" t="s">
        <v>348</v>
      </c>
    </row>
    <row r="212" spans="1:65" s="13" customFormat="1">
      <c r="B212" s="217"/>
      <c r="C212" s="218"/>
      <c r="D212" s="219" t="s">
        <v>153</v>
      </c>
      <c r="E212" s="220" t="s">
        <v>1</v>
      </c>
      <c r="F212" s="221" t="s">
        <v>349</v>
      </c>
      <c r="G212" s="218"/>
      <c r="H212" s="222">
        <v>84.9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153</v>
      </c>
      <c r="AU212" s="228" t="s">
        <v>86</v>
      </c>
      <c r="AV212" s="13" t="s">
        <v>86</v>
      </c>
      <c r="AW212" s="13" t="s">
        <v>31</v>
      </c>
      <c r="AX212" s="13" t="s">
        <v>83</v>
      </c>
      <c r="AY212" s="228" t="s">
        <v>120</v>
      </c>
    </row>
    <row r="213" spans="1:65" s="2" customFormat="1" ht="21.75" customHeight="1">
      <c r="A213" s="35"/>
      <c r="B213" s="36"/>
      <c r="C213" s="255" t="s">
        <v>350</v>
      </c>
      <c r="D213" s="255" t="s">
        <v>212</v>
      </c>
      <c r="E213" s="256" t="s">
        <v>351</v>
      </c>
      <c r="F213" s="257" t="s">
        <v>352</v>
      </c>
      <c r="G213" s="258" t="s">
        <v>181</v>
      </c>
      <c r="H213" s="259">
        <v>13.493</v>
      </c>
      <c r="I213" s="260"/>
      <c r="J213" s="261">
        <f>ROUND(I213*H213,2)</f>
        <v>0</v>
      </c>
      <c r="K213" s="257" t="s">
        <v>182</v>
      </c>
      <c r="L213" s="262"/>
      <c r="M213" s="263" t="s">
        <v>1</v>
      </c>
      <c r="N213" s="264" t="s">
        <v>40</v>
      </c>
      <c r="O213" s="72"/>
      <c r="P213" s="213">
        <f>O213*H213</f>
        <v>0</v>
      </c>
      <c r="Q213" s="213">
        <v>0.17499999999999999</v>
      </c>
      <c r="R213" s="213">
        <f>Q213*H213</f>
        <v>2.361275</v>
      </c>
      <c r="S213" s="213">
        <v>0</v>
      </c>
      <c r="T213" s="21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5" t="s">
        <v>155</v>
      </c>
      <c r="AT213" s="215" t="s">
        <v>212</v>
      </c>
      <c r="AU213" s="215" t="s">
        <v>86</v>
      </c>
      <c r="AY213" s="18" t="s">
        <v>120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8" t="s">
        <v>83</v>
      </c>
      <c r="BK213" s="216">
        <f>ROUND(I213*H213,2)</f>
        <v>0</v>
      </c>
      <c r="BL213" s="18" t="s">
        <v>139</v>
      </c>
      <c r="BM213" s="215" t="s">
        <v>353</v>
      </c>
    </row>
    <row r="214" spans="1:65" s="13" customFormat="1">
      <c r="B214" s="217"/>
      <c r="C214" s="218"/>
      <c r="D214" s="219" t="s">
        <v>153</v>
      </c>
      <c r="E214" s="220" t="s">
        <v>1</v>
      </c>
      <c r="F214" s="221" t="s">
        <v>354</v>
      </c>
      <c r="G214" s="218"/>
      <c r="H214" s="222">
        <v>13.493</v>
      </c>
      <c r="I214" s="223"/>
      <c r="J214" s="218"/>
      <c r="K214" s="218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153</v>
      </c>
      <c r="AU214" s="228" t="s">
        <v>86</v>
      </c>
      <c r="AV214" s="13" t="s">
        <v>86</v>
      </c>
      <c r="AW214" s="13" t="s">
        <v>31</v>
      </c>
      <c r="AX214" s="13" t="s">
        <v>83</v>
      </c>
      <c r="AY214" s="228" t="s">
        <v>120</v>
      </c>
    </row>
    <row r="215" spans="1:65" s="2" customFormat="1" ht="21.75" customHeight="1">
      <c r="A215" s="35"/>
      <c r="B215" s="36"/>
      <c r="C215" s="255" t="s">
        <v>355</v>
      </c>
      <c r="D215" s="255" t="s">
        <v>212</v>
      </c>
      <c r="E215" s="256" t="s">
        <v>356</v>
      </c>
      <c r="F215" s="257" t="s">
        <v>357</v>
      </c>
      <c r="G215" s="258" t="s">
        <v>181</v>
      </c>
      <c r="H215" s="259">
        <v>73.953999999999994</v>
      </c>
      <c r="I215" s="260"/>
      <c r="J215" s="261">
        <f>ROUND(I215*H215,2)</f>
        <v>0</v>
      </c>
      <c r="K215" s="257" t="s">
        <v>182</v>
      </c>
      <c r="L215" s="262"/>
      <c r="M215" s="263" t="s">
        <v>1</v>
      </c>
      <c r="N215" s="264" t="s">
        <v>40</v>
      </c>
      <c r="O215" s="72"/>
      <c r="P215" s="213">
        <f>O215*H215</f>
        <v>0</v>
      </c>
      <c r="Q215" s="213">
        <v>0.17599999999999999</v>
      </c>
      <c r="R215" s="213">
        <f>Q215*H215</f>
        <v>13.015903999999997</v>
      </c>
      <c r="S215" s="213">
        <v>0</v>
      </c>
      <c r="T215" s="21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5" t="s">
        <v>155</v>
      </c>
      <c r="AT215" s="215" t="s">
        <v>212</v>
      </c>
      <c r="AU215" s="215" t="s">
        <v>86</v>
      </c>
      <c r="AY215" s="18" t="s">
        <v>120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8" t="s">
        <v>83</v>
      </c>
      <c r="BK215" s="216">
        <f>ROUND(I215*H215,2)</f>
        <v>0</v>
      </c>
      <c r="BL215" s="18" t="s">
        <v>139</v>
      </c>
      <c r="BM215" s="215" t="s">
        <v>358</v>
      </c>
    </row>
    <row r="216" spans="1:65" s="13" customFormat="1">
      <c r="B216" s="217"/>
      <c r="C216" s="218"/>
      <c r="D216" s="219" t="s">
        <v>153</v>
      </c>
      <c r="E216" s="220" t="s">
        <v>1</v>
      </c>
      <c r="F216" s="221" t="s">
        <v>359</v>
      </c>
      <c r="G216" s="218"/>
      <c r="H216" s="222">
        <v>73.953999999999994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153</v>
      </c>
      <c r="AU216" s="228" t="s">
        <v>86</v>
      </c>
      <c r="AV216" s="13" t="s">
        <v>86</v>
      </c>
      <c r="AW216" s="13" t="s">
        <v>31</v>
      </c>
      <c r="AX216" s="13" t="s">
        <v>83</v>
      </c>
      <c r="AY216" s="228" t="s">
        <v>120</v>
      </c>
    </row>
    <row r="217" spans="1:65" s="12" customFormat="1" ht="22.9" customHeight="1">
      <c r="B217" s="188"/>
      <c r="C217" s="189"/>
      <c r="D217" s="190" t="s">
        <v>74</v>
      </c>
      <c r="E217" s="202" t="s">
        <v>155</v>
      </c>
      <c r="F217" s="202" t="s">
        <v>360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SUM(P218:P229)</f>
        <v>0</v>
      </c>
      <c r="Q217" s="196"/>
      <c r="R217" s="197">
        <f>SUM(R218:R229)</f>
        <v>4.7065580399999991</v>
      </c>
      <c r="S217" s="196"/>
      <c r="T217" s="198">
        <f>SUM(T218:T229)</f>
        <v>0</v>
      </c>
      <c r="AR217" s="199" t="s">
        <v>83</v>
      </c>
      <c r="AT217" s="200" t="s">
        <v>74</v>
      </c>
      <c r="AU217" s="200" t="s">
        <v>83</v>
      </c>
      <c r="AY217" s="199" t="s">
        <v>120</v>
      </c>
      <c r="BK217" s="201">
        <f>SUM(BK218:BK229)</f>
        <v>0</v>
      </c>
    </row>
    <row r="218" spans="1:65" s="2" customFormat="1" ht="16.5" customHeight="1">
      <c r="A218" s="35"/>
      <c r="B218" s="36"/>
      <c r="C218" s="204" t="s">
        <v>361</v>
      </c>
      <c r="D218" s="204" t="s">
        <v>123</v>
      </c>
      <c r="E218" s="205" t="s">
        <v>362</v>
      </c>
      <c r="F218" s="206" t="s">
        <v>363</v>
      </c>
      <c r="G218" s="207" t="s">
        <v>219</v>
      </c>
      <c r="H218" s="208">
        <v>40</v>
      </c>
      <c r="I218" s="209"/>
      <c r="J218" s="210">
        <f>ROUND(I218*H218,2)</f>
        <v>0</v>
      </c>
      <c r="K218" s="206" t="s">
        <v>182</v>
      </c>
      <c r="L218" s="40"/>
      <c r="M218" s="211" t="s">
        <v>1</v>
      </c>
      <c r="N218" s="212" t="s">
        <v>40</v>
      </c>
      <c r="O218" s="72"/>
      <c r="P218" s="213">
        <f>O218*H218</f>
        <v>0</v>
      </c>
      <c r="Q218" s="213">
        <v>1.0000000000000001E-5</v>
      </c>
      <c r="R218" s="213">
        <f>Q218*H218</f>
        <v>4.0000000000000002E-4</v>
      </c>
      <c r="S218" s="213">
        <v>0</v>
      </c>
      <c r="T218" s="21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5" t="s">
        <v>139</v>
      </c>
      <c r="AT218" s="215" t="s">
        <v>123</v>
      </c>
      <c r="AU218" s="215" t="s">
        <v>86</v>
      </c>
      <c r="AY218" s="18" t="s">
        <v>120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8" t="s">
        <v>83</v>
      </c>
      <c r="BK218" s="216">
        <f>ROUND(I218*H218,2)</f>
        <v>0</v>
      </c>
      <c r="BL218" s="18" t="s">
        <v>139</v>
      </c>
      <c r="BM218" s="215" t="s">
        <v>364</v>
      </c>
    </row>
    <row r="219" spans="1:65" s="13" customFormat="1">
      <c r="B219" s="217"/>
      <c r="C219" s="218"/>
      <c r="D219" s="219" t="s">
        <v>153</v>
      </c>
      <c r="E219" s="220" t="s">
        <v>1</v>
      </c>
      <c r="F219" s="221" t="s">
        <v>365</v>
      </c>
      <c r="G219" s="218"/>
      <c r="H219" s="222">
        <v>40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153</v>
      </c>
      <c r="AU219" s="228" t="s">
        <v>86</v>
      </c>
      <c r="AV219" s="13" t="s">
        <v>86</v>
      </c>
      <c r="AW219" s="13" t="s">
        <v>31</v>
      </c>
      <c r="AX219" s="13" t="s">
        <v>83</v>
      </c>
      <c r="AY219" s="228" t="s">
        <v>120</v>
      </c>
    </row>
    <row r="220" spans="1:65" s="2" customFormat="1" ht="21.75" customHeight="1">
      <c r="A220" s="35"/>
      <c r="B220" s="36"/>
      <c r="C220" s="255" t="s">
        <v>366</v>
      </c>
      <c r="D220" s="255" t="s">
        <v>212</v>
      </c>
      <c r="E220" s="256" t="s">
        <v>367</v>
      </c>
      <c r="F220" s="257" t="s">
        <v>368</v>
      </c>
      <c r="G220" s="258" t="s">
        <v>164</v>
      </c>
      <c r="H220" s="259">
        <v>42.436</v>
      </c>
      <c r="I220" s="260"/>
      <c r="J220" s="261">
        <f>ROUND(I220*H220,2)</f>
        <v>0</v>
      </c>
      <c r="K220" s="257" t="s">
        <v>182</v>
      </c>
      <c r="L220" s="262"/>
      <c r="M220" s="263" t="s">
        <v>1</v>
      </c>
      <c r="N220" s="264" t="s">
        <v>40</v>
      </c>
      <c r="O220" s="72"/>
      <c r="P220" s="213">
        <f>O220*H220</f>
        <v>0</v>
      </c>
      <c r="Q220" s="213">
        <v>8.3899999999999999E-3</v>
      </c>
      <c r="R220" s="213">
        <f>Q220*H220</f>
        <v>0.35603804</v>
      </c>
      <c r="S220" s="213">
        <v>0</v>
      </c>
      <c r="T220" s="21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5" t="s">
        <v>155</v>
      </c>
      <c r="AT220" s="215" t="s">
        <v>212</v>
      </c>
      <c r="AU220" s="215" t="s">
        <v>86</v>
      </c>
      <c r="AY220" s="18" t="s">
        <v>120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8" t="s">
        <v>83</v>
      </c>
      <c r="BK220" s="216">
        <f>ROUND(I220*H220,2)</f>
        <v>0</v>
      </c>
      <c r="BL220" s="18" t="s">
        <v>139</v>
      </c>
      <c r="BM220" s="215" t="s">
        <v>369</v>
      </c>
    </row>
    <row r="221" spans="1:65" s="13" customFormat="1">
      <c r="B221" s="217"/>
      <c r="C221" s="218"/>
      <c r="D221" s="219" t="s">
        <v>153</v>
      </c>
      <c r="E221" s="220" t="s">
        <v>1</v>
      </c>
      <c r="F221" s="221" t="s">
        <v>370</v>
      </c>
      <c r="G221" s="218"/>
      <c r="H221" s="222">
        <v>41.2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153</v>
      </c>
      <c r="AU221" s="228" t="s">
        <v>86</v>
      </c>
      <c r="AV221" s="13" t="s">
        <v>86</v>
      </c>
      <c r="AW221" s="13" t="s">
        <v>31</v>
      </c>
      <c r="AX221" s="13" t="s">
        <v>83</v>
      </c>
      <c r="AY221" s="228" t="s">
        <v>120</v>
      </c>
    </row>
    <row r="222" spans="1:65" s="13" customFormat="1">
      <c r="B222" s="217"/>
      <c r="C222" s="218"/>
      <c r="D222" s="219" t="s">
        <v>153</v>
      </c>
      <c r="E222" s="218"/>
      <c r="F222" s="221" t="s">
        <v>371</v>
      </c>
      <c r="G222" s="218"/>
      <c r="H222" s="222">
        <v>42.436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153</v>
      </c>
      <c r="AU222" s="228" t="s">
        <v>86</v>
      </c>
      <c r="AV222" s="13" t="s">
        <v>86</v>
      </c>
      <c r="AW222" s="13" t="s">
        <v>4</v>
      </c>
      <c r="AX222" s="13" t="s">
        <v>83</v>
      </c>
      <c r="AY222" s="228" t="s">
        <v>120</v>
      </c>
    </row>
    <row r="223" spans="1:65" s="2" customFormat="1" ht="21.75" customHeight="1">
      <c r="A223" s="35"/>
      <c r="B223" s="36"/>
      <c r="C223" s="204" t="s">
        <v>372</v>
      </c>
      <c r="D223" s="204" t="s">
        <v>123</v>
      </c>
      <c r="E223" s="205" t="s">
        <v>373</v>
      </c>
      <c r="F223" s="206" t="s">
        <v>374</v>
      </c>
      <c r="G223" s="207" t="s">
        <v>164</v>
      </c>
      <c r="H223" s="208">
        <v>1</v>
      </c>
      <c r="I223" s="209"/>
      <c r="J223" s="210">
        <f>ROUND(I223*H223,2)</f>
        <v>0</v>
      </c>
      <c r="K223" s="206" t="s">
        <v>182</v>
      </c>
      <c r="L223" s="40"/>
      <c r="M223" s="211" t="s">
        <v>1</v>
      </c>
      <c r="N223" s="212" t="s">
        <v>40</v>
      </c>
      <c r="O223" s="72"/>
      <c r="P223" s="213">
        <f>O223*H223</f>
        <v>0</v>
      </c>
      <c r="Q223" s="213">
        <v>0.34089999999999998</v>
      </c>
      <c r="R223" s="213">
        <f>Q223*H223</f>
        <v>0.34089999999999998</v>
      </c>
      <c r="S223" s="213">
        <v>0</v>
      </c>
      <c r="T223" s="21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5" t="s">
        <v>139</v>
      </c>
      <c r="AT223" s="215" t="s">
        <v>123</v>
      </c>
      <c r="AU223" s="215" t="s">
        <v>86</v>
      </c>
      <c r="AY223" s="18" t="s">
        <v>120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8" t="s">
        <v>83</v>
      </c>
      <c r="BK223" s="216">
        <f>ROUND(I223*H223,2)</f>
        <v>0</v>
      </c>
      <c r="BL223" s="18" t="s">
        <v>139</v>
      </c>
      <c r="BM223" s="215" t="s">
        <v>375</v>
      </c>
    </row>
    <row r="224" spans="1:65" s="13" customFormat="1">
      <c r="B224" s="217"/>
      <c r="C224" s="218"/>
      <c r="D224" s="219" t="s">
        <v>153</v>
      </c>
      <c r="E224" s="220" t="s">
        <v>1</v>
      </c>
      <c r="F224" s="221" t="s">
        <v>376</v>
      </c>
      <c r="G224" s="218"/>
      <c r="H224" s="222">
        <v>1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153</v>
      </c>
      <c r="AU224" s="228" t="s">
        <v>86</v>
      </c>
      <c r="AV224" s="13" t="s">
        <v>86</v>
      </c>
      <c r="AW224" s="13" t="s">
        <v>31</v>
      </c>
      <c r="AX224" s="13" t="s">
        <v>83</v>
      </c>
      <c r="AY224" s="228" t="s">
        <v>120</v>
      </c>
    </row>
    <row r="225" spans="1:65" s="2" customFormat="1" ht="21.75" customHeight="1">
      <c r="A225" s="35"/>
      <c r="B225" s="36"/>
      <c r="C225" s="255" t="s">
        <v>377</v>
      </c>
      <c r="D225" s="255" t="s">
        <v>212</v>
      </c>
      <c r="E225" s="256" t="s">
        <v>378</v>
      </c>
      <c r="F225" s="257" t="s">
        <v>379</v>
      </c>
      <c r="G225" s="258" t="s">
        <v>164</v>
      </c>
      <c r="H225" s="259">
        <v>1</v>
      </c>
      <c r="I225" s="260"/>
      <c r="J225" s="261">
        <f>ROUND(I225*H225,2)</f>
        <v>0</v>
      </c>
      <c r="K225" s="257" t="s">
        <v>182</v>
      </c>
      <c r="L225" s="262"/>
      <c r="M225" s="263" t="s">
        <v>1</v>
      </c>
      <c r="N225" s="264" t="s">
        <v>40</v>
      </c>
      <c r="O225" s="72"/>
      <c r="P225" s="213">
        <f>O225*H225</f>
        <v>0</v>
      </c>
      <c r="Q225" s="213">
        <v>0.373</v>
      </c>
      <c r="R225" s="213">
        <f>Q225*H225</f>
        <v>0.373</v>
      </c>
      <c r="S225" s="213">
        <v>0</v>
      </c>
      <c r="T225" s="21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5" t="s">
        <v>155</v>
      </c>
      <c r="AT225" s="215" t="s">
        <v>212</v>
      </c>
      <c r="AU225" s="215" t="s">
        <v>86</v>
      </c>
      <c r="AY225" s="18" t="s">
        <v>120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8" t="s">
        <v>83</v>
      </c>
      <c r="BK225" s="216">
        <f>ROUND(I225*H225,2)</f>
        <v>0</v>
      </c>
      <c r="BL225" s="18" t="s">
        <v>139</v>
      </c>
      <c r="BM225" s="215" t="s">
        <v>380</v>
      </c>
    </row>
    <row r="226" spans="1:65" s="2" customFormat="1" ht="21.75" customHeight="1">
      <c r="A226" s="35"/>
      <c r="B226" s="36"/>
      <c r="C226" s="204" t="s">
        <v>381</v>
      </c>
      <c r="D226" s="204" t="s">
        <v>123</v>
      </c>
      <c r="E226" s="205" t="s">
        <v>382</v>
      </c>
      <c r="F226" s="206" t="s">
        <v>383</v>
      </c>
      <c r="G226" s="207" t="s">
        <v>164</v>
      </c>
      <c r="H226" s="208">
        <v>3</v>
      </c>
      <c r="I226" s="209"/>
      <c r="J226" s="210">
        <f>ROUND(I226*H226,2)</f>
        <v>0</v>
      </c>
      <c r="K226" s="206" t="s">
        <v>182</v>
      </c>
      <c r="L226" s="40"/>
      <c r="M226" s="211" t="s">
        <v>1</v>
      </c>
      <c r="N226" s="212" t="s">
        <v>40</v>
      </c>
      <c r="O226" s="72"/>
      <c r="P226" s="213">
        <f>O226*H226</f>
        <v>0</v>
      </c>
      <c r="Q226" s="213">
        <v>0.32973999999999998</v>
      </c>
      <c r="R226" s="213">
        <f>Q226*H226</f>
        <v>0.98921999999999999</v>
      </c>
      <c r="S226" s="213">
        <v>0</v>
      </c>
      <c r="T226" s="21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5" t="s">
        <v>139</v>
      </c>
      <c r="AT226" s="215" t="s">
        <v>123</v>
      </c>
      <c r="AU226" s="215" t="s">
        <v>86</v>
      </c>
      <c r="AY226" s="18" t="s">
        <v>120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8" t="s">
        <v>83</v>
      </c>
      <c r="BK226" s="216">
        <f>ROUND(I226*H226,2)</f>
        <v>0</v>
      </c>
      <c r="BL226" s="18" t="s">
        <v>139</v>
      </c>
      <c r="BM226" s="215" t="s">
        <v>384</v>
      </c>
    </row>
    <row r="227" spans="1:65" s="13" customFormat="1">
      <c r="B227" s="217"/>
      <c r="C227" s="218"/>
      <c r="D227" s="219" t="s">
        <v>153</v>
      </c>
      <c r="E227" s="220" t="s">
        <v>1</v>
      </c>
      <c r="F227" s="221" t="s">
        <v>385</v>
      </c>
      <c r="G227" s="218"/>
      <c r="H227" s="222">
        <v>3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153</v>
      </c>
      <c r="AU227" s="228" t="s">
        <v>86</v>
      </c>
      <c r="AV227" s="13" t="s">
        <v>86</v>
      </c>
      <c r="AW227" s="13" t="s">
        <v>31</v>
      </c>
      <c r="AX227" s="13" t="s">
        <v>83</v>
      </c>
      <c r="AY227" s="228" t="s">
        <v>120</v>
      </c>
    </row>
    <row r="228" spans="1:65" s="2" customFormat="1" ht="21.75" customHeight="1">
      <c r="A228" s="35"/>
      <c r="B228" s="36"/>
      <c r="C228" s="204" t="s">
        <v>386</v>
      </c>
      <c r="D228" s="204" t="s">
        <v>123</v>
      </c>
      <c r="E228" s="205" t="s">
        <v>387</v>
      </c>
      <c r="F228" s="206" t="s">
        <v>388</v>
      </c>
      <c r="G228" s="207" t="s">
        <v>164</v>
      </c>
      <c r="H228" s="208">
        <v>10</v>
      </c>
      <c r="I228" s="209"/>
      <c r="J228" s="210">
        <f>ROUND(I228*H228,2)</f>
        <v>0</v>
      </c>
      <c r="K228" s="206" t="s">
        <v>182</v>
      </c>
      <c r="L228" s="40"/>
      <c r="M228" s="211" t="s">
        <v>1</v>
      </c>
      <c r="N228" s="212" t="s">
        <v>40</v>
      </c>
      <c r="O228" s="72"/>
      <c r="P228" s="213">
        <f>O228*H228</f>
        <v>0</v>
      </c>
      <c r="Q228" s="213">
        <v>0.26469999999999999</v>
      </c>
      <c r="R228" s="213">
        <f>Q228*H228</f>
        <v>2.6469999999999998</v>
      </c>
      <c r="S228" s="213">
        <v>0</v>
      </c>
      <c r="T228" s="21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5" t="s">
        <v>139</v>
      </c>
      <c r="AT228" s="215" t="s">
        <v>123</v>
      </c>
      <c r="AU228" s="215" t="s">
        <v>86</v>
      </c>
      <c r="AY228" s="18" t="s">
        <v>120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8" t="s">
        <v>83</v>
      </c>
      <c r="BK228" s="216">
        <f>ROUND(I228*H228,2)</f>
        <v>0</v>
      </c>
      <c r="BL228" s="18" t="s">
        <v>139</v>
      </c>
      <c r="BM228" s="215" t="s">
        <v>389</v>
      </c>
    </row>
    <row r="229" spans="1:65" s="13" customFormat="1">
      <c r="B229" s="217"/>
      <c r="C229" s="218"/>
      <c r="D229" s="219" t="s">
        <v>153</v>
      </c>
      <c r="E229" s="220" t="s">
        <v>1</v>
      </c>
      <c r="F229" s="221" t="s">
        <v>390</v>
      </c>
      <c r="G229" s="218"/>
      <c r="H229" s="222">
        <v>10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153</v>
      </c>
      <c r="AU229" s="228" t="s">
        <v>86</v>
      </c>
      <c r="AV229" s="13" t="s">
        <v>86</v>
      </c>
      <c r="AW229" s="13" t="s">
        <v>31</v>
      </c>
      <c r="AX229" s="13" t="s">
        <v>83</v>
      </c>
      <c r="AY229" s="228" t="s">
        <v>120</v>
      </c>
    </row>
    <row r="230" spans="1:65" s="12" customFormat="1" ht="22.9" customHeight="1">
      <c r="B230" s="188"/>
      <c r="C230" s="189"/>
      <c r="D230" s="190" t="s">
        <v>74</v>
      </c>
      <c r="E230" s="202" t="s">
        <v>161</v>
      </c>
      <c r="F230" s="202" t="s">
        <v>391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SUM(P231:P297)</f>
        <v>0</v>
      </c>
      <c r="Q230" s="196"/>
      <c r="R230" s="197">
        <f>SUM(R231:R297)</f>
        <v>36.046595360000005</v>
      </c>
      <c r="S230" s="196"/>
      <c r="T230" s="198">
        <f>SUM(T231:T297)</f>
        <v>0.16400000000000001</v>
      </c>
      <c r="AR230" s="199" t="s">
        <v>83</v>
      </c>
      <c r="AT230" s="200" t="s">
        <v>74</v>
      </c>
      <c r="AU230" s="200" t="s">
        <v>83</v>
      </c>
      <c r="AY230" s="199" t="s">
        <v>120</v>
      </c>
      <c r="BK230" s="201">
        <f>SUM(BK231:BK297)</f>
        <v>0</v>
      </c>
    </row>
    <row r="231" spans="1:65" s="2" customFormat="1" ht="16.5" customHeight="1">
      <c r="A231" s="35"/>
      <c r="B231" s="36"/>
      <c r="C231" s="204" t="s">
        <v>392</v>
      </c>
      <c r="D231" s="204" t="s">
        <v>123</v>
      </c>
      <c r="E231" s="205" t="s">
        <v>393</v>
      </c>
      <c r="F231" s="206" t="s">
        <v>394</v>
      </c>
      <c r="G231" s="207" t="s">
        <v>219</v>
      </c>
      <c r="H231" s="208">
        <v>81</v>
      </c>
      <c r="I231" s="209"/>
      <c r="J231" s="210">
        <f>ROUND(I231*H231,2)</f>
        <v>0</v>
      </c>
      <c r="K231" s="206" t="s">
        <v>1</v>
      </c>
      <c r="L231" s="40"/>
      <c r="M231" s="211" t="s">
        <v>1</v>
      </c>
      <c r="N231" s="212" t="s">
        <v>40</v>
      </c>
      <c r="O231" s="72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5" t="s">
        <v>139</v>
      </c>
      <c r="AT231" s="215" t="s">
        <v>123</v>
      </c>
      <c r="AU231" s="215" t="s">
        <v>86</v>
      </c>
      <c r="AY231" s="18" t="s">
        <v>120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8" t="s">
        <v>83</v>
      </c>
      <c r="BK231" s="216">
        <f>ROUND(I231*H231,2)</f>
        <v>0</v>
      </c>
      <c r="BL231" s="18" t="s">
        <v>139</v>
      </c>
      <c r="BM231" s="215" t="s">
        <v>395</v>
      </c>
    </row>
    <row r="232" spans="1:65" s="13" customFormat="1">
      <c r="B232" s="217"/>
      <c r="C232" s="218"/>
      <c r="D232" s="219" t="s">
        <v>153</v>
      </c>
      <c r="E232" s="220" t="s">
        <v>1</v>
      </c>
      <c r="F232" s="221" t="s">
        <v>396</v>
      </c>
      <c r="G232" s="218"/>
      <c r="H232" s="222">
        <v>81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153</v>
      </c>
      <c r="AU232" s="228" t="s">
        <v>86</v>
      </c>
      <c r="AV232" s="13" t="s">
        <v>86</v>
      </c>
      <c r="AW232" s="13" t="s">
        <v>31</v>
      </c>
      <c r="AX232" s="13" t="s">
        <v>83</v>
      </c>
      <c r="AY232" s="228" t="s">
        <v>120</v>
      </c>
    </row>
    <row r="233" spans="1:65" s="2" customFormat="1" ht="21.75" customHeight="1">
      <c r="A233" s="35"/>
      <c r="B233" s="36"/>
      <c r="C233" s="204" t="s">
        <v>397</v>
      </c>
      <c r="D233" s="204" t="s">
        <v>123</v>
      </c>
      <c r="E233" s="205" t="s">
        <v>398</v>
      </c>
      <c r="F233" s="206" t="s">
        <v>399</v>
      </c>
      <c r="G233" s="207" t="s">
        <v>164</v>
      </c>
      <c r="H233" s="208">
        <v>6</v>
      </c>
      <c r="I233" s="209"/>
      <c r="J233" s="210">
        <f>ROUND(I233*H233,2)</f>
        <v>0</v>
      </c>
      <c r="K233" s="206" t="s">
        <v>182</v>
      </c>
      <c r="L233" s="40"/>
      <c r="M233" s="211" t="s">
        <v>1</v>
      </c>
      <c r="N233" s="212" t="s">
        <v>40</v>
      </c>
      <c r="O233" s="72"/>
      <c r="P233" s="213">
        <f>O233*H233</f>
        <v>0</v>
      </c>
      <c r="Q233" s="213">
        <v>6.9999999999999999E-4</v>
      </c>
      <c r="R233" s="213">
        <f>Q233*H233</f>
        <v>4.1999999999999997E-3</v>
      </c>
      <c r="S233" s="213">
        <v>0</v>
      </c>
      <c r="T233" s="21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5" t="s">
        <v>139</v>
      </c>
      <c r="AT233" s="215" t="s">
        <v>123</v>
      </c>
      <c r="AU233" s="215" t="s">
        <v>86</v>
      </c>
      <c r="AY233" s="18" t="s">
        <v>120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8" t="s">
        <v>83</v>
      </c>
      <c r="BK233" s="216">
        <f>ROUND(I233*H233,2)</f>
        <v>0</v>
      </c>
      <c r="BL233" s="18" t="s">
        <v>139</v>
      </c>
      <c r="BM233" s="215" t="s">
        <v>400</v>
      </c>
    </row>
    <row r="234" spans="1:65" s="13" customFormat="1">
      <c r="B234" s="217"/>
      <c r="C234" s="218"/>
      <c r="D234" s="219" t="s">
        <v>153</v>
      </c>
      <c r="E234" s="220" t="s">
        <v>1</v>
      </c>
      <c r="F234" s="221" t="s">
        <v>401</v>
      </c>
      <c r="G234" s="218"/>
      <c r="H234" s="222">
        <v>2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153</v>
      </c>
      <c r="AU234" s="228" t="s">
        <v>86</v>
      </c>
      <c r="AV234" s="13" t="s">
        <v>86</v>
      </c>
      <c r="AW234" s="13" t="s">
        <v>31</v>
      </c>
      <c r="AX234" s="13" t="s">
        <v>75</v>
      </c>
      <c r="AY234" s="228" t="s">
        <v>120</v>
      </c>
    </row>
    <row r="235" spans="1:65" s="13" customFormat="1">
      <c r="B235" s="217"/>
      <c r="C235" s="218"/>
      <c r="D235" s="219" t="s">
        <v>153</v>
      </c>
      <c r="E235" s="220" t="s">
        <v>1</v>
      </c>
      <c r="F235" s="221" t="s">
        <v>402</v>
      </c>
      <c r="G235" s="218"/>
      <c r="H235" s="222">
        <v>4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153</v>
      </c>
      <c r="AU235" s="228" t="s">
        <v>86</v>
      </c>
      <c r="AV235" s="13" t="s">
        <v>86</v>
      </c>
      <c r="AW235" s="13" t="s">
        <v>31</v>
      </c>
      <c r="AX235" s="13" t="s">
        <v>75</v>
      </c>
      <c r="AY235" s="228" t="s">
        <v>120</v>
      </c>
    </row>
    <row r="236" spans="1:65" s="15" customFormat="1">
      <c r="B236" s="244"/>
      <c r="C236" s="245"/>
      <c r="D236" s="219" t="s">
        <v>153</v>
      </c>
      <c r="E236" s="246" t="s">
        <v>1</v>
      </c>
      <c r="F236" s="247" t="s">
        <v>211</v>
      </c>
      <c r="G236" s="245"/>
      <c r="H236" s="248">
        <v>6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AT236" s="254" t="s">
        <v>153</v>
      </c>
      <c r="AU236" s="254" t="s">
        <v>86</v>
      </c>
      <c r="AV236" s="15" t="s">
        <v>139</v>
      </c>
      <c r="AW236" s="15" t="s">
        <v>31</v>
      </c>
      <c r="AX236" s="15" t="s">
        <v>83</v>
      </c>
      <c r="AY236" s="254" t="s">
        <v>120</v>
      </c>
    </row>
    <row r="237" spans="1:65" s="2" customFormat="1" ht="21.75" customHeight="1">
      <c r="A237" s="35"/>
      <c r="B237" s="36"/>
      <c r="C237" s="255" t="s">
        <v>403</v>
      </c>
      <c r="D237" s="255" t="s">
        <v>212</v>
      </c>
      <c r="E237" s="256" t="s">
        <v>404</v>
      </c>
      <c r="F237" s="257" t="s">
        <v>405</v>
      </c>
      <c r="G237" s="258" t="s">
        <v>164</v>
      </c>
      <c r="H237" s="259">
        <v>4</v>
      </c>
      <c r="I237" s="260"/>
      <c r="J237" s="261">
        <f>ROUND(I237*H237,2)</f>
        <v>0</v>
      </c>
      <c r="K237" s="257" t="s">
        <v>182</v>
      </c>
      <c r="L237" s="262"/>
      <c r="M237" s="263" t="s">
        <v>1</v>
      </c>
      <c r="N237" s="264" t="s">
        <v>40</v>
      </c>
      <c r="O237" s="72"/>
      <c r="P237" s="213">
        <f>O237*H237</f>
        <v>0</v>
      </c>
      <c r="Q237" s="213">
        <v>1.2999999999999999E-3</v>
      </c>
      <c r="R237" s="213">
        <f>Q237*H237</f>
        <v>5.1999999999999998E-3</v>
      </c>
      <c r="S237" s="213">
        <v>0</v>
      </c>
      <c r="T237" s="21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5" t="s">
        <v>155</v>
      </c>
      <c r="AT237" s="215" t="s">
        <v>212</v>
      </c>
      <c r="AU237" s="215" t="s">
        <v>86</v>
      </c>
      <c r="AY237" s="18" t="s">
        <v>120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8" t="s">
        <v>83</v>
      </c>
      <c r="BK237" s="216">
        <f>ROUND(I237*H237,2)</f>
        <v>0</v>
      </c>
      <c r="BL237" s="18" t="s">
        <v>139</v>
      </c>
      <c r="BM237" s="215" t="s">
        <v>406</v>
      </c>
    </row>
    <row r="238" spans="1:65" s="2" customFormat="1" ht="16.5" customHeight="1">
      <c r="A238" s="35"/>
      <c r="B238" s="36"/>
      <c r="C238" s="255" t="s">
        <v>407</v>
      </c>
      <c r="D238" s="255" t="s">
        <v>212</v>
      </c>
      <c r="E238" s="256" t="s">
        <v>408</v>
      </c>
      <c r="F238" s="257" t="s">
        <v>409</v>
      </c>
      <c r="G238" s="258" t="s">
        <v>164</v>
      </c>
      <c r="H238" s="259">
        <v>2</v>
      </c>
      <c r="I238" s="260"/>
      <c r="J238" s="261">
        <f>ROUND(I238*H238,2)</f>
        <v>0</v>
      </c>
      <c r="K238" s="257" t="s">
        <v>182</v>
      </c>
      <c r="L238" s="262"/>
      <c r="M238" s="263" t="s">
        <v>1</v>
      </c>
      <c r="N238" s="264" t="s">
        <v>40</v>
      </c>
      <c r="O238" s="72"/>
      <c r="P238" s="213">
        <f>O238*H238</f>
        <v>0</v>
      </c>
      <c r="Q238" s="213">
        <v>4.0000000000000001E-3</v>
      </c>
      <c r="R238" s="213">
        <f>Q238*H238</f>
        <v>8.0000000000000002E-3</v>
      </c>
      <c r="S238" s="213">
        <v>0</v>
      </c>
      <c r="T238" s="21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5" t="s">
        <v>155</v>
      </c>
      <c r="AT238" s="215" t="s">
        <v>212</v>
      </c>
      <c r="AU238" s="215" t="s">
        <v>86</v>
      </c>
      <c r="AY238" s="18" t="s">
        <v>120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8" t="s">
        <v>83</v>
      </c>
      <c r="BK238" s="216">
        <f>ROUND(I238*H238,2)</f>
        <v>0</v>
      </c>
      <c r="BL238" s="18" t="s">
        <v>139</v>
      </c>
      <c r="BM238" s="215" t="s">
        <v>410</v>
      </c>
    </row>
    <row r="239" spans="1:65" s="13" customFormat="1">
      <c r="B239" s="217"/>
      <c r="C239" s="218"/>
      <c r="D239" s="219" t="s">
        <v>153</v>
      </c>
      <c r="E239" s="220" t="s">
        <v>1</v>
      </c>
      <c r="F239" s="221" t="s">
        <v>411</v>
      </c>
      <c r="G239" s="218"/>
      <c r="H239" s="222">
        <v>2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153</v>
      </c>
      <c r="AU239" s="228" t="s">
        <v>86</v>
      </c>
      <c r="AV239" s="13" t="s">
        <v>86</v>
      </c>
      <c r="AW239" s="13" t="s">
        <v>31</v>
      </c>
      <c r="AX239" s="13" t="s">
        <v>83</v>
      </c>
      <c r="AY239" s="228" t="s">
        <v>120</v>
      </c>
    </row>
    <row r="240" spans="1:65" s="2" customFormat="1" ht="21.75" customHeight="1">
      <c r="A240" s="35"/>
      <c r="B240" s="36"/>
      <c r="C240" s="204" t="s">
        <v>412</v>
      </c>
      <c r="D240" s="204" t="s">
        <v>123</v>
      </c>
      <c r="E240" s="205" t="s">
        <v>413</v>
      </c>
      <c r="F240" s="206" t="s">
        <v>414</v>
      </c>
      <c r="G240" s="207" t="s">
        <v>164</v>
      </c>
      <c r="H240" s="208">
        <v>4</v>
      </c>
      <c r="I240" s="209"/>
      <c r="J240" s="210">
        <f t="shared" ref="J240:J245" si="0">ROUND(I240*H240,2)</f>
        <v>0</v>
      </c>
      <c r="K240" s="206" t="s">
        <v>182</v>
      </c>
      <c r="L240" s="40"/>
      <c r="M240" s="211" t="s">
        <v>1</v>
      </c>
      <c r="N240" s="212" t="s">
        <v>40</v>
      </c>
      <c r="O240" s="72"/>
      <c r="P240" s="213">
        <f t="shared" ref="P240:P245" si="1">O240*H240</f>
        <v>0</v>
      </c>
      <c r="Q240" s="213">
        <v>0.11241</v>
      </c>
      <c r="R240" s="213">
        <f t="shared" ref="R240:R245" si="2">Q240*H240</f>
        <v>0.44963999999999998</v>
      </c>
      <c r="S240" s="213">
        <v>0</v>
      </c>
      <c r="T240" s="214">
        <f t="shared" ref="T240:T245" si="3"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5" t="s">
        <v>139</v>
      </c>
      <c r="AT240" s="215" t="s">
        <v>123</v>
      </c>
      <c r="AU240" s="215" t="s">
        <v>86</v>
      </c>
      <c r="AY240" s="18" t="s">
        <v>120</v>
      </c>
      <c r="BE240" s="216">
        <f t="shared" ref="BE240:BE245" si="4">IF(N240="základní",J240,0)</f>
        <v>0</v>
      </c>
      <c r="BF240" s="216">
        <f t="shared" ref="BF240:BF245" si="5">IF(N240="snížená",J240,0)</f>
        <v>0</v>
      </c>
      <c r="BG240" s="216">
        <f t="shared" ref="BG240:BG245" si="6">IF(N240="zákl. přenesená",J240,0)</f>
        <v>0</v>
      </c>
      <c r="BH240" s="216">
        <f t="shared" ref="BH240:BH245" si="7">IF(N240="sníž. přenesená",J240,0)</f>
        <v>0</v>
      </c>
      <c r="BI240" s="216">
        <f t="shared" ref="BI240:BI245" si="8">IF(N240="nulová",J240,0)</f>
        <v>0</v>
      </c>
      <c r="BJ240" s="18" t="s">
        <v>83</v>
      </c>
      <c r="BK240" s="216">
        <f t="shared" ref="BK240:BK245" si="9">ROUND(I240*H240,2)</f>
        <v>0</v>
      </c>
      <c r="BL240" s="18" t="s">
        <v>139</v>
      </c>
      <c r="BM240" s="215" t="s">
        <v>415</v>
      </c>
    </row>
    <row r="241" spans="1:65" s="2" customFormat="1" ht="16.5" customHeight="1">
      <c r="A241" s="35"/>
      <c r="B241" s="36"/>
      <c r="C241" s="255" t="s">
        <v>416</v>
      </c>
      <c r="D241" s="255" t="s">
        <v>212</v>
      </c>
      <c r="E241" s="256" t="s">
        <v>417</v>
      </c>
      <c r="F241" s="257" t="s">
        <v>418</v>
      </c>
      <c r="G241" s="258" t="s">
        <v>164</v>
      </c>
      <c r="H241" s="259">
        <v>4</v>
      </c>
      <c r="I241" s="260"/>
      <c r="J241" s="261">
        <f t="shared" si="0"/>
        <v>0</v>
      </c>
      <c r="K241" s="257" t="s">
        <v>182</v>
      </c>
      <c r="L241" s="262"/>
      <c r="M241" s="263" t="s">
        <v>1</v>
      </c>
      <c r="N241" s="264" t="s">
        <v>40</v>
      </c>
      <c r="O241" s="72"/>
      <c r="P241" s="213">
        <f t="shared" si="1"/>
        <v>0</v>
      </c>
      <c r="Q241" s="213">
        <v>6.1000000000000004E-3</v>
      </c>
      <c r="R241" s="213">
        <f t="shared" si="2"/>
        <v>2.4400000000000002E-2</v>
      </c>
      <c r="S241" s="213">
        <v>0</v>
      </c>
      <c r="T241" s="214">
        <f t="shared" si="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5" t="s">
        <v>155</v>
      </c>
      <c r="AT241" s="215" t="s">
        <v>212</v>
      </c>
      <c r="AU241" s="215" t="s">
        <v>86</v>
      </c>
      <c r="AY241" s="18" t="s">
        <v>120</v>
      </c>
      <c r="BE241" s="216">
        <f t="shared" si="4"/>
        <v>0</v>
      </c>
      <c r="BF241" s="216">
        <f t="shared" si="5"/>
        <v>0</v>
      </c>
      <c r="BG241" s="216">
        <f t="shared" si="6"/>
        <v>0</v>
      </c>
      <c r="BH241" s="216">
        <f t="shared" si="7"/>
        <v>0</v>
      </c>
      <c r="BI241" s="216">
        <f t="shared" si="8"/>
        <v>0</v>
      </c>
      <c r="BJ241" s="18" t="s">
        <v>83</v>
      </c>
      <c r="BK241" s="216">
        <f t="shared" si="9"/>
        <v>0</v>
      </c>
      <c r="BL241" s="18" t="s">
        <v>139</v>
      </c>
      <c r="BM241" s="215" t="s">
        <v>419</v>
      </c>
    </row>
    <row r="242" spans="1:65" s="2" customFormat="1" ht="16.5" customHeight="1">
      <c r="A242" s="35"/>
      <c r="B242" s="36"/>
      <c r="C242" s="255" t="s">
        <v>420</v>
      </c>
      <c r="D242" s="255" t="s">
        <v>212</v>
      </c>
      <c r="E242" s="256" t="s">
        <v>421</v>
      </c>
      <c r="F242" s="257" t="s">
        <v>422</v>
      </c>
      <c r="G242" s="258" t="s">
        <v>164</v>
      </c>
      <c r="H242" s="259">
        <v>12</v>
      </c>
      <c r="I242" s="260"/>
      <c r="J242" s="261">
        <f t="shared" si="0"/>
        <v>0</v>
      </c>
      <c r="K242" s="257" t="s">
        <v>182</v>
      </c>
      <c r="L242" s="262"/>
      <c r="M242" s="263" t="s">
        <v>1</v>
      </c>
      <c r="N242" s="264" t="s">
        <v>40</v>
      </c>
      <c r="O242" s="72"/>
      <c r="P242" s="213">
        <f t="shared" si="1"/>
        <v>0</v>
      </c>
      <c r="Q242" s="213">
        <v>3.5E-4</v>
      </c>
      <c r="R242" s="213">
        <f t="shared" si="2"/>
        <v>4.1999999999999997E-3</v>
      </c>
      <c r="S242" s="213">
        <v>0</v>
      </c>
      <c r="T242" s="214">
        <f t="shared" si="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5" t="s">
        <v>155</v>
      </c>
      <c r="AT242" s="215" t="s">
        <v>212</v>
      </c>
      <c r="AU242" s="215" t="s">
        <v>86</v>
      </c>
      <c r="AY242" s="18" t="s">
        <v>120</v>
      </c>
      <c r="BE242" s="216">
        <f t="shared" si="4"/>
        <v>0</v>
      </c>
      <c r="BF242" s="216">
        <f t="shared" si="5"/>
        <v>0</v>
      </c>
      <c r="BG242" s="216">
        <f t="shared" si="6"/>
        <v>0</v>
      </c>
      <c r="BH242" s="216">
        <f t="shared" si="7"/>
        <v>0</v>
      </c>
      <c r="BI242" s="216">
        <f t="shared" si="8"/>
        <v>0</v>
      </c>
      <c r="BJ242" s="18" t="s">
        <v>83</v>
      </c>
      <c r="BK242" s="216">
        <f t="shared" si="9"/>
        <v>0</v>
      </c>
      <c r="BL242" s="18" t="s">
        <v>139</v>
      </c>
      <c r="BM242" s="215" t="s">
        <v>423</v>
      </c>
    </row>
    <row r="243" spans="1:65" s="2" customFormat="1" ht="16.5" customHeight="1">
      <c r="A243" s="35"/>
      <c r="B243" s="36"/>
      <c r="C243" s="255" t="s">
        <v>424</v>
      </c>
      <c r="D243" s="255" t="s">
        <v>212</v>
      </c>
      <c r="E243" s="256" t="s">
        <v>425</v>
      </c>
      <c r="F243" s="257" t="s">
        <v>426</v>
      </c>
      <c r="G243" s="258" t="s">
        <v>164</v>
      </c>
      <c r="H243" s="259">
        <v>4</v>
      </c>
      <c r="I243" s="260"/>
      <c r="J243" s="261">
        <f t="shared" si="0"/>
        <v>0</v>
      </c>
      <c r="K243" s="257" t="s">
        <v>182</v>
      </c>
      <c r="L243" s="262"/>
      <c r="M243" s="263" t="s">
        <v>1</v>
      </c>
      <c r="N243" s="264" t="s">
        <v>40</v>
      </c>
      <c r="O243" s="72"/>
      <c r="P243" s="213">
        <f t="shared" si="1"/>
        <v>0</v>
      </c>
      <c r="Q243" s="213">
        <v>1E-4</v>
      </c>
      <c r="R243" s="213">
        <f t="shared" si="2"/>
        <v>4.0000000000000002E-4</v>
      </c>
      <c r="S243" s="213">
        <v>0</v>
      </c>
      <c r="T243" s="214">
        <f t="shared" si="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5" t="s">
        <v>155</v>
      </c>
      <c r="AT243" s="215" t="s">
        <v>212</v>
      </c>
      <c r="AU243" s="215" t="s">
        <v>86</v>
      </c>
      <c r="AY243" s="18" t="s">
        <v>120</v>
      </c>
      <c r="BE243" s="216">
        <f t="shared" si="4"/>
        <v>0</v>
      </c>
      <c r="BF243" s="216">
        <f t="shared" si="5"/>
        <v>0</v>
      </c>
      <c r="BG243" s="216">
        <f t="shared" si="6"/>
        <v>0</v>
      </c>
      <c r="BH243" s="216">
        <f t="shared" si="7"/>
        <v>0</v>
      </c>
      <c r="BI243" s="216">
        <f t="shared" si="8"/>
        <v>0</v>
      </c>
      <c r="BJ243" s="18" t="s">
        <v>83</v>
      </c>
      <c r="BK243" s="216">
        <f t="shared" si="9"/>
        <v>0</v>
      </c>
      <c r="BL243" s="18" t="s">
        <v>139</v>
      </c>
      <c r="BM243" s="215" t="s">
        <v>427</v>
      </c>
    </row>
    <row r="244" spans="1:65" s="2" customFormat="1" ht="16.5" customHeight="1">
      <c r="A244" s="35"/>
      <c r="B244" s="36"/>
      <c r="C244" s="255" t="s">
        <v>428</v>
      </c>
      <c r="D244" s="255" t="s">
        <v>212</v>
      </c>
      <c r="E244" s="256" t="s">
        <v>429</v>
      </c>
      <c r="F244" s="257" t="s">
        <v>430</v>
      </c>
      <c r="G244" s="258" t="s">
        <v>164</v>
      </c>
      <c r="H244" s="259">
        <v>4</v>
      </c>
      <c r="I244" s="260"/>
      <c r="J244" s="261">
        <f t="shared" si="0"/>
        <v>0</v>
      </c>
      <c r="K244" s="257" t="s">
        <v>182</v>
      </c>
      <c r="L244" s="262"/>
      <c r="M244" s="263" t="s">
        <v>1</v>
      </c>
      <c r="N244" s="264" t="s">
        <v>40</v>
      </c>
      <c r="O244" s="72"/>
      <c r="P244" s="213">
        <f t="shared" si="1"/>
        <v>0</v>
      </c>
      <c r="Q244" s="213">
        <v>3.0000000000000001E-3</v>
      </c>
      <c r="R244" s="213">
        <f t="shared" si="2"/>
        <v>1.2E-2</v>
      </c>
      <c r="S244" s="213">
        <v>0</v>
      </c>
      <c r="T244" s="214">
        <f t="shared" si="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5" t="s">
        <v>155</v>
      </c>
      <c r="AT244" s="215" t="s">
        <v>212</v>
      </c>
      <c r="AU244" s="215" t="s">
        <v>86</v>
      </c>
      <c r="AY244" s="18" t="s">
        <v>120</v>
      </c>
      <c r="BE244" s="216">
        <f t="shared" si="4"/>
        <v>0</v>
      </c>
      <c r="BF244" s="216">
        <f t="shared" si="5"/>
        <v>0</v>
      </c>
      <c r="BG244" s="216">
        <f t="shared" si="6"/>
        <v>0</v>
      </c>
      <c r="BH244" s="216">
        <f t="shared" si="7"/>
        <v>0</v>
      </c>
      <c r="BI244" s="216">
        <f t="shared" si="8"/>
        <v>0</v>
      </c>
      <c r="BJ244" s="18" t="s">
        <v>83</v>
      </c>
      <c r="BK244" s="216">
        <f t="shared" si="9"/>
        <v>0</v>
      </c>
      <c r="BL244" s="18" t="s">
        <v>139</v>
      </c>
      <c r="BM244" s="215" t="s">
        <v>431</v>
      </c>
    </row>
    <row r="245" spans="1:65" s="2" customFormat="1" ht="21.75" customHeight="1">
      <c r="A245" s="35"/>
      <c r="B245" s="36"/>
      <c r="C245" s="204" t="s">
        <v>432</v>
      </c>
      <c r="D245" s="204" t="s">
        <v>123</v>
      </c>
      <c r="E245" s="205" t="s">
        <v>433</v>
      </c>
      <c r="F245" s="206" t="s">
        <v>434</v>
      </c>
      <c r="G245" s="207" t="s">
        <v>219</v>
      </c>
      <c r="H245" s="208">
        <v>48</v>
      </c>
      <c r="I245" s="209"/>
      <c r="J245" s="210">
        <f t="shared" si="0"/>
        <v>0</v>
      </c>
      <c r="K245" s="206" t="s">
        <v>182</v>
      </c>
      <c r="L245" s="40"/>
      <c r="M245" s="211" t="s">
        <v>1</v>
      </c>
      <c r="N245" s="212" t="s">
        <v>40</v>
      </c>
      <c r="O245" s="72"/>
      <c r="P245" s="213">
        <f t="shared" si="1"/>
        <v>0</v>
      </c>
      <c r="Q245" s="213">
        <v>1.1E-4</v>
      </c>
      <c r="R245" s="213">
        <f t="shared" si="2"/>
        <v>5.28E-3</v>
      </c>
      <c r="S245" s="213">
        <v>0</v>
      </c>
      <c r="T245" s="214">
        <f t="shared" si="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5" t="s">
        <v>139</v>
      </c>
      <c r="AT245" s="215" t="s">
        <v>123</v>
      </c>
      <c r="AU245" s="215" t="s">
        <v>86</v>
      </c>
      <c r="AY245" s="18" t="s">
        <v>120</v>
      </c>
      <c r="BE245" s="216">
        <f t="shared" si="4"/>
        <v>0</v>
      </c>
      <c r="BF245" s="216">
        <f t="shared" si="5"/>
        <v>0</v>
      </c>
      <c r="BG245" s="216">
        <f t="shared" si="6"/>
        <v>0</v>
      </c>
      <c r="BH245" s="216">
        <f t="shared" si="7"/>
        <v>0</v>
      </c>
      <c r="BI245" s="216">
        <f t="shared" si="8"/>
        <v>0</v>
      </c>
      <c r="BJ245" s="18" t="s">
        <v>83</v>
      </c>
      <c r="BK245" s="216">
        <f t="shared" si="9"/>
        <v>0</v>
      </c>
      <c r="BL245" s="18" t="s">
        <v>139</v>
      </c>
      <c r="BM245" s="215" t="s">
        <v>435</v>
      </c>
    </row>
    <row r="246" spans="1:65" s="13" customFormat="1">
      <c r="B246" s="217"/>
      <c r="C246" s="218"/>
      <c r="D246" s="219" t="s">
        <v>153</v>
      </c>
      <c r="E246" s="220" t="s">
        <v>1</v>
      </c>
      <c r="F246" s="221" t="s">
        <v>436</v>
      </c>
      <c r="G246" s="218"/>
      <c r="H246" s="222">
        <v>48</v>
      </c>
      <c r="I246" s="223"/>
      <c r="J246" s="218"/>
      <c r="K246" s="218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153</v>
      </c>
      <c r="AU246" s="228" t="s">
        <v>86</v>
      </c>
      <c r="AV246" s="13" t="s">
        <v>86</v>
      </c>
      <c r="AW246" s="13" t="s">
        <v>31</v>
      </c>
      <c r="AX246" s="13" t="s">
        <v>83</v>
      </c>
      <c r="AY246" s="228" t="s">
        <v>120</v>
      </c>
    </row>
    <row r="247" spans="1:65" s="2" customFormat="1" ht="21.75" customHeight="1">
      <c r="A247" s="35"/>
      <c r="B247" s="36"/>
      <c r="C247" s="204" t="s">
        <v>437</v>
      </c>
      <c r="D247" s="204" t="s">
        <v>123</v>
      </c>
      <c r="E247" s="205" t="s">
        <v>438</v>
      </c>
      <c r="F247" s="206" t="s">
        <v>439</v>
      </c>
      <c r="G247" s="207" t="s">
        <v>219</v>
      </c>
      <c r="H247" s="208">
        <v>74</v>
      </c>
      <c r="I247" s="209"/>
      <c r="J247" s="210">
        <f>ROUND(I247*H247,2)</f>
        <v>0</v>
      </c>
      <c r="K247" s="206" t="s">
        <v>182</v>
      </c>
      <c r="L247" s="40"/>
      <c r="M247" s="211" t="s">
        <v>1</v>
      </c>
      <c r="N247" s="212" t="s">
        <v>40</v>
      </c>
      <c r="O247" s="72"/>
      <c r="P247" s="213">
        <f>O247*H247</f>
        <v>0</v>
      </c>
      <c r="Q247" s="213">
        <v>8.0879999999999994E-2</v>
      </c>
      <c r="R247" s="213">
        <f>Q247*H247</f>
        <v>5.9851199999999993</v>
      </c>
      <c r="S247" s="213">
        <v>0</v>
      </c>
      <c r="T247" s="21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5" t="s">
        <v>139</v>
      </c>
      <c r="AT247" s="215" t="s">
        <v>123</v>
      </c>
      <c r="AU247" s="215" t="s">
        <v>86</v>
      </c>
      <c r="AY247" s="18" t="s">
        <v>120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8" t="s">
        <v>83</v>
      </c>
      <c r="BK247" s="216">
        <f>ROUND(I247*H247,2)</f>
        <v>0</v>
      </c>
      <c r="BL247" s="18" t="s">
        <v>139</v>
      </c>
      <c r="BM247" s="215" t="s">
        <v>440</v>
      </c>
    </row>
    <row r="248" spans="1:65" s="13" customFormat="1">
      <c r="B248" s="217"/>
      <c r="C248" s="218"/>
      <c r="D248" s="219" t="s">
        <v>153</v>
      </c>
      <c r="E248" s="220" t="s">
        <v>1</v>
      </c>
      <c r="F248" s="221" t="s">
        <v>441</v>
      </c>
      <c r="G248" s="218"/>
      <c r="H248" s="222">
        <v>74</v>
      </c>
      <c r="I248" s="223"/>
      <c r="J248" s="218"/>
      <c r="K248" s="218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153</v>
      </c>
      <c r="AU248" s="228" t="s">
        <v>86</v>
      </c>
      <c r="AV248" s="13" t="s">
        <v>86</v>
      </c>
      <c r="AW248" s="13" t="s">
        <v>31</v>
      </c>
      <c r="AX248" s="13" t="s">
        <v>83</v>
      </c>
      <c r="AY248" s="228" t="s">
        <v>120</v>
      </c>
    </row>
    <row r="249" spans="1:65" s="2" customFormat="1" ht="16.5" customHeight="1">
      <c r="A249" s="35"/>
      <c r="B249" s="36"/>
      <c r="C249" s="255" t="s">
        <v>442</v>
      </c>
      <c r="D249" s="255" t="s">
        <v>212</v>
      </c>
      <c r="E249" s="256" t="s">
        <v>443</v>
      </c>
      <c r="F249" s="257" t="s">
        <v>444</v>
      </c>
      <c r="G249" s="258" t="s">
        <v>219</v>
      </c>
      <c r="H249" s="259">
        <v>76.22</v>
      </c>
      <c r="I249" s="260"/>
      <c r="J249" s="261">
        <f>ROUND(I249*H249,2)</f>
        <v>0</v>
      </c>
      <c r="K249" s="257" t="s">
        <v>182</v>
      </c>
      <c r="L249" s="262"/>
      <c r="M249" s="263" t="s">
        <v>1</v>
      </c>
      <c r="N249" s="264" t="s">
        <v>40</v>
      </c>
      <c r="O249" s="72"/>
      <c r="P249" s="213">
        <f>O249*H249</f>
        <v>0</v>
      </c>
      <c r="Q249" s="213">
        <v>5.6000000000000001E-2</v>
      </c>
      <c r="R249" s="213">
        <f>Q249*H249</f>
        <v>4.2683200000000001</v>
      </c>
      <c r="S249" s="213">
        <v>0</v>
      </c>
      <c r="T249" s="21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5" t="s">
        <v>155</v>
      </c>
      <c r="AT249" s="215" t="s">
        <v>212</v>
      </c>
      <c r="AU249" s="215" t="s">
        <v>86</v>
      </c>
      <c r="AY249" s="18" t="s">
        <v>120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8" t="s">
        <v>83</v>
      </c>
      <c r="BK249" s="216">
        <f>ROUND(I249*H249,2)</f>
        <v>0</v>
      </c>
      <c r="BL249" s="18" t="s">
        <v>139</v>
      </c>
      <c r="BM249" s="215" t="s">
        <v>445</v>
      </c>
    </row>
    <row r="250" spans="1:65" s="13" customFormat="1">
      <c r="B250" s="217"/>
      <c r="C250" s="218"/>
      <c r="D250" s="219" t="s">
        <v>153</v>
      </c>
      <c r="E250" s="220" t="s">
        <v>1</v>
      </c>
      <c r="F250" s="221" t="s">
        <v>446</v>
      </c>
      <c r="G250" s="218"/>
      <c r="H250" s="222">
        <v>76.22</v>
      </c>
      <c r="I250" s="223"/>
      <c r="J250" s="218"/>
      <c r="K250" s="218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153</v>
      </c>
      <c r="AU250" s="228" t="s">
        <v>86</v>
      </c>
      <c r="AV250" s="13" t="s">
        <v>86</v>
      </c>
      <c r="AW250" s="13" t="s">
        <v>31</v>
      </c>
      <c r="AX250" s="13" t="s">
        <v>83</v>
      </c>
      <c r="AY250" s="228" t="s">
        <v>120</v>
      </c>
    </row>
    <row r="251" spans="1:65" s="2" customFormat="1" ht="21.75" customHeight="1">
      <c r="A251" s="35"/>
      <c r="B251" s="36"/>
      <c r="C251" s="204" t="s">
        <v>447</v>
      </c>
      <c r="D251" s="204" t="s">
        <v>123</v>
      </c>
      <c r="E251" s="205" t="s">
        <v>448</v>
      </c>
      <c r="F251" s="206" t="s">
        <v>449</v>
      </c>
      <c r="G251" s="207" t="s">
        <v>219</v>
      </c>
      <c r="H251" s="208">
        <v>23.9</v>
      </c>
      <c r="I251" s="209"/>
      <c r="J251" s="210">
        <f>ROUND(I251*H251,2)</f>
        <v>0</v>
      </c>
      <c r="K251" s="206" t="s">
        <v>182</v>
      </c>
      <c r="L251" s="40"/>
      <c r="M251" s="211" t="s">
        <v>1</v>
      </c>
      <c r="N251" s="212" t="s">
        <v>40</v>
      </c>
      <c r="O251" s="72"/>
      <c r="P251" s="213">
        <f>O251*H251</f>
        <v>0</v>
      </c>
      <c r="Q251" s="213">
        <v>0.20219000000000001</v>
      </c>
      <c r="R251" s="213">
        <f>Q251*H251</f>
        <v>4.8323409999999996</v>
      </c>
      <c r="S251" s="213">
        <v>0</v>
      </c>
      <c r="T251" s="21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5" t="s">
        <v>139</v>
      </c>
      <c r="AT251" s="215" t="s">
        <v>123</v>
      </c>
      <c r="AU251" s="215" t="s">
        <v>86</v>
      </c>
      <c r="AY251" s="18" t="s">
        <v>120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8" t="s">
        <v>83</v>
      </c>
      <c r="BK251" s="216">
        <f>ROUND(I251*H251,2)</f>
        <v>0</v>
      </c>
      <c r="BL251" s="18" t="s">
        <v>139</v>
      </c>
      <c r="BM251" s="215" t="s">
        <v>450</v>
      </c>
    </row>
    <row r="252" spans="1:65" s="13" customFormat="1" ht="22.5">
      <c r="B252" s="217"/>
      <c r="C252" s="218"/>
      <c r="D252" s="219" t="s">
        <v>153</v>
      </c>
      <c r="E252" s="220" t="s">
        <v>1</v>
      </c>
      <c r="F252" s="221" t="s">
        <v>451</v>
      </c>
      <c r="G252" s="218"/>
      <c r="H252" s="222">
        <v>14.9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153</v>
      </c>
      <c r="AU252" s="228" t="s">
        <v>86</v>
      </c>
      <c r="AV252" s="13" t="s">
        <v>86</v>
      </c>
      <c r="AW252" s="13" t="s">
        <v>31</v>
      </c>
      <c r="AX252" s="13" t="s">
        <v>75</v>
      </c>
      <c r="AY252" s="228" t="s">
        <v>120</v>
      </c>
    </row>
    <row r="253" spans="1:65" s="13" customFormat="1">
      <c r="B253" s="217"/>
      <c r="C253" s="218"/>
      <c r="D253" s="219" t="s">
        <v>153</v>
      </c>
      <c r="E253" s="220" t="s">
        <v>1</v>
      </c>
      <c r="F253" s="221" t="s">
        <v>452</v>
      </c>
      <c r="G253" s="218"/>
      <c r="H253" s="222">
        <v>9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153</v>
      </c>
      <c r="AU253" s="228" t="s">
        <v>86</v>
      </c>
      <c r="AV253" s="13" t="s">
        <v>86</v>
      </c>
      <c r="AW253" s="13" t="s">
        <v>31</v>
      </c>
      <c r="AX253" s="13" t="s">
        <v>75</v>
      </c>
      <c r="AY253" s="228" t="s">
        <v>120</v>
      </c>
    </row>
    <row r="254" spans="1:65" s="15" customFormat="1">
      <c r="B254" s="244"/>
      <c r="C254" s="245"/>
      <c r="D254" s="219" t="s">
        <v>153</v>
      </c>
      <c r="E254" s="246" t="s">
        <v>1</v>
      </c>
      <c r="F254" s="247" t="s">
        <v>211</v>
      </c>
      <c r="G254" s="245"/>
      <c r="H254" s="248">
        <v>23.9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AT254" s="254" t="s">
        <v>153</v>
      </c>
      <c r="AU254" s="254" t="s">
        <v>86</v>
      </c>
      <c r="AV254" s="15" t="s">
        <v>139</v>
      </c>
      <c r="AW254" s="15" t="s">
        <v>31</v>
      </c>
      <c r="AX254" s="15" t="s">
        <v>83</v>
      </c>
      <c r="AY254" s="254" t="s">
        <v>120</v>
      </c>
    </row>
    <row r="255" spans="1:65" s="2" customFormat="1" ht="21.75" customHeight="1">
      <c r="A255" s="35"/>
      <c r="B255" s="36"/>
      <c r="C255" s="255" t="s">
        <v>453</v>
      </c>
      <c r="D255" s="255" t="s">
        <v>212</v>
      </c>
      <c r="E255" s="256" t="s">
        <v>454</v>
      </c>
      <c r="F255" s="257" t="s">
        <v>455</v>
      </c>
      <c r="G255" s="258" t="s">
        <v>164</v>
      </c>
      <c r="H255" s="259">
        <v>21.457999999999998</v>
      </c>
      <c r="I255" s="260"/>
      <c r="J255" s="261">
        <f>ROUND(I255*H255,2)</f>
        <v>0</v>
      </c>
      <c r="K255" s="257" t="s">
        <v>1</v>
      </c>
      <c r="L255" s="262"/>
      <c r="M255" s="263" t="s">
        <v>1</v>
      </c>
      <c r="N255" s="264" t="s">
        <v>40</v>
      </c>
      <c r="O255" s="72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5" t="s">
        <v>155</v>
      </c>
      <c r="AT255" s="215" t="s">
        <v>212</v>
      </c>
      <c r="AU255" s="215" t="s">
        <v>86</v>
      </c>
      <c r="AY255" s="18" t="s">
        <v>120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8" t="s">
        <v>83</v>
      </c>
      <c r="BK255" s="216">
        <f>ROUND(I255*H255,2)</f>
        <v>0</v>
      </c>
      <c r="BL255" s="18" t="s">
        <v>139</v>
      </c>
      <c r="BM255" s="215" t="s">
        <v>456</v>
      </c>
    </row>
    <row r="256" spans="1:65" s="13" customFormat="1">
      <c r="B256" s="217"/>
      <c r="C256" s="218"/>
      <c r="D256" s="219" t="s">
        <v>153</v>
      </c>
      <c r="E256" s="220" t="s">
        <v>1</v>
      </c>
      <c r="F256" s="221" t="s">
        <v>457</v>
      </c>
      <c r="G256" s="218"/>
      <c r="H256" s="222">
        <v>21.457999999999998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153</v>
      </c>
      <c r="AU256" s="228" t="s">
        <v>86</v>
      </c>
      <c r="AV256" s="13" t="s">
        <v>86</v>
      </c>
      <c r="AW256" s="13" t="s">
        <v>31</v>
      </c>
      <c r="AX256" s="13" t="s">
        <v>83</v>
      </c>
      <c r="AY256" s="228" t="s">
        <v>120</v>
      </c>
    </row>
    <row r="257" spans="1:65" s="2" customFormat="1" ht="16.5" customHeight="1">
      <c r="A257" s="35"/>
      <c r="B257" s="36"/>
      <c r="C257" s="255" t="s">
        <v>458</v>
      </c>
      <c r="D257" s="255" t="s">
        <v>212</v>
      </c>
      <c r="E257" s="256" t="s">
        <v>459</v>
      </c>
      <c r="F257" s="257" t="s">
        <v>460</v>
      </c>
      <c r="G257" s="258" t="s">
        <v>164</v>
      </c>
      <c r="H257" s="259">
        <v>4.12</v>
      </c>
      <c r="I257" s="260"/>
      <c r="J257" s="261">
        <f>ROUND(I257*H257,2)</f>
        <v>0</v>
      </c>
      <c r="K257" s="257" t="s">
        <v>1</v>
      </c>
      <c r="L257" s="262"/>
      <c r="M257" s="263" t="s">
        <v>1</v>
      </c>
      <c r="N257" s="264" t="s">
        <v>40</v>
      </c>
      <c r="O257" s="72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5" t="s">
        <v>155</v>
      </c>
      <c r="AT257" s="215" t="s">
        <v>212</v>
      </c>
      <c r="AU257" s="215" t="s">
        <v>86</v>
      </c>
      <c r="AY257" s="18" t="s">
        <v>120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8" t="s">
        <v>83</v>
      </c>
      <c r="BK257" s="216">
        <f>ROUND(I257*H257,2)</f>
        <v>0</v>
      </c>
      <c r="BL257" s="18" t="s">
        <v>139</v>
      </c>
      <c r="BM257" s="215" t="s">
        <v>461</v>
      </c>
    </row>
    <row r="258" spans="1:65" s="13" customFormat="1">
      <c r="B258" s="217"/>
      <c r="C258" s="218"/>
      <c r="D258" s="219" t="s">
        <v>153</v>
      </c>
      <c r="E258" s="220" t="s">
        <v>1</v>
      </c>
      <c r="F258" s="221" t="s">
        <v>462</v>
      </c>
      <c r="G258" s="218"/>
      <c r="H258" s="222">
        <v>2.06</v>
      </c>
      <c r="I258" s="223"/>
      <c r="J258" s="218"/>
      <c r="K258" s="218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153</v>
      </c>
      <c r="AU258" s="228" t="s">
        <v>86</v>
      </c>
      <c r="AV258" s="13" t="s">
        <v>86</v>
      </c>
      <c r="AW258" s="13" t="s">
        <v>31</v>
      </c>
      <c r="AX258" s="13" t="s">
        <v>75</v>
      </c>
      <c r="AY258" s="228" t="s">
        <v>120</v>
      </c>
    </row>
    <row r="259" spans="1:65" s="13" customFormat="1">
      <c r="B259" s="217"/>
      <c r="C259" s="218"/>
      <c r="D259" s="219" t="s">
        <v>153</v>
      </c>
      <c r="E259" s="220" t="s">
        <v>1</v>
      </c>
      <c r="F259" s="221" t="s">
        <v>463</v>
      </c>
      <c r="G259" s="218"/>
      <c r="H259" s="222">
        <v>2.06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153</v>
      </c>
      <c r="AU259" s="228" t="s">
        <v>86</v>
      </c>
      <c r="AV259" s="13" t="s">
        <v>86</v>
      </c>
      <c r="AW259" s="13" t="s">
        <v>31</v>
      </c>
      <c r="AX259" s="13" t="s">
        <v>75</v>
      </c>
      <c r="AY259" s="228" t="s">
        <v>120</v>
      </c>
    </row>
    <row r="260" spans="1:65" s="15" customFormat="1">
      <c r="B260" s="244"/>
      <c r="C260" s="245"/>
      <c r="D260" s="219" t="s">
        <v>153</v>
      </c>
      <c r="E260" s="246" t="s">
        <v>1</v>
      </c>
      <c r="F260" s="247" t="s">
        <v>211</v>
      </c>
      <c r="G260" s="245"/>
      <c r="H260" s="248">
        <v>4.12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153</v>
      </c>
      <c r="AU260" s="254" t="s">
        <v>86</v>
      </c>
      <c r="AV260" s="15" t="s">
        <v>139</v>
      </c>
      <c r="AW260" s="15" t="s">
        <v>31</v>
      </c>
      <c r="AX260" s="15" t="s">
        <v>83</v>
      </c>
      <c r="AY260" s="254" t="s">
        <v>120</v>
      </c>
    </row>
    <row r="261" spans="1:65" s="2" customFormat="1" ht="21.75" customHeight="1">
      <c r="A261" s="35"/>
      <c r="B261" s="36"/>
      <c r="C261" s="204" t="s">
        <v>464</v>
      </c>
      <c r="D261" s="204" t="s">
        <v>123</v>
      </c>
      <c r="E261" s="205" t="s">
        <v>465</v>
      </c>
      <c r="F261" s="206" t="s">
        <v>466</v>
      </c>
      <c r="G261" s="207" t="s">
        <v>219</v>
      </c>
      <c r="H261" s="208">
        <v>65</v>
      </c>
      <c r="I261" s="209"/>
      <c r="J261" s="210">
        <f>ROUND(I261*H261,2)</f>
        <v>0</v>
      </c>
      <c r="K261" s="206" t="s">
        <v>182</v>
      </c>
      <c r="L261" s="40"/>
      <c r="M261" s="211" t="s">
        <v>1</v>
      </c>
      <c r="N261" s="212" t="s">
        <v>40</v>
      </c>
      <c r="O261" s="72"/>
      <c r="P261" s="213">
        <f>O261*H261</f>
        <v>0</v>
      </c>
      <c r="Q261" s="213">
        <v>0.15540000000000001</v>
      </c>
      <c r="R261" s="213">
        <f>Q261*H261</f>
        <v>10.101000000000001</v>
      </c>
      <c r="S261" s="213">
        <v>0</v>
      </c>
      <c r="T261" s="21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5" t="s">
        <v>139</v>
      </c>
      <c r="AT261" s="215" t="s">
        <v>123</v>
      </c>
      <c r="AU261" s="215" t="s">
        <v>86</v>
      </c>
      <c r="AY261" s="18" t="s">
        <v>120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8" t="s">
        <v>83</v>
      </c>
      <c r="BK261" s="216">
        <f>ROUND(I261*H261,2)</f>
        <v>0</v>
      </c>
      <c r="BL261" s="18" t="s">
        <v>139</v>
      </c>
      <c r="BM261" s="215" t="s">
        <v>467</v>
      </c>
    </row>
    <row r="262" spans="1:65" s="13" customFormat="1">
      <c r="B262" s="217"/>
      <c r="C262" s="218"/>
      <c r="D262" s="219" t="s">
        <v>153</v>
      </c>
      <c r="E262" s="220" t="s">
        <v>1</v>
      </c>
      <c r="F262" s="221" t="s">
        <v>468</v>
      </c>
      <c r="G262" s="218"/>
      <c r="H262" s="222">
        <v>65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153</v>
      </c>
      <c r="AU262" s="228" t="s">
        <v>86</v>
      </c>
      <c r="AV262" s="13" t="s">
        <v>86</v>
      </c>
      <c r="AW262" s="13" t="s">
        <v>31</v>
      </c>
      <c r="AX262" s="13" t="s">
        <v>83</v>
      </c>
      <c r="AY262" s="228" t="s">
        <v>120</v>
      </c>
    </row>
    <row r="263" spans="1:65" s="2" customFormat="1" ht="21.75" customHeight="1">
      <c r="A263" s="35"/>
      <c r="B263" s="36"/>
      <c r="C263" s="255" t="s">
        <v>469</v>
      </c>
      <c r="D263" s="255" t="s">
        <v>212</v>
      </c>
      <c r="E263" s="256" t="s">
        <v>470</v>
      </c>
      <c r="F263" s="257" t="s">
        <v>471</v>
      </c>
      <c r="G263" s="258" t="s">
        <v>219</v>
      </c>
      <c r="H263" s="259">
        <v>2.06</v>
      </c>
      <c r="I263" s="260"/>
      <c r="J263" s="261">
        <f>ROUND(I263*H263,2)</f>
        <v>0</v>
      </c>
      <c r="K263" s="257" t="s">
        <v>182</v>
      </c>
      <c r="L263" s="262"/>
      <c r="M263" s="263" t="s">
        <v>1</v>
      </c>
      <c r="N263" s="264" t="s">
        <v>40</v>
      </c>
      <c r="O263" s="72"/>
      <c r="P263" s="213">
        <f>O263*H263</f>
        <v>0</v>
      </c>
      <c r="Q263" s="213">
        <v>6.5670000000000006E-2</v>
      </c>
      <c r="R263" s="213">
        <f>Q263*H263</f>
        <v>0.13528020000000002</v>
      </c>
      <c r="S263" s="213">
        <v>0</v>
      </c>
      <c r="T263" s="21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5" t="s">
        <v>155</v>
      </c>
      <c r="AT263" s="215" t="s">
        <v>212</v>
      </c>
      <c r="AU263" s="215" t="s">
        <v>86</v>
      </c>
      <c r="AY263" s="18" t="s">
        <v>120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8" t="s">
        <v>83</v>
      </c>
      <c r="BK263" s="216">
        <f>ROUND(I263*H263,2)</f>
        <v>0</v>
      </c>
      <c r="BL263" s="18" t="s">
        <v>139</v>
      </c>
      <c r="BM263" s="215" t="s">
        <v>472</v>
      </c>
    </row>
    <row r="264" spans="1:65" s="13" customFormat="1">
      <c r="B264" s="217"/>
      <c r="C264" s="218"/>
      <c r="D264" s="219" t="s">
        <v>153</v>
      </c>
      <c r="E264" s="220" t="s">
        <v>1</v>
      </c>
      <c r="F264" s="221" t="s">
        <v>473</v>
      </c>
      <c r="G264" s="218"/>
      <c r="H264" s="222">
        <v>2.06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153</v>
      </c>
      <c r="AU264" s="228" t="s">
        <v>86</v>
      </c>
      <c r="AV264" s="13" t="s">
        <v>86</v>
      </c>
      <c r="AW264" s="13" t="s">
        <v>31</v>
      </c>
      <c r="AX264" s="13" t="s">
        <v>83</v>
      </c>
      <c r="AY264" s="228" t="s">
        <v>120</v>
      </c>
    </row>
    <row r="265" spans="1:65" s="2" customFormat="1" ht="21.75" customHeight="1">
      <c r="A265" s="35"/>
      <c r="B265" s="36"/>
      <c r="C265" s="255" t="s">
        <v>474</v>
      </c>
      <c r="D265" s="255" t="s">
        <v>212</v>
      </c>
      <c r="E265" s="256" t="s">
        <v>475</v>
      </c>
      <c r="F265" s="257" t="s">
        <v>476</v>
      </c>
      <c r="G265" s="258" t="s">
        <v>219</v>
      </c>
      <c r="H265" s="259">
        <v>4.12</v>
      </c>
      <c r="I265" s="260"/>
      <c r="J265" s="261">
        <f>ROUND(I265*H265,2)</f>
        <v>0</v>
      </c>
      <c r="K265" s="257" t="s">
        <v>182</v>
      </c>
      <c r="L265" s="262"/>
      <c r="M265" s="263" t="s">
        <v>1</v>
      </c>
      <c r="N265" s="264" t="s">
        <v>40</v>
      </c>
      <c r="O265" s="72"/>
      <c r="P265" s="213">
        <f>O265*H265</f>
        <v>0</v>
      </c>
      <c r="Q265" s="213">
        <v>4.8300000000000003E-2</v>
      </c>
      <c r="R265" s="213">
        <f>Q265*H265</f>
        <v>0.19899600000000001</v>
      </c>
      <c r="S265" s="213">
        <v>0</v>
      </c>
      <c r="T265" s="21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5" t="s">
        <v>155</v>
      </c>
      <c r="AT265" s="215" t="s">
        <v>212</v>
      </c>
      <c r="AU265" s="215" t="s">
        <v>86</v>
      </c>
      <c r="AY265" s="18" t="s">
        <v>120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8" t="s">
        <v>83</v>
      </c>
      <c r="BK265" s="216">
        <f>ROUND(I265*H265,2)</f>
        <v>0</v>
      </c>
      <c r="BL265" s="18" t="s">
        <v>139</v>
      </c>
      <c r="BM265" s="215" t="s">
        <v>477</v>
      </c>
    </row>
    <row r="266" spans="1:65" s="13" customFormat="1">
      <c r="B266" s="217"/>
      <c r="C266" s="218"/>
      <c r="D266" s="219" t="s">
        <v>153</v>
      </c>
      <c r="E266" s="220" t="s">
        <v>1</v>
      </c>
      <c r="F266" s="221" t="s">
        <v>478</v>
      </c>
      <c r="G266" s="218"/>
      <c r="H266" s="222">
        <v>4.12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153</v>
      </c>
      <c r="AU266" s="228" t="s">
        <v>86</v>
      </c>
      <c r="AV266" s="13" t="s">
        <v>86</v>
      </c>
      <c r="AW266" s="13" t="s">
        <v>31</v>
      </c>
      <c r="AX266" s="13" t="s">
        <v>83</v>
      </c>
      <c r="AY266" s="228" t="s">
        <v>120</v>
      </c>
    </row>
    <row r="267" spans="1:65" s="2" customFormat="1" ht="16.5" customHeight="1">
      <c r="A267" s="35"/>
      <c r="B267" s="36"/>
      <c r="C267" s="255" t="s">
        <v>479</v>
      </c>
      <c r="D267" s="255" t="s">
        <v>212</v>
      </c>
      <c r="E267" s="256" t="s">
        <v>480</v>
      </c>
      <c r="F267" s="257" t="s">
        <v>481</v>
      </c>
      <c r="G267" s="258" t="s">
        <v>219</v>
      </c>
      <c r="H267" s="259">
        <v>55.929000000000002</v>
      </c>
      <c r="I267" s="260"/>
      <c r="J267" s="261">
        <f>ROUND(I267*H267,2)</f>
        <v>0</v>
      </c>
      <c r="K267" s="257" t="s">
        <v>182</v>
      </c>
      <c r="L267" s="262"/>
      <c r="M267" s="263" t="s">
        <v>1</v>
      </c>
      <c r="N267" s="264" t="s">
        <v>40</v>
      </c>
      <c r="O267" s="72"/>
      <c r="P267" s="213">
        <f>O267*H267</f>
        <v>0</v>
      </c>
      <c r="Q267" s="213">
        <v>0.08</v>
      </c>
      <c r="R267" s="213">
        <f>Q267*H267</f>
        <v>4.4743200000000005</v>
      </c>
      <c r="S267" s="213">
        <v>0</v>
      </c>
      <c r="T267" s="21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5" t="s">
        <v>155</v>
      </c>
      <c r="AT267" s="215" t="s">
        <v>212</v>
      </c>
      <c r="AU267" s="215" t="s">
        <v>86</v>
      </c>
      <c r="AY267" s="18" t="s">
        <v>120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8" t="s">
        <v>83</v>
      </c>
      <c r="BK267" s="216">
        <f>ROUND(I267*H267,2)</f>
        <v>0</v>
      </c>
      <c r="BL267" s="18" t="s">
        <v>139</v>
      </c>
      <c r="BM267" s="215" t="s">
        <v>482</v>
      </c>
    </row>
    <row r="268" spans="1:65" s="13" customFormat="1">
      <c r="B268" s="217"/>
      <c r="C268" s="218"/>
      <c r="D268" s="219" t="s">
        <v>153</v>
      </c>
      <c r="E268" s="220" t="s">
        <v>1</v>
      </c>
      <c r="F268" s="221" t="s">
        <v>483</v>
      </c>
      <c r="G268" s="218"/>
      <c r="H268" s="222">
        <v>54.3</v>
      </c>
      <c r="I268" s="223"/>
      <c r="J268" s="218"/>
      <c r="K268" s="218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153</v>
      </c>
      <c r="AU268" s="228" t="s">
        <v>86</v>
      </c>
      <c r="AV268" s="13" t="s">
        <v>86</v>
      </c>
      <c r="AW268" s="13" t="s">
        <v>31</v>
      </c>
      <c r="AX268" s="13" t="s">
        <v>75</v>
      </c>
      <c r="AY268" s="228" t="s">
        <v>120</v>
      </c>
    </row>
    <row r="269" spans="1:65" s="13" customFormat="1">
      <c r="B269" s="217"/>
      <c r="C269" s="218"/>
      <c r="D269" s="219" t="s">
        <v>153</v>
      </c>
      <c r="E269" s="220" t="s">
        <v>1</v>
      </c>
      <c r="F269" s="221" t="s">
        <v>484</v>
      </c>
      <c r="G269" s="218"/>
      <c r="H269" s="222">
        <v>55.929000000000002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153</v>
      </c>
      <c r="AU269" s="228" t="s">
        <v>86</v>
      </c>
      <c r="AV269" s="13" t="s">
        <v>86</v>
      </c>
      <c r="AW269" s="13" t="s">
        <v>31</v>
      </c>
      <c r="AX269" s="13" t="s">
        <v>83</v>
      </c>
      <c r="AY269" s="228" t="s">
        <v>120</v>
      </c>
    </row>
    <row r="270" spans="1:65" s="2" customFormat="1" ht="21.75" customHeight="1">
      <c r="A270" s="35"/>
      <c r="B270" s="36"/>
      <c r="C270" s="204" t="s">
        <v>485</v>
      </c>
      <c r="D270" s="204" t="s">
        <v>123</v>
      </c>
      <c r="E270" s="205" t="s">
        <v>486</v>
      </c>
      <c r="F270" s="206" t="s">
        <v>487</v>
      </c>
      <c r="G270" s="207" t="s">
        <v>236</v>
      </c>
      <c r="H270" s="208">
        <v>2.4239999999999999</v>
      </c>
      <c r="I270" s="209"/>
      <c r="J270" s="210">
        <f>ROUND(I270*H270,2)</f>
        <v>0</v>
      </c>
      <c r="K270" s="206" t="s">
        <v>182</v>
      </c>
      <c r="L270" s="40"/>
      <c r="M270" s="211" t="s">
        <v>1</v>
      </c>
      <c r="N270" s="212" t="s">
        <v>40</v>
      </c>
      <c r="O270" s="72"/>
      <c r="P270" s="213">
        <f>O270*H270</f>
        <v>0</v>
      </c>
      <c r="Q270" s="213">
        <v>2.2563399999999998</v>
      </c>
      <c r="R270" s="213">
        <f>Q270*H270</f>
        <v>5.4693681599999993</v>
      </c>
      <c r="S270" s="213">
        <v>0</v>
      </c>
      <c r="T270" s="21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5" t="s">
        <v>139</v>
      </c>
      <c r="AT270" s="215" t="s">
        <v>123</v>
      </c>
      <c r="AU270" s="215" t="s">
        <v>86</v>
      </c>
      <c r="AY270" s="18" t="s">
        <v>120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8" t="s">
        <v>83</v>
      </c>
      <c r="BK270" s="216">
        <f>ROUND(I270*H270,2)</f>
        <v>0</v>
      </c>
      <c r="BL270" s="18" t="s">
        <v>139</v>
      </c>
      <c r="BM270" s="215" t="s">
        <v>488</v>
      </c>
    </row>
    <row r="271" spans="1:65" s="13" customFormat="1">
      <c r="B271" s="217"/>
      <c r="C271" s="218"/>
      <c r="D271" s="219" t="s">
        <v>153</v>
      </c>
      <c r="E271" s="220" t="s">
        <v>1</v>
      </c>
      <c r="F271" s="221" t="s">
        <v>489</v>
      </c>
      <c r="G271" s="218"/>
      <c r="H271" s="222">
        <v>2.2200000000000002</v>
      </c>
      <c r="I271" s="223"/>
      <c r="J271" s="218"/>
      <c r="K271" s="218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153</v>
      </c>
      <c r="AU271" s="228" t="s">
        <v>86</v>
      </c>
      <c r="AV271" s="13" t="s">
        <v>86</v>
      </c>
      <c r="AW271" s="13" t="s">
        <v>31</v>
      </c>
      <c r="AX271" s="13" t="s">
        <v>75</v>
      </c>
      <c r="AY271" s="228" t="s">
        <v>120</v>
      </c>
    </row>
    <row r="272" spans="1:65" s="13" customFormat="1">
      <c r="B272" s="217"/>
      <c r="C272" s="218"/>
      <c r="D272" s="219" t="s">
        <v>153</v>
      </c>
      <c r="E272" s="220" t="s">
        <v>1</v>
      </c>
      <c r="F272" s="221" t="s">
        <v>490</v>
      </c>
      <c r="G272" s="218"/>
      <c r="H272" s="222">
        <v>0.20399999999999999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153</v>
      </c>
      <c r="AU272" s="228" t="s">
        <v>86</v>
      </c>
      <c r="AV272" s="13" t="s">
        <v>86</v>
      </c>
      <c r="AW272" s="13" t="s">
        <v>31</v>
      </c>
      <c r="AX272" s="13" t="s">
        <v>75</v>
      </c>
      <c r="AY272" s="228" t="s">
        <v>120</v>
      </c>
    </row>
    <row r="273" spans="1:65" s="15" customFormat="1">
      <c r="B273" s="244"/>
      <c r="C273" s="245"/>
      <c r="D273" s="219" t="s">
        <v>153</v>
      </c>
      <c r="E273" s="246" t="s">
        <v>1</v>
      </c>
      <c r="F273" s="247" t="s">
        <v>211</v>
      </c>
      <c r="G273" s="245"/>
      <c r="H273" s="248">
        <v>2.4240000000000004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153</v>
      </c>
      <c r="AU273" s="254" t="s">
        <v>86</v>
      </c>
      <c r="AV273" s="15" t="s">
        <v>139</v>
      </c>
      <c r="AW273" s="15" t="s">
        <v>31</v>
      </c>
      <c r="AX273" s="15" t="s">
        <v>83</v>
      </c>
      <c r="AY273" s="254" t="s">
        <v>120</v>
      </c>
    </row>
    <row r="274" spans="1:65" s="2" customFormat="1" ht="21.75" customHeight="1">
      <c r="A274" s="35"/>
      <c r="B274" s="36"/>
      <c r="C274" s="204" t="s">
        <v>491</v>
      </c>
      <c r="D274" s="204" t="s">
        <v>123</v>
      </c>
      <c r="E274" s="205" t="s">
        <v>492</v>
      </c>
      <c r="F274" s="206" t="s">
        <v>493</v>
      </c>
      <c r="G274" s="207" t="s">
        <v>219</v>
      </c>
      <c r="H274" s="208">
        <v>77</v>
      </c>
      <c r="I274" s="209"/>
      <c r="J274" s="210">
        <f>ROUND(I274*H274,2)</f>
        <v>0</v>
      </c>
      <c r="K274" s="206" t="s">
        <v>182</v>
      </c>
      <c r="L274" s="40"/>
      <c r="M274" s="211" t="s">
        <v>1</v>
      </c>
      <c r="N274" s="212" t="s">
        <v>40</v>
      </c>
      <c r="O274" s="72"/>
      <c r="P274" s="213">
        <f>O274*H274</f>
        <v>0</v>
      </c>
      <c r="Q274" s="213">
        <v>1.0000000000000001E-5</v>
      </c>
      <c r="R274" s="213">
        <f>Q274*H274</f>
        <v>7.7000000000000007E-4</v>
      </c>
      <c r="S274" s="213">
        <v>0</v>
      </c>
      <c r="T274" s="21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5" t="s">
        <v>139</v>
      </c>
      <c r="AT274" s="215" t="s">
        <v>123</v>
      </c>
      <c r="AU274" s="215" t="s">
        <v>86</v>
      </c>
      <c r="AY274" s="18" t="s">
        <v>120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8" t="s">
        <v>83</v>
      </c>
      <c r="BK274" s="216">
        <f>ROUND(I274*H274,2)</f>
        <v>0</v>
      </c>
      <c r="BL274" s="18" t="s">
        <v>139</v>
      </c>
      <c r="BM274" s="215" t="s">
        <v>494</v>
      </c>
    </row>
    <row r="275" spans="1:65" s="2" customFormat="1" ht="21.75" customHeight="1">
      <c r="A275" s="35"/>
      <c r="B275" s="36"/>
      <c r="C275" s="204" t="s">
        <v>495</v>
      </c>
      <c r="D275" s="204" t="s">
        <v>123</v>
      </c>
      <c r="E275" s="205" t="s">
        <v>496</v>
      </c>
      <c r="F275" s="206" t="s">
        <v>497</v>
      </c>
      <c r="G275" s="207" t="s">
        <v>219</v>
      </c>
      <c r="H275" s="208">
        <v>77</v>
      </c>
      <c r="I275" s="209"/>
      <c r="J275" s="210">
        <f>ROUND(I275*H275,2)</f>
        <v>0</v>
      </c>
      <c r="K275" s="206" t="s">
        <v>182</v>
      </c>
      <c r="L275" s="40"/>
      <c r="M275" s="211" t="s">
        <v>1</v>
      </c>
      <c r="N275" s="212" t="s">
        <v>40</v>
      </c>
      <c r="O275" s="72"/>
      <c r="P275" s="213">
        <f>O275*H275</f>
        <v>0</v>
      </c>
      <c r="Q275" s="213">
        <v>8.8000000000000003E-4</v>
      </c>
      <c r="R275" s="213">
        <f>Q275*H275</f>
        <v>6.7760000000000001E-2</v>
      </c>
      <c r="S275" s="213">
        <v>0</v>
      </c>
      <c r="T275" s="21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5" t="s">
        <v>139</v>
      </c>
      <c r="AT275" s="215" t="s">
        <v>123</v>
      </c>
      <c r="AU275" s="215" t="s">
        <v>86</v>
      </c>
      <c r="AY275" s="18" t="s">
        <v>120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8" t="s">
        <v>83</v>
      </c>
      <c r="BK275" s="216">
        <f>ROUND(I275*H275,2)</f>
        <v>0</v>
      </c>
      <c r="BL275" s="18" t="s">
        <v>139</v>
      </c>
      <c r="BM275" s="215" t="s">
        <v>498</v>
      </c>
    </row>
    <row r="276" spans="1:65" s="2" customFormat="1" ht="16.5" customHeight="1">
      <c r="A276" s="35"/>
      <c r="B276" s="36"/>
      <c r="C276" s="204" t="s">
        <v>499</v>
      </c>
      <c r="D276" s="204" t="s">
        <v>123</v>
      </c>
      <c r="E276" s="205" t="s">
        <v>500</v>
      </c>
      <c r="F276" s="206" t="s">
        <v>501</v>
      </c>
      <c r="G276" s="207" t="s">
        <v>219</v>
      </c>
      <c r="H276" s="208">
        <v>77</v>
      </c>
      <c r="I276" s="209"/>
      <c r="J276" s="210">
        <f>ROUND(I276*H276,2)</f>
        <v>0</v>
      </c>
      <c r="K276" s="206" t="s">
        <v>182</v>
      </c>
      <c r="L276" s="40"/>
      <c r="M276" s="211" t="s">
        <v>1</v>
      </c>
      <c r="N276" s="212" t="s">
        <v>40</v>
      </c>
      <c r="O276" s="72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5" t="s">
        <v>139</v>
      </c>
      <c r="AT276" s="215" t="s">
        <v>123</v>
      </c>
      <c r="AU276" s="215" t="s">
        <v>86</v>
      </c>
      <c r="AY276" s="18" t="s">
        <v>120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8" t="s">
        <v>83</v>
      </c>
      <c r="BK276" s="216">
        <f>ROUND(I276*H276,2)</f>
        <v>0</v>
      </c>
      <c r="BL276" s="18" t="s">
        <v>139</v>
      </c>
      <c r="BM276" s="215" t="s">
        <v>502</v>
      </c>
    </row>
    <row r="277" spans="1:65" s="13" customFormat="1">
      <c r="B277" s="217"/>
      <c r="C277" s="218"/>
      <c r="D277" s="219" t="s">
        <v>153</v>
      </c>
      <c r="E277" s="220" t="s">
        <v>1</v>
      </c>
      <c r="F277" s="221" t="s">
        <v>503</v>
      </c>
      <c r="G277" s="218"/>
      <c r="H277" s="222">
        <v>67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153</v>
      </c>
      <c r="AU277" s="228" t="s">
        <v>86</v>
      </c>
      <c r="AV277" s="13" t="s">
        <v>86</v>
      </c>
      <c r="AW277" s="13" t="s">
        <v>31</v>
      </c>
      <c r="AX277" s="13" t="s">
        <v>75</v>
      </c>
      <c r="AY277" s="228" t="s">
        <v>120</v>
      </c>
    </row>
    <row r="278" spans="1:65" s="13" customFormat="1">
      <c r="B278" s="217"/>
      <c r="C278" s="218"/>
      <c r="D278" s="219" t="s">
        <v>153</v>
      </c>
      <c r="E278" s="220" t="s">
        <v>1</v>
      </c>
      <c r="F278" s="221" t="s">
        <v>504</v>
      </c>
      <c r="G278" s="218"/>
      <c r="H278" s="222">
        <v>10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153</v>
      </c>
      <c r="AU278" s="228" t="s">
        <v>86</v>
      </c>
      <c r="AV278" s="13" t="s">
        <v>86</v>
      </c>
      <c r="AW278" s="13" t="s">
        <v>31</v>
      </c>
      <c r="AX278" s="13" t="s">
        <v>75</v>
      </c>
      <c r="AY278" s="228" t="s">
        <v>120</v>
      </c>
    </row>
    <row r="279" spans="1:65" s="15" customFormat="1">
      <c r="B279" s="244"/>
      <c r="C279" s="245"/>
      <c r="D279" s="219" t="s">
        <v>153</v>
      </c>
      <c r="E279" s="246" t="s">
        <v>1</v>
      </c>
      <c r="F279" s="247" t="s">
        <v>211</v>
      </c>
      <c r="G279" s="245"/>
      <c r="H279" s="248">
        <v>77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AT279" s="254" t="s">
        <v>153</v>
      </c>
      <c r="AU279" s="254" t="s">
        <v>86</v>
      </c>
      <c r="AV279" s="15" t="s">
        <v>139</v>
      </c>
      <c r="AW279" s="15" t="s">
        <v>31</v>
      </c>
      <c r="AX279" s="15" t="s">
        <v>83</v>
      </c>
      <c r="AY279" s="254" t="s">
        <v>120</v>
      </c>
    </row>
    <row r="280" spans="1:65" s="2" customFormat="1" ht="21.75" customHeight="1">
      <c r="A280" s="35"/>
      <c r="B280" s="36"/>
      <c r="C280" s="204" t="s">
        <v>505</v>
      </c>
      <c r="D280" s="204" t="s">
        <v>123</v>
      </c>
      <c r="E280" s="205" t="s">
        <v>506</v>
      </c>
      <c r="F280" s="206" t="s">
        <v>507</v>
      </c>
      <c r="G280" s="207" t="s">
        <v>164</v>
      </c>
      <c r="H280" s="208">
        <v>2</v>
      </c>
      <c r="I280" s="209"/>
      <c r="J280" s="210">
        <f>ROUND(I280*H280,2)</f>
        <v>0</v>
      </c>
      <c r="K280" s="206" t="s">
        <v>182</v>
      </c>
      <c r="L280" s="40"/>
      <c r="M280" s="211" t="s">
        <v>1</v>
      </c>
      <c r="N280" s="212" t="s">
        <v>40</v>
      </c>
      <c r="O280" s="72"/>
      <c r="P280" s="213">
        <f>O280*H280</f>
        <v>0</v>
      </c>
      <c r="Q280" s="213">
        <v>0</v>
      </c>
      <c r="R280" s="213">
        <f>Q280*H280</f>
        <v>0</v>
      </c>
      <c r="S280" s="213">
        <v>8.2000000000000003E-2</v>
      </c>
      <c r="T280" s="214">
        <f>S280*H280</f>
        <v>0.16400000000000001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5" t="s">
        <v>139</v>
      </c>
      <c r="AT280" s="215" t="s">
        <v>123</v>
      </c>
      <c r="AU280" s="215" t="s">
        <v>86</v>
      </c>
      <c r="AY280" s="18" t="s">
        <v>120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8" t="s">
        <v>83</v>
      </c>
      <c r="BK280" s="216">
        <f>ROUND(I280*H280,2)</f>
        <v>0</v>
      </c>
      <c r="BL280" s="18" t="s">
        <v>139</v>
      </c>
      <c r="BM280" s="215" t="s">
        <v>508</v>
      </c>
    </row>
    <row r="281" spans="1:65" s="13" customFormat="1">
      <c r="B281" s="217"/>
      <c r="C281" s="218"/>
      <c r="D281" s="219" t="s">
        <v>153</v>
      </c>
      <c r="E281" s="220" t="s">
        <v>1</v>
      </c>
      <c r="F281" s="221" t="s">
        <v>509</v>
      </c>
      <c r="G281" s="218"/>
      <c r="H281" s="222">
        <v>2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153</v>
      </c>
      <c r="AU281" s="228" t="s">
        <v>86</v>
      </c>
      <c r="AV281" s="13" t="s">
        <v>86</v>
      </c>
      <c r="AW281" s="13" t="s">
        <v>31</v>
      </c>
      <c r="AX281" s="13" t="s">
        <v>83</v>
      </c>
      <c r="AY281" s="228" t="s">
        <v>120</v>
      </c>
    </row>
    <row r="282" spans="1:65" s="2" customFormat="1" ht="16.5" customHeight="1">
      <c r="A282" s="35"/>
      <c r="B282" s="36"/>
      <c r="C282" s="204" t="s">
        <v>468</v>
      </c>
      <c r="D282" s="204" t="s">
        <v>123</v>
      </c>
      <c r="E282" s="205" t="s">
        <v>510</v>
      </c>
      <c r="F282" s="206" t="s">
        <v>511</v>
      </c>
      <c r="G282" s="207" t="s">
        <v>219</v>
      </c>
      <c r="H282" s="208">
        <v>78</v>
      </c>
      <c r="I282" s="209"/>
      <c r="J282" s="210">
        <f>ROUND(I282*H282,2)</f>
        <v>0</v>
      </c>
      <c r="K282" s="206" t="s">
        <v>182</v>
      </c>
      <c r="L282" s="40"/>
      <c r="M282" s="211" t="s">
        <v>1</v>
      </c>
      <c r="N282" s="212" t="s">
        <v>40</v>
      </c>
      <c r="O282" s="72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5" t="s">
        <v>139</v>
      </c>
      <c r="AT282" s="215" t="s">
        <v>123</v>
      </c>
      <c r="AU282" s="215" t="s">
        <v>86</v>
      </c>
      <c r="AY282" s="18" t="s">
        <v>120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8" t="s">
        <v>83</v>
      </c>
      <c r="BK282" s="216">
        <f>ROUND(I282*H282,2)</f>
        <v>0</v>
      </c>
      <c r="BL282" s="18" t="s">
        <v>139</v>
      </c>
      <c r="BM282" s="215" t="s">
        <v>512</v>
      </c>
    </row>
    <row r="283" spans="1:65" s="13" customFormat="1">
      <c r="B283" s="217"/>
      <c r="C283" s="218"/>
      <c r="D283" s="219" t="s">
        <v>153</v>
      </c>
      <c r="E283" s="220" t="s">
        <v>1</v>
      </c>
      <c r="F283" s="221" t="s">
        <v>513</v>
      </c>
      <c r="G283" s="218"/>
      <c r="H283" s="222">
        <v>78</v>
      </c>
      <c r="I283" s="223"/>
      <c r="J283" s="218"/>
      <c r="K283" s="218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153</v>
      </c>
      <c r="AU283" s="228" t="s">
        <v>86</v>
      </c>
      <c r="AV283" s="13" t="s">
        <v>86</v>
      </c>
      <c r="AW283" s="13" t="s">
        <v>31</v>
      </c>
      <c r="AX283" s="13" t="s">
        <v>83</v>
      </c>
      <c r="AY283" s="228" t="s">
        <v>120</v>
      </c>
    </row>
    <row r="284" spans="1:65" s="2" customFormat="1" ht="21.75" customHeight="1">
      <c r="A284" s="35"/>
      <c r="B284" s="36"/>
      <c r="C284" s="204" t="s">
        <v>514</v>
      </c>
      <c r="D284" s="204" t="s">
        <v>123</v>
      </c>
      <c r="E284" s="205" t="s">
        <v>515</v>
      </c>
      <c r="F284" s="206" t="s">
        <v>516</v>
      </c>
      <c r="G284" s="207" t="s">
        <v>181</v>
      </c>
      <c r="H284" s="208">
        <v>229.6</v>
      </c>
      <c r="I284" s="209"/>
      <c r="J284" s="210">
        <f>ROUND(I284*H284,2)</f>
        <v>0</v>
      </c>
      <c r="K284" s="206" t="s">
        <v>182</v>
      </c>
      <c r="L284" s="40"/>
      <c r="M284" s="211" t="s">
        <v>1</v>
      </c>
      <c r="N284" s="212" t="s">
        <v>40</v>
      </c>
      <c r="O284" s="72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5" t="s">
        <v>139</v>
      </c>
      <c r="AT284" s="215" t="s">
        <v>123</v>
      </c>
      <c r="AU284" s="215" t="s">
        <v>86</v>
      </c>
      <c r="AY284" s="18" t="s">
        <v>120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8" t="s">
        <v>83</v>
      </c>
      <c r="BK284" s="216">
        <f>ROUND(I284*H284,2)</f>
        <v>0</v>
      </c>
      <c r="BL284" s="18" t="s">
        <v>139</v>
      </c>
      <c r="BM284" s="215" t="s">
        <v>517</v>
      </c>
    </row>
    <row r="285" spans="1:65" s="13" customFormat="1">
      <c r="B285" s="217"/>
      <c r="C285" s="218"/>
      <c r="D285" s="219" t="s">
        <v>153</v>
      </c>
      <c r="E285" s="220" t="s">
        <v>1</v>
      </c>
      <c r="F285" s="221" t="s">
        <v>518</v>
      </c>
      <c r="G285" s="218"/>
      <c r="H285" s="222">
        <v>229.6</v>
      </c>
      <c r="I285" s="223"/>
      <c r="J285" s="218"/>
      <c r="K285" s="218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153</v>
      </c>
      <c r="AU285" s="228" t="s">
        <v>86</v>
      </c>
      <c r="AV285" s="13" t="s">
        <v>86</v>
      </c>
      <c r="AW285" s="13" t="s">
        <v>31</v>
      </c>
      <c r="AX285" s="13" t="s">
        <v>83</v>
      </c>
      <c r="AY285" s="228" t="s">
        <v>120</v>
      </c>
    </row>
    <row r="286" spans="1:65" s="2" customFormat="1" ht="21.75" customHeight="1">
      <c r="A286" s="35"/>
      <c r="B286" s="36"/>
      <c r="C286" s="204" t="s">
        <v>519</v>
      </c>
      <c r="D286" s="204" t="s">
        <v>123</v>
      </c>
      <c r="E286" s="205" t="s">
        <v>520</v>
      </c>
      <c r="F286" s="206" t="s">
        <v>521</v>
      </c>
      <c r="G286" s="207" t="s">
        <v>181</v>
      </c>
      <c r="H286" s="208">
        <v>153.9</v>
      </c>
      <c r="I286" s="209"/>
      <c r="J286" s="210">
        <f>ROUND(I286*H286,2)</f>
        <v>0</v>
      </c>
      <c r="K286" s="206" t="s">
        <v>182</v>
      </c>
      <c r="L286" s="40"/>
      <c r="M286" s="211" t="s">
        <v>1</v>
      </c>
      <c r="N286" s="212" t="s">
        <v>40</v>
      </c>
      <c r="O286" s="72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5" t="s">
        <v>139</v>
      </c>
      <c r="AT286" s="215" t="s">
        <v>123</v>
      </c>
      <c r="AU286" s="215" t="s">
        <v>86</v>
      </c>
      <c r="AY286" s="18" t="s">
        <v>120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8" t="s">
        <v>83</v>
      </c>
      <c r="BK286" s="216">
        <f>ROUND(I286*H286,2)</f>
        <v>0</v>
      </c>
      <c r="BL286" s="18" t="s">
        <v>139</v>
      </c>
      <c r="BM286" s="215" t="s">
        <v>522</v>
      </c>
    </row>
    <row r="287" spans="1:65" s="13" customFormat="1">
      <c r="B287" s="217"/>
      <c r="C287" s="218"/>
      <c r="D287" s="219" t="s">
        <v>153</v>
      </c>
      <c r="E287" s="220" t="s">
        <v>1</v>
      </c>
      <c r="F287" s="221" t="s">
        <v>523</v>
      </c>
      <c r="G287" s="218"/>
      <c r="H287" s="222">
        <v>153.9</v>
      </c>
      <c r="I287" s="223"/>
      <c r="J287" s="218"/>
      <c r="K287" s="218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153</v>
      </c>
      <c r="AU287" s="228" t="s">
        <v>86</v>
      </c>
      <c r="AV287" s="13" t="s">
        <v>86</v>
      </c>
      <c r="AW287" s="13" t="s">
        <v>31</v>
      </c>
      <c r="AX287" s="13" t="s">
        <v>83</v>
      </c>
      <c r="AY287" s="228" t="s">
        <v>120</v>
      </c>
    </row>
    <row r="288" spans="1:65" s="2" customFormat="1" ht="21.75" customHeight="1">
      <c r="A288" s="35"/>
      <c r="B288" s="36"/>
      <c r="C288" s="204" t="s">
        <v>524</v>
      </c>
      <c r="D288" s="204" t="s">
        <v>123</v>
      </c>
      <c r="E288" s="205" t="s">
        <v>213</v>
      </c>
      <c r="F288" s="206" t="s">
        <v>525</v>
      </c>
      <c r="G288" s="207" t="s">
        <v>164</v>
      </c>
      <c r="H288" s="208">
        <v>30.280999999999999</v>
      </c>
      <c r="I288" s="209"/>
      <c r="J288" s="210">
        <f>ROUND(I288*H288,2)</f>
        <v>0</v>
      </c>
      <c r="K288" s="206" t="s">
        <v>1</v>
      </c>
      <c r="L288" s="40"/>
      <c r="M288" s="211" t="s">
        <v>1</v>
      </c>
      <c r="N288" s="212" t="s">
        <v>40</v>
      </c>
      <c r="O288" s="72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5" t="s">
        <v>139</v>
      </c>
      <c r="AT288" s="215" t="s">
        <v>123</v>
      </c>
      <c r="AU288" s="215" t="s">
        <v>86</v>
      </c>
      <c r="AY288" s="18" t="s">
        <v>120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8" t="s">
        <v>83</v>
      </c>
      <c r="BK288" s="216">
        <f>ROUND(I288*H288,2)</f>
        <v>0</v>
      </c>
      <c r="BL288" s="18" t="s">
        <v>139</v>
      </c>
      <c r="BM288" s="215" t="s">
        <v>526</v>
      </c>
    </row>
    <row r="289" spans="1:65" s="14" customFormat="1">
      <c r="B289" s="234"/>
      <c r="C289" s="235"/>
      <c r="D289" s="219" t="s">
        <v>153</v>
      </c>
      <c r="E289" s="236" t="s">
        <v>1</v>
      </c>
      <c r="F289" s="237" t="s">
        <v>527</v>
      </c>
      <c r="G289" s="235"/>
      <c r="H289" s="236" t="s">
        <v>1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153</v>
      </c>
      <c r="AU289" s="243" t="s">
        <v>86</v>
      </c>
      <c r="AV289" s="14" t="s">
        <v>83</v>
      </c>
      <c r="AW289" s="14" t="s">
        <v>31</v>
      </c>
      <c r="AX289" s="14" t="s">
        <v>75</v>
      </c>
      <c r="AY289" s="243" t="s">
        <v>120</v>
      </c>
    </row>
    <row r="290" spans="1:65" s="13" customFormat="1">
      <c r="B290" s="217"/>
      <c r="C290" s="218"/>
      <c r="D290" s="219" t="s">
        <v>153</v>
      </c>
      <c r="E290" s="220" t="s">
        <v>1</v>
      </c>
      <c r="F290" s="221" t="s">
        <v>528</v>
      </c>
      <c r="G290" s="218"/>
      <c r="H290" s="222">
        <v>15.944000000000001</v>
      </c>
      <c r="I290" s="223"/>
      <c r="J290" s="218"/>
      <c r="K290" s="218"/>
      <c r="L290" s="224"/>
      <c r="M290" s="225"/>
      <c r="N290" s="226"/>
      <c r="O290" s="226"/>
      <c r="P290" s="226"/>
      <c r="Q290" s="226"/>
      <c r="R290" s="226"/>
      <c r="S290" s="226"/>
      <c r="T290" s="227"/>
      <c r="AT290" s="228" t="s">
        <v>153</v>
      </c>
      <c r="AU290" s="228" t="s">
        <v>86</v>
      </c>
      <c r="AV290" s="13" t="s">
        <v>86</v>
      </c>
      <c r="AW290" s="13" t="s">
        <v>31</v>
      </c>
      <c r="AX290" s="13" t="s">
        <v>75</v>
      </c>
      <c r="AY290" s="228" t="s">
        <v>120</v>
      </c>
    </row>
    <row r="291" spans="1:65" s="13" customFormat="1">
      <c r="B291" s="217"/>
      <c r="C291" s="218"/>
      <c r="D291" s="219" t="s">
        <v>153</v>
      </c>
      <c r="E291" s="220" t="s">
        <v>1</v>
      </c>
      <c r="F291" s="221" t="s">
        <v>529</v>
      </c>
      <c r="G291" s="218"/>
      <c r="H291" s="222">
        <v>13.244</v>
      </c>
      <c r="I291" s="223"/>
      <c r="J291" s="218"/>
      <c r="K291" s="218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153</v>
      </c>
      <c r="AU291" s="228" t="s">
        <v>86</v>
      </c>
      <c r="AV291" s="13" t="s">
        <v>86</v>
      </c>
      <c r="AW291" s="13" t="s">
        <v>31</v>
      </c>
      <c r="AX291" s="13" t="s">
        <v>75</v>
      </c>
      <c r="AY291" s="228" t="s">
        <v>120</v>
      </c>
    </row>
    <row r="292" spans="1:65" s="16" customFormat="1">
      <c r="B292" s="265"/>
      <c r="C292" s="266"/>
      <c r="D292" s="219" t="s">
        <v>153</v>
      </c>
      <c r="E292" s="267" t="s">
        <v>1</v>
      </c>
      <c r="F292" s="268" t="s">
        <v>241</v>
      </c>
      <c r="G292" s="266"/>
      <c r="H292" s="269">
        <v>29.188000000000002</v>
      </c>
      <c r="I292" s="270"/>
      <c r="J292" s="266"/>
      <c r="K292" s="266"/>
      <c r="L292" s="271"/>
      <c r="M292" s="272"/>
      <c r="N292" s="273"/>
      <c r="O292" s="273"/>
      <c r="P292" s="273"/>
      <c r="Q292" s="273"/>
      <c r="R292" s="273"/>
      <c r="S292" s="273"/>
      <c r="T292" s="274"/>
      <c r="AT292" s="275" t="s">
        <v>153</v>
      </c>
      <c r="AU292" s="275" t="s">
        <v>86</v>
      </c>
      <c r="AV292" s="16" t="s">
        <v>133</v>
      </c>
      <c r="AW292" s="16" t="s">
        <v>31</v>
      </c>
      <c r="AX292" s="16" t="s">
        <v>75</v>
      </c>
      <c r="AY292" s="275" t="s">
        <v>120</v>
      </c>
    </row>
    <row r="293" spans="1:65" s="14" customFormat="1">
      <c r="B293" s="234"/>
      <c r="C293" s="235"/>
      <c r="D293" s="219" t="s">
        <v>153</v>
      </c>
      <c r="E293" s="236" t="s">
        <v>1</v>
      </c>
      <c r="F293" s="237" t="s">
        <v>530</v>
      </c>
      <c r="G293" s="235"/>
      <c r="H293" s="236" t="s">
        <v>1</v>
      </c>
      <c r="I293" s="238"/>
      <c r="J293" s="235"/>
      <c r="K293" s="235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153</v>
      </c>
      <c r="AU293" s="243" t="s">
        <v>86</v>
      </c>
      <c r="AV293" s="14" t="s">
        <v>83</v>
      </c>
      <c r="AW293" s="14" t="s">
        <v>31</v>
      </c>
      <c r="AX293" s="14" t="s">
        <v>75</v>
      </c>
      <c r="AY293" s="243" t="s">
        <v>120</v>
      </c>
    </row>
    <row r="294" spans="1:65" s="13" customFormat="1">
      <c r="B294" s="217"/>
      <c r="C294" s="218"/>
      <c r="D294" s="219" t="s">
        <v>153</v>
      </c>
      <c r="E294" s="220" t="s">
        <v>1</v>
      </c>
      <c r="F294" s="221" t="s">
        <v>531</v>
      </c>
      <c r="G294" s="218"/>
      <c r="H294" s="222">
        <v>0.86</v>
      </c>
      <c r="I294" s="223"/>
      <c r="J294" s="218"/>
      <c r="K294" s="218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153</v>
      </c>
      <c r="AU294" s="228" t="s">
        <v>86</v>
      </c>
      <c r="AV294" s="13" t="s">
        <v>86</v>
      </c>
      <c r="AW294" s="13" t="s">
        <v>31</v>
      </c>
      <c r="AX294" s="13" t="s">
        <v>75</v>
      </c>
      <c r="AY294" s="228" t="s">
        <v>120</v>
      </c>
    </row>
    <row r="295" spans="1:65" s="13" customFormat="1">
      <c r="B295" s="217"/>
      <c r="C295" s="218"/>
      <c r="D295" s="219" t="s">
        <v>153</v>
      </c>
      <c r="E295" s="220" t="s">
        <v>1</v>
      </c>
      <c r="F295" s="221" t="s">
        <v>532</v>
      </c>
      <c r="G295" s="218"/>
      <c r="H295" s="222">
        <v>0.23300000000000001</v>
      </c>
      <c r="I295" s="223"/>
      <c r="J295" s="218"/>
      <c r="K295" s="218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153</v>
      </c>
      <c r="AU295" s="228" t="s">
        <v>86</v>
      </c>
      <c r="AV295" s="13" t="s">
        <v>86</v>
      </c>
      <c r="AW295" s="13" t="s">
        <v>31</v>
      </c>
      <c r="AX295" s="13" t="s">
        <v>75</v>
      </c>
      <c r="AY295" s="228" t="s">
        <v>120</v>
      </c>
    </row>
    <row r="296" spans="1:65" s="16" customFormat="1">
      <c r="B296" s="265"/>
      <c r="C296" s="266"/>
      <c r="D296" s="219" t="s">
        <v>153</v>
      </c>
      <c r="E296" s="267" t="s">
        <v>1</v>
      </c>
      <c r="F296" s="268" t="s">
        <v>241</v>
      </c>
      <c r="G296" s="266"/>
      <c r="H296" s="269">
        <v>1.093</v>
      </c>
      <c r="I296" s="270"/>
      <c r="J296" s="266"/>
      <c r="K296" s="266"/>
      <c r="L296" s="271"/>
      <c r="M296" s="272"/>
      <c r="N296" s="273"/>
      <c r="O296" s="273"/>
      <c r="P296" s="273"/>
      <c r="Q296" s="273"/>
      <c r="R296" s="273"/>
      <c r="S296" s="273"/>
      <c r="T296" s="274"/>
      <c r="AT296" s="275" t="s">
        <v>153</v>
      </c>
      <c r="AU296" s="275" t="s">
        <v>86</v>
      </c>
      <c r="AV296" s="16" t="s">
        <v>133</v>
      </c>
      <c r="AW296" s="16" t="s">
        <v>31</v>
      </c>
      <c r="AX296" s="16" t="s">
        <v>75</v>
      </c>
      <c r="AY296" s="275" t="s">
        <v>120</v>
      </c>
    </row>
    <row r="297" spans="1:65" s="15" customFormat="1">
      <c r="B297" s="244"/>
      <c r="C297" s="245"/>
      <c r="D297" s="219" t="s">
        <v>153</v>
      </c>
      <c r="E297" s="246" t="s">
        <v>1</v>
      </c>
      <c r="F297" s="247" t="s">
        <v>211</v>
      </c>
      <c r="G297" s="245"/>
      <c r="H297" s="248">
        <v>30.281000000000002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AT297" s="254" t="s">
        <v>153</v>
      </c>
      <c r="AU297" s="254" t="s">
        <v>86</v>
      </c>
      <c r="AV297" s="15" t="s">
        <v>139</v>
      </c>
      <c r="AW297" s="15" t="s">
        <v>31</v>
      </c>
      <c r="AX297" s="15" t="s">
        <v>83</v>
      </c>
      <c r="AY297" s="254" t="s">
        <v>120</v>
      </c>
    </row>
    <row r="298" spans="1:65" s="12" customFormat="1" ht="22.9" customHeight="1">
      <c r="B298" s="188"/>
      <c r="C298" s="189"/>
      <c r="D298" s="190" t="s">
        <v>74</v>
      </c>
      <c r="E298" s="202" t="s">
        <v>533</v>
      </c>
      <c r="F298" s="202" t="s">
        <v>534</v>
      </c>
      <c r="G298" s="189"/>
      <c r="H298" s="189"/>
      <c r="I298" s="192"/>
      <c r="J298" s="203">
        <f>BK298</f>
        <v>0</v>
      </c>
      <c r="K298" s="189"/>
      <c r="L298" s="194"/>
      <c r="M298" s="195"/>
      <c r="N298" s="196"/>
      <c r="O298" s="196"/>
      <c r="P298" s="197">
        <f>SUM(P299:P324)</f>
        <v>0</v>
      </c>
      <c r="Q298" s="196"/>
      <c r="R298" s="197">
        <f>SUM(R299:R324)</f>
        <v>0</v>
      </c>
      <c r="S298" s="196"/>
      <c r="T298" s="198">
        <f>SUM(T299:T324)</f>
        <v>0</v>
      </c>
      <c r="AR298" s="199" t="s">
        <v>83</v>
      </c>
      <c r="AT298" s="200" t="s">
        <v>74</v>
      </c>
      <c r="AU298" s="200" t="s">
        <v>83</v>
      </c>
      <c r="AY298" s="199" t="s">
        <v>120</v>
      </c>
      <c r="BK298" s="201">
        <f>SUM(BK299:BK324)</f>
        <v>0</v>
      </c>
    </row>
    <row r="299" spans="1:65" s="2" customFormat="1" ht="21.75" customHeight="1">
      <c r="A299" s="35"/>
      <c r="B299" s="36"/>
      <c r="C299" s="204" t="s">
        <v>535</v>
      </c>
      <c r="D299" s="204" t="s">
        <v>123</v>
      </c>
      <c r="E299" s="205" t="s">
        <v>536</v>
      </c>
      <c r="F299" s="206" t="s">
        <v>537</v>
      </c>
      <c r="G299" s="207" t="s">
        <v>274</v>
      </c>
      <c r="H299" s="208">
        <v>124.6</v>
      </c>
      <c r="I299" s="209"/>
      <c r="J299" s="210">
        <f>ROUND(I299*H299,2)</f>
        <v>0</v>
      </c>
      <c r="K299" s="206" t="s">
        <v>182</v>
      </c>
      <c r="L299" s="40"/>
      <c r="M299" s="211" t="s">
        <v>1</v>
      </c>
      <c r="N299" s="212" t="s">
        <v>40</v>
      </c>
      <c r="O299" s="72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5" t="s">
        <v>139</v>
      </c>
      <c r="AT299" s="215" t="s">
        <v>123</v>
      </c>
      <c r="AU299" s="215" t="s">
        <v>86</v>
      </c>
      <c r="AY299" s="18" t="s">
        <v>120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8" t="s">
        <v>83</v>
      </c>
      <c r="BK299" s="216">
        <f>ROUND(I299*H299,2)</f>
        <v>0</v>
      </c>
      <c r="BL299" s="18" t="s">
        <v>139</v>
      </c>
      <c r="BM299" s="215" t="s">
        <v>538</v>
      </c>
    </row>
    <row r="300" spans="1:65" s="13" customFormat="1">
      <c r="B300" s="217"/>
      <c r="C300" s="218"/>
      <c r="D300" s="219" t="s">
        <v>153</v>
      </c>
      <c r="E300" s="220" t="s">
        <v>1</v>
      </c>
      <c r="F300" s="221" t="s">
        <v>539</v>
      </c>
      <c r="G300" s="218"/>
      <c r="H300" s="222">
        <v>1.22</v>
      </c>
      <c r="I300" s="223"/>
      <c r="J300" s="218"/>
      <c r="K300" s="218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153</v>
      </c>
      <c r="AU300" s="228" t="s">
        <v>86</v>
      </c>
      <c r="AV300" s="13" t="s">
        <v>86</v>
      </c>
      <c r="AW300" s="13" t="s">
        <v>31</v>
      </c>
      <c r="AX300" s="13" t="s">
        <v>75</v>
      </c>
      <c r="AY300" s="228" t="s">
        <v>120</v>
      </c>
    </row>
    <row r="301" spans="1:65" s="13" customFormat="1">
      <c r="B301" s="217"/>
      <c r="C301" s="218"/>
      <c r="D301" s="219" t="s">
        <v>153</v>
      </c>
      <c r="E301" s="220" t="s">
        <v>1</v>
      </c>
      <c r="F301" s="221" t="s">
        <v>540</v>
      </c>
      <c r="G301" s="218"/>
      <c r="H301" s="222">
        <v>116.73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153</v>
      </c>
      <c r="AU301" s="228" t="s">
        <v>86</v>
      </c>
      <c r="AV301" s="13" t="s">
        <v>86</v>
      </c>
      <c r="AW301" s="13" t="s">
        <v>31</v>
      </c>
      <c r="AX301" s="13" t="s">
        <v>75</v>
      </c>
      <c r="AY301" s="228" t="s">
        <v>120</v>
      </c>
    </row>
    <row r="302" spans="1:65" s="16" customFormat="1">
      <c r="B302" s="265"/>
      <c r="C302" s="266"/>
      <c r="D302" s="219" t="s">
        <v>153</v>
      </c>
      <c r="E302" s="267" t="s">
        <v>1</v>
      </c>
      <c r="F302" s="268" t="s">
        <v>241</v>
      </c>
      <c r="G302" s="266"/>
      <c r="H302" s="269">
        <v>117.95</v>
      </c>
      <c r="I302" s="270"/>
      <c r="J302" s="266"/>
      <c r="K302" s="266"/>
      <c r="L302" s="271"/>
      <c r="M302" s="272"/>
      <c r="N302" s="273"/>
      <c r="O302" s="273"/>
      <c r="P302" s="273"/>
      <c r="Q302" s="273"/>
      <c r="R302" s="273"/>
      <c r="S302" s="273"/>
      <c r="T302" s="274"/>
      <c r="AT302" s="275" t="s">
        <v>153</v>
      </c>
      <c r="AU302" s="275" t="s">
        <v>86</v>
      </c>
      <c r="AV302" s="16" t="s">
        <v>133</v>
      </c>
      <c r="AW302" s="16" t="s">
        <v>31</v>
      </c>
      <c r="AX302" s="16" t="s">
        <v>75</v>
      </c>
      <c r="AY302" s="275" t="s">
        <v>120</v>
      </c>
    </row>
    <row r="303" spans="1:65" s="13" customFormat="1">
      <c r="B303" s="217"/>
      <c r="C303" s="218"/>
      <c r="D303" s="219" t="s">
        <v>153</v>
      </c>
      <c r="E303" s="220" t="s">
        <v>1</v>
      </c>
      <c r="F303" s="221" t="s">
        <v>541</v>
      </c>
      <c r="G303" s="218"/>
      <c r="H303" s="222">
        <v>6.65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153</v>
      </c>
      <c r="AU303" s="228" t="s">
        <v>86</v>
      </c>
      <c r="AV303" s="13" t="s">
        <v>86</v>
      </c>
      <c r="AW303" s="13" t="s">
        <v>31</v>
      </c>
      <c r="AX303" s="13" t="s">
        <v>75</v>
      </c>
      <c r="AY303" s="228" t="s">
        <v>120</v>
      </c>
    </row>
    <row r="304" spans="1:65" s="15" customFormat="1">
      <c r="B304" s="244"/>
      <c r="C304" s="245"/>
      <c r="D304" s="219" t="s">
        <v>153</v>
      </c>
      <c r="E304" s="246" t="s">
        <v>1</v>
      </c>
      <c r="F304" s="247" t="s">
        <v>211</v>
      </c>
      <c r="G304" s="245"/>
      <c r="H304" s="248">
        <v>124.60000000000001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AT304" s="254" t="s">
        <v>153</v>
      </c>
      <c r="AU304" s="254" t="s">
        <v>86</v>
      </c>
      <c r="AV304" s="15" t="s">
        <v>139</v>
      </c>
      <c r="AW304" s="15" t="s">
        <v>31</v>
      </c>
      <c r="AX304" s="15" t="s">
        <v>83</v>
      </c>
      <c r="AY304" s="254" t="s">
        <v>120</v>
      </c>
    </row>
    <row r="305" spans="1:65" s="2" customFormat="1" ht="16.5" customHeight="1">
      <c r="A305" s="35"/>
      <c r="B305" s="36"/>
      <c r="C305" s="204" t="s">
        <v>542</v>
      </c>
      <c r="D305" s="204" t="s">
        <v>123</v>
      </c>
      <c r="E305" s="205" t="s">
        <v>543</v>
      </c>
      <c r="F305" s="206" t="s">
        <v>544</v>
      </c>
      <c r="G305" s="207" t="s">
        <v>274</v>
      </c>
      <c r="H305" s="208">
        <v>1619.8</v>
      </c>
      <c r="I305" s="209"/>
      <c r="J305" s="210">
        <f>ROUND(I305*H305,2)</f>
        <v>0</v>
      </c>
      <c r="K305" s="206" t="s">
        <v>182</v>
      </c>
      <c r="L305" s="40"/>
      <c r="M305" s="211" t="s">
        <v>1</v>
      </c>
      <c r="N305" s="212" t="s">
        <v>40</v>
      </c>
      <c r="O305" s="72"/>
      <c r="P305" s="213">
        <f>O305*H305</f>
        <v>0</v>
      </c>
      <c r="Q305" s="213">
        <v>0</v>
      </c>
      <c r="R305" s="213">
        <f>Q305*H305</f>
        <v>0</v>
      </c>
      <c r="S305" s="213">
        <v>0</v>
      </c>
      <c r="T305" s="214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5" t="s">
        <v>139</v>
      </c>
      <c r="AT305" s="215" t="s">
        <v>123</v>
      </c>
      <c r="AU305" s="215" t="s">
        <v>86</v>
      </c>
      <c r="AY305" s="18" t="s">
        <v>120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8" t="s">
        <v>83</v>
      </c>
      <c r="BK305" s="216">
        <f>ROUND(I305*H305,2)</f>
        <v>0</v>
      </c>
      <c r="BL305" s="18" t="s">
        <v>139</v>
      </c>
      <c r="BM305" s="215" t="s">
        <v>545</v>
      </c>
    </row>
    <row r="306" spans="1:65" s="13" customFormat="1">
      <c r="B306" s="217"/>
      <c r="C306" s="218"/>
      <c r="D306" s="219" t="s">
        <v>153</v>
      </c>
      <c r="E306" s="220" t="s">
        <v>1</v>
      </c>
      <c r="F306" s="221" t="s">
        <v>546</v>
      </c>
      <c r="G306" s="218"/>
      <c r="H306" s="222">
        <v>1619.8</v>
      </c>
      <c r="I306" s="223"/>
      <c r="J306" s="218"/>
      <c r="K306" s="218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153</v>
      </c>
      <c r="AU306" s="228" t="s">
        <v>86</v>
      </c>
      <c r="AV306" s="13" t="s">
        <v>86</v>
      </c>
      <c r="AW306" s="13" t="s">
        <v>31</v>
      </c>
      <c r="AX306" s="13" t="s">
        <v>83</v>
      </c>
      <c r="AY306" s="228" t="s">
        <v>120</v>
      </c>
    </row>
    <row r="307" spans="1:65" s="2" customFormat="1" ht="21.75" customHeight="1">
      <c r="A307" s="35"/>
      <c r="B307" s="36"/>
      <c r="C307" s="204" t="s">
        <v>547</v>
      </c>
      <c r="D307" s="204" t="s">
        <v>123</v>
      </c>
      <c r="E307" s="205" t="s">
        <v>548</v>
      </c>
      <c r="F307" s="206" t="s">
        <v>549</v>
      </c>
      <c r="G307" s="207" t="s">
        <v>274</v>
      </c>
      <c r="H307" s="208">
        <v>143.72</v>
      </c>
      <c r="I307" s="209"/>
      <c r="J307" s="210">
        <f>ROUND(I307*H307,2)</f>
        <v>0</v>
      </c>
      <c r="K307" s="206" t="s">
        <v>182</v>
      </c>
      <c r="L307" s="40"/>
      <c r="M307" s="211" t="s">
        <v>1</v>
      </c>
      <c r="N307" s="212" t="s">
        <v>40</v>
      </c>
      <c r="O307" s="72"/>
      <c r="P307" s="213">
        <f>O307*H307</f>
        <v>0</v>
      </c>
      <c r="Q307" s="213">
        <v>0</v>
      </c>
      <c r="R307" s="213">
        <f>Q307*H307</f>
        <v>0</v>
      </c>
      <c r="S307" s="213">
        <v>0</v>
      </c>
      <c r="T307" s="21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5" t="s">
        <v>139</v>
      </c>
      <c r="AT307" s="215" t="s">
        <v>123</v>
      </c>
      <c r="AU307" s="215" t="s">
        <v>86</v>
      </c>
      <c r="AY307" s="18" t="s">
        <v>120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8" t="s">
        <v>83</v>
      </c>
      <c r="BK307" s="216">
        <f>ROUND(I307*H307,2)</f>
        <v>0</v>
      </c>
      <c r="BL307" s="18" t="s">
        <v>139</v>
      </c>
      <c r="BM307" s="215" t="s">
        <v>550</v>
      </c>
    </row>
    <row r="308" spans="1:65" s="13" customFormat="1">
      <c r="B308" s="217"/>
      <c r="C308" s="218"/>
      <c r="D308" s="219" t="s">
        <v>153</v>
      </c>
      <c r="E308" s="220" t="s">
        <v>1</v>
      </c>
      <c r="F308" s="221" t="s">
        <v>551</v>
      </c>
      <c r="G308" s="218"/>
      <c r="H308" s="222">
        <v>58.55</v>
      </c>
      <c r="I308" s="223"/>
      <c r="J308" s="218"/>
      <c r="K308" s="218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153</v>
      </c>
      <c r="AU308" s="228" t="s">
        <v>86</v>
      </c>
      <c r="AV308" s="13" t="s">
        <v>86</v>
      </c>
      <c r="AW308" s="13" t="s">
        <v>31</v>
      </c>
      <c r="AX308" s="13" t="s">
        <v>75</v>
      </c>
      <c r="AY308" s="228" t="s">
        <v>120</v>
      </c>
    </row>
    <row r="309" spans="1:65" s="13" customFormat="1">
      <c r="B309" s="217"/>
      <c r="C309" s="218"/>
      <c r="D309" s="219" t="s">
        <v>153</v>
      </c>
      <c r="E309" s="220" t="s">
        <v>1</v>
      </c>
      <c r="F309" s="221" t="s">
        <v>552</v>
      </c>
      <c r="G309" s="218"/>
      <c r="H309" s="222">
        <v>40.01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153</v>
      </c>
      <c r="AU309" s="228" t="s">
        <v>86</v>
      </c>
      <c r="AV309" s="13" t="s">
        <v>86</v>
      </c>
      <c r="AW309" s="13" t="s">
        <v>31</v>
      </c>
      <c r="AX309" s="13" t="s">
        <v>75</v>
      </c>
      <c r="AY309" s="228" t="s">
        <v>120</v>
      </c>
    </row>
    <row r="310" spans="1:65" s="13" customFormat="1">
      <c r="B310" s="217"/>
      <c r="C310" s="218"/>
      <c r="D310" s="219" t="s">
        <v>153</v>
      </c>
      <c r="E310" s="220" t="s">
        <v>1</v>
      </c>
      <c r="F310" s="221" t="s">
        <v>553</v>
      </c>
      <c r="G310" s="218"/>
      <c r="H310" s="222">
        <v>39.01</v>
      </c>
      <c r="I310" s="223"/>
      <c r="J310" s="218"/>
      <c r="K310" s="218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153</v>
      </c>
      <c r="AU310" s="228" t="s">
        <v>86</v>
      </c>
      <c r="AV310" s="13" t="s">
        <v>86</v>
      </c>
      <c r="AW310" s="13" t="s">
        <v>31</v>
      </c>
      <c r="AX310" s="13" t="s">
        <v>75</v>
      </c>
      <c r="AY310" s="228" t="s">
        <v>120</v>
      </c>
    </row>
    <row r="311" spans="1:65" s="13" customFormat="1">
      <c r="B311" s="217"/>
      <c r="C311" s="218"/>
      <c r="D311" s="219" t="s">
        <v>153</v>
      </c>
      <c r="E311" s="220" t="s">
        <v>1</v>
      </c>
      <c r="F311" s="221" t="s">
        <v>554</v>
      </c>
      <c r="G311" s="218"/>
      <c r="H311" s="222">
        <v>6.15</v>
      </c>
      <c r="I311" s="223"/>
      <c r="J311" s="218"/>
      <c r="K311" s="218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153</v>
      </c>
      <c r="AU311" s="228" t="s">
        <v>86</v>
      </c>
      <c r="AV311" s="13" t="s">
        <v>86</v>
      </c>
      <c r="AW311" s="13" t="s">
        <v>31</v>
      </c>
      <c r="AX311" s="13" t="s">
        <v>75</v>
      </c>
      <c r="AY311" s="228" t="s">
        <v>120</v>
      </c>
    </row>
    <row r="312" spans="1:65" s="15" customFormat="1">
      <c r="B312" s="244"/>
      <c r="C312" s="245"/>
      <c r="D312" s="219" t="s">
        <v>153</v>
      </c>
      <c r="E312" s="246" t="s">
        <v>1</v>
      </c>
      <c r="F312" s="247" t="s">
        <v>211</v>
      </c>
      <c r="G312" s="245"/>
      <c r="H312" s="248">
        <v>143.72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AT312" s="254" t="s">
        <v>153</v>
      </c>
      <c r="AU312" s="254" t="s">
        <v>86</v>
      </c>
      <c r="AV312" s="15" t="s">
        <v>139</v>
      </c>
      <c r="AW312" s="15" t="s">
        <v>31</v>
      </c>
      <c r="AX312" s="15" t="s">
        <v>83</v>
      </c>
      <c r="AY312" s="254" t="s">
        <v>120</v>
      </c>
    </row>
    <row r="313" spans="1:65" s="2" customFormat="1" ht="21.75" customHeight="1">
      <c r="A313" s="35"/>
      <c r="B313" s="36"/>
      <c r="C313" s="204" t="s">
        <v>555</v>
      </c>
      <c r="D313" s="204" t="s">
        <v>123</v>
      </c>
      <c r="E313" s="205" t="s">
        <v>556</v>
      </c>
      <c r="F313" s="206" t="s">
        <v>557</v>
      </c>
      <c r="G313" s="207" t="s">
        <v>274</v>
      </c>
      <c r="H313" s="208">
        <v>143.72</v>
      </c>
      <c r="I313" s="209"/>
      <c r="J313" s="210">
        <f>ROUND(I313*H313,2)</f>
        <v>0</v>
      </c>
      <c r="K313" s="206" t="s">
        <v>182</v>
      </c>
      <c r="L313" s="40"/>
      <c r="M313" s="211" t="s">
        <v>1</v>
      </c>
      <c r="N313" s="212" t="s">
        <v>40</v>
      </c>
      <c r="O313" s="72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5" t="s">
        <v>139</v>
      </c>
      <c r="AT313" s="215" t="s">
        <v>123</v>
      </c>
      <c r="AU313" s="215" t="s">
        <v>86</v>
      </c>
      <c r="AY313" s="18" t="s">
        <v>120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8" t="s">
        <v>83</v>
      </c>
      <c r="BK313" s="216">
        <f>ROUND(I313*H313,2)</f>
        <v>0</v>
      </c>
      <c r="BL313" s="18" t="s">
        <v>139</v>
      </c>
      <c r="BM313" s="215" t="s">
        <v>558</v>
      </c>
    </row>
    <row r="314" spans="1:65" s="13" customFormat="1">
      <c r="B314" s="217"/>
      <c r="C314" s="218"/>
      <c r="D314" s="219" t="s">
        <v>153</v>
      </c>
      <c r="E314" s="220" t="s">
        <v>1</v>
      </c>
      <c r="F314" s="221" t="s">
        <v>559</v>
      </c>
      <c r="G314" s="218"/>
      <c r="H314" s="222">
        <v>143.72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153</v>
      </c>
      <c r="AU314" s="228" t="s">
        <v>86</v>
      </c>
      <c r="AV314" s="13" t="s">
        <v>86</v>
      </c>
      <c r="AW314" s="13" t="s">
        <v>31</v>
      </c>
      <c r="AX314" s="13" t="s">
        <v>83</v>
      </c>
      <c r="AY314" s="228" t="s">
        <v>120</v>
      </c>
    </row>
    <row r="315" spans="1:65" s="2" customFormat="1" ht="21.75" customHeight="1">
      <c r="A315" s="35"/>
      <c r="B315" s="36"/>
      <c r="C315" s="204" t="s">
        <v>560</v>
      </c>
      <c r="D315" s="204" t="s">
        <v>123</v>
      </c>
      <c r="E315" s="205" t="s">
        <v>561</v>
      </c>
      <c r="F315" s="206" t="s">
        <v>562</v>
      </c>
      <c r="G315" s="207" t="s">
        <v>274</v>
      </c>
      <c r="H315" s="208">
        <v>124.6</v>
      </c>
      <c r="I315" s="209"/>
      <c r="J315" s="210">
        <f>ROUND(I315*H315,2)</f>
        <v>0</v>
      </c>
      <c r="K315" s="206" t="s">
        <v>182</v>
      </c>
      <c r="L315" s="40"/>
      <c r="M315" s="211" t="s">
        <v>1</v>
      </c>
      <c r="N315" s="212" t="s">
        <v>40</v>
      </c>
      <c r="O315" s="72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5" t="s">
        <v>139</v>
      </c>
      <c r="AT315" s="215" t="s">
        <v>123</v>
      </c>
      <c r="AU315" s="215" t="s">
        <v>86</v>
      </c>
      <c r="AY315" s="18" t="s">
        <v>120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8" t="s">
        <v>83</v>
      </c>
      <c r="BK315" s="216">
        <f>ROUND(I315*H315,2)</f>
        <v>0</v>
      </c>
      <c r="BL315" s="18" t="s">
        <v>139</v>
      </c>
      <c r="BM315" s="215" t="s">
        <v>563</v>
      </c>
    </row>
    <row r="316" spans="1:65" s="13" customFormat="1">
      <c r="B316" s="217"/>
      <c r="C316" s="218"/>
      <c r="D316" s="219" t="s">
        <v>153</v>
      </c>
      <c r="E316" s="220" t="s">
        <v>1</v>
      </c>
      <c r="F316" s="221" t="s">
        <v>564</v>
      </c>
      <c r="G316" s="218"/>
      <c r="H316" s="222">
        <v>124.6</v>
      </c>
      <c r="I316" s="223"/>
      <c r="J316" s="218"/>
      <c r="K316" s="218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153</v>
      </c>
      <c r="AU316" s="228" t="s">
        <v>86</v>
      </c>
      <c r="AV316" s="13" t="s">
        <v>86</v>
      </c>
      <c r="AW316" s="13" t="s">
        <v>31</v>
      </c>
      <c r="AX316" s="13" t="s">
        <v>83</v>
      </c>
      <c r="AY316" s="228" t="s">
        <v>120</v>
      </c>
    </row>
    <row r="317" spans="1:65" s="2" customFormat="1" ht="21.75" customHeight="1">
      <c r="A317" s="35"/>
      <c r="B317" s="36"/>
      <c r="C317" s="204" t="s">
        <v>565</v>
      </c>
      <c r="D317" s="204" t="s">
        <v>123</v>
      </c>
      <c r="E317" s="205" t="s">
        <v>566</v>
      </c>
      <c r="F317" s="206" t="s">
        <v>567</v>
      </c>
      <c r="G317" s="207" t="s">
        <v>274</v>
      </c>
      <c r="H317" s="208">
        <v>143.72</v>
      </c>
      <c r="I317" s="209"/>
      <c r="J317" s="210">
        <f>ROUND(I317*H317,2)</f>
        <v>0</v>
      </c>
      <c r="K317" s="206" t="s">
        <v>182</v>
      </c>
      <c r="L317" s="40"/>
      <c r="M317" s="211" t="s">
        <v>1</v>
      </c>
      <c r="N317" s="212" t="s">
        <v>40</v>
      </c>
      <c r="O317" s="72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5" t="s">
        <v>139</v>
      </c>
      <c r="AT317" s="215" t="s">
        <v>123</v>
      </c>
      <c r="AU317" s="215" t="s">
        <v>86</v>
      </c>
      <c r="AY317" s="18" t="s">
        <v>120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8" t="s">
        <v>83</v>
      </c>
      <c r="BK317" s="216">
        <f>ROUND(I317*H317,2)</f>
        <v>0</v>
      </c>
      <c r="BL317" s="18" t="s">
        <v>139</v>
      </c>
      <c r="BM317" s="215" t="s">
        <v>568</v>
      </c>
    </row>
    <row r="318" spans="1:65" s="13" customFormat="1">
      <c r="B318" s="217"/>
      <c r="C318" s="218"/>
      <c r="D318" s="219" t="s">
        <v>153</v>
      </c>
      <c r="E318" s="220" t="s">
        <v>1</v>
      </c>
      <c r="F318" s="221" t="s">
        <v>569</v>
      </c>
      <c r="G318" s="218"/>
      <c r="H318" s="222">
        <v>143.72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153</v>
      </c>
      <c r="AU318" s="228" t="s">
        <v>86</v>
      </c>
      <c r="AV318" s="13" t="s">
        <v>86</v>
      </c>
      <c r="AW318" s="13" t="s">
        <v>31</v>
      </c>
      <c r="AX318" s="13" t="s">
        <v>83</v>
      </c>
      <c r="AY318" s="228" t="s">
        <v>120</v>
      </c>
    </row>
    <row r="319" spans="1:65" s="2" customFormat="1" ht="33" customHeight="1">
      <c r="A319" s="35"/>
      <c r="B319" s="36"/>
      <c r="C319" s="204" t="s">
        <v>570</v>
      </c>
      <c r="D319" s="204" t="s">
        <v>123</v>
      </c>
      <c r="E319" s="205" t="s">
        <v>571</v>
      </c>
      <c r="F319" s="206" t="s">
        <v>572</v>
      </c>
      <c r="G319" s="207" t="s">
        <v>274</v>
      </c>
      <c r="H319" s="208">
        <v>1.22</v>
      </c>
      <c r="I319" s="209"/>
      <c r="J319" s="210">
        <f>ROUND(I319*H319,2)</f>
        <v>0</v>
      </c>
      <c r="K319" s="206" t="s">
        <v>182</v>
      </c>
      <c r="L319" s="40"/>
      <c r="M319" s="211" t="s">
        <v>1</v>
      </c>
      <c r="N319" s="212" t="s">
        <v>40</v>
      </c>
      <c r="O319" s="72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5" t="s">
        <v>139</v>
      </c>
      <c r="AT319" s="215" t="s">
        <v>123</v>
      </c>
      <c r="AU319" s="215" t="s">
        <v>86</v>
      </c>
      <c r="AY319" s="18" t="s">
        <v>120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8" t="s">
        <v>83</v>
      </c>
      <c r="BK319" s="216">
        <f>ROUND(I319*H319,2)</f>
        <v>0</v>
      </c>
      <c r="BL319" s="18" t="s">
        <v>139</v>
      </c>
      <c r="BM319" s="215" t="s">
        <v>573</v>
      </c>
    </row>
    <row r="320" spans="1:65" s="13" customFormat="1">
      <c r="B320" s="217"/>
      <c r="C320" s="218"/>
      <c r="D320" s="219" t="s">
        <v>153</v>
      </c>
      <c r="E320" s="220" t="s">
        <v>1</v>
      </c>
      <c r="F320" s="221" t="s">
        <v>539</v>
      </c>
      <c r="G320" s="218"/>
      <c r="H320" s="222">
        <v>1.22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153</v>
      </c>
      <c r="AU320" s="228" t="s">
        <v>86</v>
      </c>
      <c r="AV320" s="13" t="s">
        <v>86</v>
      </c>
      <c r="AW320" s="13" t="s">
        <v>31</v>
      </c>
      <c r="AX320" s="13" t="s">
        <v>83</v>
      </c>
      <c r="AY320" s="228" t="s">
        <v>120</v>
      </c>
    </row>
    <row r="321" spans="1:65" s="2" customFormat="1" ht="33" customHeight="1">
      <c r="A321" s="35"/>
      <c r="B321" s="36"/>
      <c r="C321" s="204" t="s">
        <v>574</v>
      </c>
      <c r="D321" s="204" t="s">
        <v>123</v>
      </c>
      <c r="E321" s="205" t="s">
        <v>575</v>
      </c>
      <c r="F321" s="206" t="s">
        <v>576</v>
      </c>
      <c r="G321" s="207" t="s">
        <v>274</v>
      </c>
      <c r="H321" s="208">
        <v>116.73</v>
      </c>
      <c r="I321" s="209"/>
      <c r="J321" s="210">
        <f>ROUND(I321*H321,2)</f>
        <v>0</v>
      </c>
      <c r="K321" s="206" t="s">
        <v>182</v>
      </c>
      <c r="L321" s="40"/>
      <c r="M321" s="211" t="s">
        <v>1</v>
      </c>
      <c r="N321" s="212" t="s">
        <v>40</v>
      </c>
      <c r="O321" s="72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5" t="s">
        <v>139</v>
      </c>
      <c r="AT321" s="215" t="s">
        <v>123</v>
      </c>
      <c r="AU321" s="215" t="s">
        <v>86</v>
      </c>
      <c r="AY321" s="18" t="s">
        <v>120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8" t="s">
        <v>83</v>
      </c>
      <c r="BK321" s="216">
        <f>ROUND(I321*H321,2)</f>
        <v>0</v>
      </c>
      <c r="BL321" s="18" t="s">
        <v>139</v>
      </c>
      <c r="BM321" s="215" t="s">
        <v>577</v>
      </c>
    </row>
    <row r="322" spans="1:65" s="13" customFormat="1">
      <c r="B322" s="217"/>
      <c r="C322" s="218"/>
      <c r="D322" s="219" t="s">
        <v>153</v>
      </c>
      <c r="E322" s="220" t="s">
        <v>1</v>
      </c>
      <c r="F322" s="221" t="s">
        <v>540</v>
      </c>
      <c r="G322" s="218"/>
      <c r="H322" s="222">
        <v>116.73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153</v>
      </c>
      <c r="AU322" s="228" t="s">
        <v>86</v>
      </c>
      <c r="AV322" s="13" t="s">
        <v>86</v>
      </c>
      <c r="AW322" s="13" t="s">
        <v>31</v>
      </c>
      <c r="AX322" s="13" t="s">
        <v>83</v>
      </c>
      <c r="AY322" s="228" t="s">
        <v>120</v>
      </c>
    </row>
    <row r="323" spans="1:65" s="2" customFormat="1" ht="33" customHeight="1">
      <c r="A323" s="35"/>
      <c r="B323" s="36"/>
      <c r="C323" s="204" t="s">
        <v>578</v>
      </c>
      <c r="D323" s="204" t="s">
        <v>123</v>
      </c>
      <c r="E323" s="205" t="s">
        <v>579</v>
      </c>
      <c r="F323" s="206" t="s">
        <v>580</v>
      </c>
      <c r="G323" s="207" t="s">
        <v>274</v>
      </c>
      <c r="H323" s="208">
        <v>6.65</v>
      </c>
      <c r="I323" s="209"/>
      <c r="J323" s="210">
        <f>ROUND(I323*H323,2)</f>
        <v>0</v>
      </c>
      <c r="K323" s="206" t="s">
        <v>182</v>
      </c>
      <c r="L323" s="40"/>
      <c r="M323" s="211" t="s">
        <v>1</v>
      </c>
      <c r="N323" s="212" t="s">
        <v>40</v>
      </c>
      <c r="O323" s="72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5" t="s">
        <v>139</v>
      </c>
      <c r="AT323" s="215" t="s">
        <v>123</v>
      </c>
      <c r="AU323" s="215" t="s">
        <v>86</v>
      </c>
      <c r="AY323" s="18" t="s">
        <v>120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8" t="s">
        <v>83</v>
      </c>
      <c r="BK323" s="216">
        <f>ROUND(I323*H323,2)</f>
        <v>0</v>
      </c>
      <c r="BL323" s="18" t="s">
        <v>139</v>
      </c>
      <c r="BM323" s="215" t="s">
        <v>581</v>
      </c>
    </row>
    <row r="324" spans="1:65" s="13" customFormat="1">
      <c r="B324" s="217"/>
      <c r="C324" s="218"/>
      <c r="D324" s="219" t="s">
        <v>153</v>
      </c>
      <c r="E324" s="220" t="s">
        <v>1</v>
      </c>
      <c r="F324" s="221" t="s">
        <v>582</v>
      </c>
      <c r="G324" s="218"/>
      <c r="H324" s="222">
        <v>6.65</v>
      </c>
      <c r="I324" s="223"/>
      <c r="J324" s="218"/>
      <c r="K324" s="218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153</v>
      </c>
      <c r="AU324" s="228" t="s">
        <v>86</v>
      </c>
      <c r="AV324" s="13" t="s">
        <v>86</v>
      </c>
      <c r="AW324" s="13" t="s">
        <v>31</v>
      </c>
      <c r="AX324" s="13" t="s">
        <v>83</v>
      </c>
      <c r="AY324" s="228" t="s">
        <v>120</v>
      </c>
    </row>
    <row r="325" spans="1:65" s="12" customFormat="1" ht="22.9" customHeight="1">
      <c r="B325" s="188"/>
      <c r="C325" s="189"/>
      <c r="D325" s="190" t="s">
        <v>74</v>
      </c>
      <c r="E325" s="202" t="s">
        <v>583</v>
      </c>
      <c r="F325" s="202" t="s">
        <v>584</v>
      </c>
      <c r="G325" s="189"/>
      <c r="H325" s="189"/>
      <c r="I325" s="192"/>
      <c r="J325" s="203">
        <f>BK325</f>
        <v>0</v>
      </c>
      <c r="K325" s="189"/>
      <c r="L325" s="194"/>
      <c r="M325" s="195"/>
      <c r="N325" s="196"/>
      <c r="O325" s="196"/>
      <c r="P325" s="197">
        <f>P326</f>
        <v>0</v>
      </c>
      <c r="Q325" s="196"/>
      <c r="R325" s="197">
        <f>R326</f>
        <v>0</v>
      </c>
      <c r="S325" s="196"/>
      <c r="T325" s="198">
        <f>T326</f>
        <v>0</v>
      </c>
      <c r="AR325" s="199" t="s">
        <v>83</v>
      </c>
      <c r="AT325" s="200" t="s">
        <v>74</v>
      </c>
      <c r="AU325" s="200" t="s">
        <v>83</v>
      </c>
      <c r="AY325" s="199" t="s">
        <v>120</v>
      </c>
      <c r="BK325" s="201">
        <f>BK326</f>
        <v>0</v>
      </c>
    </row>
    <row r="326" spans="1:65" s="2" customFormat="1" ht="21.75" customHeight="1">
      <c r="A326" s="35"/>
      <c r="B326" s="36"/>
      <c r="C326" s="204" t="s">
        <v>585</v>
      </c>
      <c r="D326" s="204" t="s">
        <v>123</v>
      </c>
      <c r="E326" s="205" t="s">
        <v>586</v>
      </c>
      <c r="F326" s="206" t="s">
        <v>587</v>
      </c>
      <c r="G326" s="207" t="s">
        <v>274</v>
      </c>
      <c r="H326" s="208">
        <v>152.36000000000001</v>
      </c>
      <c r="I326" s="209"/>
      <c r="J326" s="210">
        <f>ROUND(I326*H326,2)</f>
        <v>0</v>
      </c>
      <c r="K326" s="206" t="s">
        <v>182</v>
      </c>
      <c r="L326" s="40"/>
      <c r="M326" s="229" t="s">
        <v>1</v>
      </c>
      <c r="N326" s="230" t="s">
        <v>40</v>
      </c>
      <c r="O326" s="231"/>
      <c r="P326" s="232">
        <f>O326*H326</f>
        <v>0</v>
      </c>
      <c r="Q326" s="232">
        <v>0</v>
      </c>
      <c r="R326" s="232">
        <f>Q326*H326</f>
        <v>0</v>
      </c>
      <c r="S326" s="232">
        <v>0</v>
      </c>
      <c r="T326" s="23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15" t="s">
        <v>139</v>
      </c>
      <c r="AT326" s="215" t="s">
        <v>123</v>
      </c>
      <c r="AU326" s="215" t="s">
        <v>86</v>
      </c>
      <c r="AY326" s="18" t="s">
        <v>120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8" t="s">
        <v>83</v>
      </c>
      <c r="BK326" s="216">
        <f>ROUND(I326*H326,2)</f>
        <v>0</v>
      </c>
      <c r="BL326" s="18" t="s">
        <v>139</v>
      </c>
      <c r="BM326" s="215" t="s">
        <v>588</v>
      </c>
    </row>
    <row r="327" spans="1:65" s="2" customFormat="1" ht="6.95" customHeight="1">
      <c r="A327" s="35"/>
      <c r="B327" s="55"/>
      <c r="C327" s="56"/>
      <c r="D327" s="56"/>
      <c r="E327" s="56"/>
      <c r="F327" s="56"/>
      <c r="G327" s="56"/>
      <c r="H327" s="56"/>
      <c r="I327" s="153"/>
      <c r="J327" s="56"/>
      <c r="K327" s="56"/>
      <c r="L327" s="40"/>
      <c r="M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</row>
  </sheetData>
  <sheetProtection algorithmName="SHA-512" hashValue="87bDN+0ofh0gtuQPoecUEjxs80ebbKu8xUvzbCEjWqyR0QiNlTPDwTZbl91OLh7Sb5SJ2kvYp8QFPw1rfsmppA==" saltValue="CXIZ4OT2QnzZIc/muVNKVusEwa7k5sGMqIwSG6McWp9u2uwHRJpHFs85aPyf8OI6h+pkwXZRFPjmZC14arg2IQ==" spinCount="100000" sheet="1" objects="1" scenarios="1" formatColumns="0" formatRows="0" autoFilter="0"/>
  <autoFilter ref="C124:K326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001 - VEDLEJŠÍ A OSTAT...</vt:lpstr>
      <vt:lpstr>SO 101 - KOMUNIKACE </vt:lpstr>
      <vt:lpstr>'Rekapitulace stavby'!Názvy_tisku</vt:lpstr>
      <vt:lpstr>'SO 001 - VEDLEJŠÍ A OSTAT...'!Názvy_tisku</vt:lpstr>
      <vt:lpstr>'SO 101 - KOMUNIKACE '!Názvy_tisku</vt:lpstr>
      <vt:lpstr>'Rekapitulace stavby'!Oblast_tisku</vt:lpstr>
      <vt:lpstr>'SO 001 - VEDLEJŠÍ A OSTAT...'!Oblast_tisku</vt:lpstr>
      <vt:lpstr>'SO 101 - KOMUNIKACE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Sýkorová</dc:creator>
  <cp:lastModifiedBy>miroslava.sykorova</cp:lastModifiedBy>
  <cp:lastPrinted>2020-07-16T12:48:11Z</cp:lastPrinted>
  <dcterms:created xsi:type="dcterms:W3CDTF">2020-07-15T12:54:09Z</dcterms:created>
  <dcterms:modified xsi:type="dcterms:W3CDTF">2020-07-16T13:05:19Z</dcterms:modified>
</cp:coreProperties>
</file>