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lebcik\Desktop\výběrová řízení 2021\Přelouč jídelna\SOUPIS PRACÍ S VÝKAZEM VÝMĚR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Stavby" localSheetId="1">Stavba!$C$2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Stavby" localSheetId="1">Stavba!$D$2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Pol'!$A$1:$U$137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2" localSheetId="1">Stavba!$E$25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</workbook>
</file>

<file path=xl/calcChain.xml><?xml version="1.0" encoding="utf-8"?>
<calcChain xmlns="http://schemas.openxmlformats.org/spreadsheetml/2006/main">
  <c r="E26" i="1" l="1"/>
  <c r="E24" i="1"/>
  <c r="H58" i="1"/>
  <c r="AC127" i="12"/>
  <c r="F39" i="1" s="1"/>
  <c r="AD127" i="12"/>
  <c r="G39" i="1" s="1"/>
  <c r="I9" i="12"/>
  <c r="I8" i="12" s="1"/>
  <c r="G49" i="1" s="1"/>
  <c r="K9" i="12"/>
  <c r="K8" i="12" s="1"/>
  <c r="H49" i="1" s="1"/>
  <c r="M9" i="12"/>
  <c r="O9" i="12"/>
  <c r="Q9" i="12"/>
  <c r="U9" i="12"/>
  <c r="U8" i="12" s="1"/>
  <c r="G8" i="12"/>
  <c r="G127" i="12" s="1"/>
  <c r="I10" i="12"/>
  <c r="K10" i="12"/>
  <c r="O10" i="12"/>
  <c r="O8" i="12" s="1"/>
  <c r="Q10" i="12"/>
  <c r="Q8" i="12" s="1"/>
  <c r="U10" i="12"/>
  <c r="I11" i="12"/>
  <c r="K11" i="12"/>
  <c r="M11" i="12"/>
  <c r="O11" i="12"/>
  <c r="Q11" i="12"/>
  <c r="U11" i="12"/>
  <c r="I13" i="12"/>
  <c r="I12" i="12" s="1"/>
  <c r="G50" i="1" s="1"/>
  <c r="K13" i="12"/>
  <c r="M13" i="12"/>
  <c r="M12" i="12" s="1"/>
  <c r="O13" i="12"/>
  <c r="O12" i="12" s="1"/>
  <c r="Q13" i="12"/>
  <c r="Q12" i="12" s="1"/>
  <c r="U13" i="12"/>
  <c r="U12" i="12" s="1"/>
  <c r="G12" i="12"/>
  <c r="I14" i="12"/>
  <c r="K14" i="12"/>
  <c r="K12" i="12"/>
  <c r="H50" i="1" s="1"/>
  <c r="O14" i="12"/>
  <c r="Q14" i="12"/>
  <c r="U14" i="12"/>
  <c r="I15" i="12"/>
  <c r="K15" i="12"/>
  <c r="M15" i="12"/>
  <c r="O15" i="12"/>
  <c r="Q15" i="12"/>
  <c r="U15" i="12"/>
  <c r="I17" i="12"/>
  <c r="I16" i="12" s="1"/>
  <c r="G51" i="1" s="1"/>
  <c r="K17" i="12"/>
  <c r="K16" i="12" s="1"/>
  <c r="H51" i="1" s="1"/>
  <c r="M17" i="12"/>
  <c r="O17" i="12"/>
  <c r="O16" i="12" s="1"/>
  <c r="Q17" i="12"/>
  <c r="Q16" i="12" s="1"/>
  <c r="U17" i="12"/>
  <c r="G16" i="12"/>
  <c r="I18" i="12"/>
  <c r="K18" i="12"/>
  <c r="O18" i="12"/>
  <c r="Q18" i="12"/>
  <c r="U18" i="12"/>
  <c r="I19" i="12"/>
  <c r="K19" i="12"/>
  <c r="M19" i="12"/>
  <c r="O19" i="12"/>
  <c r="Q19" i="12"/>
  <c r="U19" i="12"/>
  <c r="M20" i="12"/>
  <c r="I20" i="12"/>
  <c r="K20" i="12"/>
  <c r="O20" i="12"/>
  <c r="Q20" i="12"/>
  <c r="U20" i="12"/>
  <c r="U16" i="12" s="1"/>
  <c r="G21" i="12"/>
  <c r="I22" i="12"/>
  <c r="I21" i="12" s="1"/>
  <c r="G52" i="1" s="1"/>
  <c r="K22" i="12"/>
  <c r="O22" i="12"/>
  <c r="O21" i="12" s="1"/>
  <c r="Q22" i="12"/>
  <c r="U22" i="12"/>
  <c r="U21" i="12" s="1"/>
  <c r="I23" i="12"/>
  <c r="K23" i="12"/>
  <c r="K21" i="12" s="1"/>
  <c r="H52" i="1" s="1"/>
  <c r="M23" i="12"/>
  <c r="O23" i="12"/>
  <c r="Q23" i="12"/>
  <c r="U23" i="12"/>
  <c r="M24" i="12"/>
  <c r="I24" i="12"/>
  <c r="K24" i="12"/>
  <c r="O24" i="12"/>
  <c r="Q24" i="12"/>
  <c r="U24" i="12"/>
  <c r="I25" i="12"/>
  <c r="K25" i="12"/>
  <c r="M25" i="12"/>
  <c r="O25" i="12"/>
  <c r="Q25" i="12"/>
  <c r="Q21" i="12" s="1"/>
  <c r="U25" i="12"/>
  <c r="M26" i="12"/>
  <c r="I26" i="12"/>
  <c r="K26" i="12"/>
  <c r="O26" i="12"/>
  <c r="Q26" i="12"/>
  <c r="U26" i="12"/>
  <c r="I27" i="12"/>
  <c r="K27" i="12"/>
  <c r="M27" i="12"/>
  <c r="O27" i="12"/>
  <c r="Q27" i="12"/>
  <c r="U27" i="12"/>
  <c r="M28" i="12"/>
  <c r="I28" i="12"/>
  <c r="K28" i="12"/>
  <c r="O28" i="12"/>
  <c r="Q28" i="12"/>
  <c r="U28" i="12"/>
  <c r="I29" i="12"/>
  <c r="K29" i="12"/>
  <c r="M29" i="12"/>
  <c r="O29" i="12"/>
  <c r="Q29" i="12"/>
  <c r="U29" i="12"/>
  <c r="M30" i="12"/>
  <c r="I30" i="12"/>
  <c r="K30" i="12"/>
  <c r="O30" i="12"/>
  <c r="Q30" i="12"/>
  <c r="U30" i="12"/>
  <c r="I31" i="12"/>
  <c r="K31" i="12"/>
  <c r="M31" i="12"/>
  <c r="O31" i="12"/>
  <c r="Q31" i="12"/>
  <c r="U31" i="12"/>
  <c r="G32" i="12"/>
  <c r="O32" i="12"/>
  <c r="U32" i="12"/>
  <c r="I33" i="12"/>
  <c r="I32" i="12" s="1"/>
  <c r="G53" i="1" s="1"/>
  <c r="K33" i="12"/>
  <c r="K32" i="12" s="1"/>
  <c r="H53" i="1" s="1"/>
  <c r="M33" i="12"/>
  <c r="M32" i="12" s="1"/>
  <c r="O33" i="12"/>
  <c r="Q33" i="12"/>
  <c r="Q32" i="12" s="1"/>
  <c r="U33" i="12"/>
  <c r="I35" i="12"/>
  <c r="K35" i="12"/>
  <c r="K34" i="12" s="1"/>
  <c r="H54" i="1" s="1"/>
  <c r="M35" i="12"/>
  <c r="O35" i="12"/>
  <c r="Q35" i="12"/>
  <c r="Q34" i="12" s="1"/>
  <c r="U35" i="12"/>
  <c r="U34" i="12" s="1"/>
  <c r="G34" i="12"/>
  <c r="I36" i="12"/>
  <c r="I34" i="12" s="1"/>
  <c r="G54" i="1" s="1"/>
  <c r="K36" i="12"/>
  <c r="O36" i="12"/>
  <c r="O34" i="12"/>
  <c r="Q36" i="12"/>
  <c r="U36" i="12"/>
  <c r="G37" i="12"/>
  <c r="I38" i="12"/>
  <c r="I37" i="12" s="1"/>
  <c r="G55" i="1" s="1"/>
  <c r="K38" i="12"/>
  <c r="K37" i="12" s="1"/>
  <c r="H55" i="1" s="1"/>
  <c r="O38" i="12"/>
  <c r="O37" i="12" s="1"/>
  <c r="Q38" i="12"/>
  <c r="Q37" i="12" s="1"/>
  <c r="U38" i="12"/>
  <c r="I39" i="12"/>
  <c r="K39" i="12"/>
  <c r="M39" i="12"/>
  <c r="O39" i="12"/>
  <c r="Q39" i="12"/>
  <c r="U39" i="12"/>
  <c r="U37" i="12" s="1"/>
  <c r="I41" i="12"/>
  <c r="I40" i="12" s="1"/>
  <c r="G56" i="1" s="1"/>
  <c r="K41" i="12"/>
  <c r="M41" i="12"/>
  <c r="O41" i="12"/>
  <c r="O40" i="12" s="1"/>
  <c r="Q41" i="12"/>
  <c r="Q40" i="12" s="1"/>
  <c r="U41" i="12"/>
  <c r="U40" i="12" s="1"/>
  <c r="G40" i="12"/>
  <c r="I42" i="12"/>
  <c r="K42" i="12"/>
  <c r="K40" i="12"/>
  <c r="H56" i="1" s="1"/>
  <c r="O42" i="12"/>
  <c r="Q42" i="12"/>
  <c r="U42" i="12"/>
  <c r="I43" i="12"/>
  <c r="K43" i="12"/>
  <c r="M43" i="12"/>
  <c r="O43" i="12"/>
  <c r="Q43" i="12"/>
  <c r="U43" i="12"/>
  <c r="M44" i="12"/>
  <c r="I44" i="12"/>
  <c r="K44" i="12"/>
  <c r="O44" i="12"/>
  <c r="Q44" i="12"/>
  <c r="U44" i="12"/>
  <c r="I45" i="12"/>
  <c r="K45" i="12"/>
  <c r="M45" i="12"/>
  <c r="O45" i="12"/>
  <c r="Q45" i="12"/>
  <c r="U45" i="12"/>
  <c r="M46" i="12"/>
  <c r="I46" i="12"/>
  <c r="K46" i="12"/>
  <c r="O46" i="12"/>
  <c r="Q46" i="12"/>
  <c r="U46" i="12"/>
  <c r="I47" i="12"/>
  <c r="K47" i="12"/>
  <c r="M47" i="12"/>
  <c r="O47" i="12"/>
  <c r="Q47" i="12"/>
  <c r="U47" i="12"/>
  <c r="M48" i="12"/>
  <c r="I48" i="12"/>
  <c r="K48" i="12"/>
  <c r="O48" i="12"/>
  <c r="Q48" i="12"/>
  <c r="U48" i="12"/>
  <c r="I49" i="12"/>
  <c r="K49" i="12"/>
  <c r="M49" i="12"/>
  <c r="O49" i="12"/>
  <c r="Q49" i="12"/>
  <c r="U49" i="12"/>
  <c r="M50" i="12"/>
  <c r="I50" i="12"/>
  <c r="K50" i="12"/>
  <c r="O50" i="12"/>
  <c r="Q50" i="12"/>
  <c r="U50" i="12"/>
  <c r="I51" i="12"/>
  <c r="K51" i="12"/>
  <c r="M51" i="12"/>
  <c r="O51" i="12"/>
  <c r="Q51" i="12"/>
  <c r="U51" i="12"/>
  <c r="M52" i="12"/>
  <c r="I52" i="12"/>
  <c r="K52" i="12"/>
  <c r="O52" i="12"/>
  <c r="Q52" i="12"/>
  <c r="U52" i="12"/>
  <c r="I53" i="12"/>
  <c r="K53" i="12"/>
  <c r="M53" i="12"/>
  <c r="O53" i="12"/>
  <c r="Q53" i="12"/>
  <c r="U53" i="12"/>
  <c r="M54" i="12"/>
  <c r="I54" i="12"/>
  <c r="K54" i="12"/>
  <c r="O54" i="12"/>
  <c r="Q54" i="12"/>
  <c r="U54" i="12"/>
  <c r="I55" i="12"/>
  <c r="K55" i="12"/>
  <c r="M55" i="12"/>
  <c r="O55" i="12"/>
  <c r="Q55" i="12"/>
  <c r="U55" i="12"/>
  <c r="M56" i="12"/>
  <c r="I56" i="12"/>
  <c r="K56" i="12"/>
  <c r="O56" i="12"/>
  <c r="Q56" i="12"/>
  <c r="U56" i="12"/>
  <c r="I57" i="12"/>
  <c r="K57" i="12"/>
  <c r="M57" i="12"/>
  <c r="O57" i="12"/>
  <c r="Q57" i="12"/>
  <c r="U57" i="12"/>
  <c r="M58" i="12"/>
  <c r="I58" i="12"/>
  <c r="K58" i="12"/>
  <c r="O58" i="12"/>
  <c r="Q58" i="12"/>
  <c r="U58" i="12"/>
  <c r="I59" i="12"/>
  <c r="K59" i="12"/>
  <c r="M59" i="12"/>
  <c r="O59" i="12"/>
  <c r="Q59" i="12"/>
  <c r="U59" i="12"/>
  <c r="M60" i="12"/>
  <c r="I60" i="12"/>
  <c r="K60" i="12"/>
  <c r="O60" i="12"/>
  <c r="Q60" i="12"/>
  <c r="U60" i="12"/>
  <c r="I61" i="12"/>
  <c r="K61" i="12"/>
  <c r="M61" i="12"/>
  <c r="O61" i="12"/>
  <c r="Q61" i="12"/>
  <c r="U61" i="12"/>
  <c r="M62" i="12"/>
  <c r="I62" i="12"/>
  <c r="K62" i="12"/>
  <c r="O62" i="12"/>
  <c r="Q62" i="12"/>
  <c r="U62" i="12"/>
  <c r="I63" i="12"/>
  <c r="K63" i="12"/>
  <c r="M63" i="12"/>
  <c r="O63" i="12"/>
  <c r="Q63" i="12"/>
  <c r="U63" i="12"/>
  <c r="I65" i="12"/>
  <c r="I64" i="12" s="1"/>
  <c r="G57" i="1" s="1"/>
  <c r="K65" i="12"/>
  <c r="K64" i="12" s="1"/>
  <c r="H57" i="1" s="1"/>
  <c r="M65" i="12"/>
  <c r="O65" i="12"/>
  <c r="O64" i="12" s="1"/>
  <c r="Q65" i="12"/>
  <c r="Q64" i="12" s="1"/>
  <c r="U65" i="12"/>
  <c r="G64" i="12"/>
  <c r="I66" i="12"/>
  <c r="K66" i="12"/>
  <c r="O66" i="12"/>
  <c r="Q66" i="12"/>
  <c r="U66" i="12"/>
  <c r="I67" i="12"/>
  <c r="K67" i="12"/>
  <c r="M67" i="12"/>
  <c r="O67" i="12"/>
  <c r="Q67" i="12"/>
  <c r="U67" i="12"/>
  <c r="M68" i="12"/>
  <c r="I68" i="12"/>
  <c r="K68" i="12"/>
  <c r="O68" i="12"/>
  <c r="Q68" i="12"/>
  <c r="U68" i="12"/>
  <c r="U64" i="12" s="1"/>
  <c r="I69" i="12"/>
  <c r="K69" i="12"/>
  <c r="M69" i="12"/>
  <c r="O69" i="12"/>
  <c r="Q69" i="12"/>
  <c r="U69" i="12"/>
  <c r="M70" i="12"/>
  <c r="I70" i="12"/>
  <c r="K70" i="12"/>
  <c r="O70" i="12"/>
  <c r="Q70" i="12"/>
  <c r="U70" i="12"/>
  <c r="I71" i="12"/>
  <c r="K71" i="12"/>
  <c r="M71" i="12"/>
  <c r="O71" i="12"/>
  <c r="Q71" i="12"/>
  <c r="U71" i="12"/>
  <c r="M72" i="12"/>
  <c r="I72" i="12"/>
  <c r="K72" i="12"/>
  <c r="O72" i="12"/>
  <c r="Q72" i="12"/>
  <c r="U72" i="12"/>
  <c r="I73" i="12"/>
  <c r="K73" i="12"/>
  <c r="M73" i="12"/>
  <c r="O73" i="12"/>
  <c r="Q73" i="12"/>
  <c r="U73" i="12"/>
  <c r="M74" i="12"/>
  <c r="I74" i="12"/>
  <c r="K74" i="12"/>
  <c r="O74" i="12"/>
  <c r="Q74" i="12"/>
  <c r="U74" i="12"/>
  <c r="I75" i="12"/>
  <c r="K75" i="12"/>
  <c r="M75" i="12"/>
  <c r="O75" i="12"/>
  <c r="Q75" i="12"/>
  <c r="U75" i="12"/>
  <c r="M76" i="12"/>
  <c r="I76" i="12"/>
  <c r="K76" i="12"/>
  <c r="O76" i="12"/>
  <c r="Q76" i="12"/>
  <c r="U76" i="12"/>
  <c r="I77" i="12"/>
  <c r="K77" i="12"/>
  <c r="M77" i="12"/>
  <c r="O77" i="12"/>
  <c r="Q77" i="12"/>
  <c r="U77" i="12"/>
  <c r="M78" i="12"/>
  <c r="I78" i="12"/>
  <c r="K78" i="12"/>
  <c r="O78" i="12"/>
  <c r="Q78" i="12"/>
  <c r="U78" i="12"/>
  <c r="I79" i="12"/>
  <c r="K79" i="12"/>
  <c r="M79" i="12"/>
  <c r="O79" i="12"/>
  <c r="Q79" i="12"/>
  <c r="U79" i="12"/>
  <c r="M80" i="12"/>
  <c r="I80" i="12"/>
  <c r="K80" i="12"/>
  <c r="O80" i="12"/>
  <c r="Q80" i="12"/>
  <c r="U80" i="12"/>
  <c r="I81" i="12"/>
  <c r="K81" i="12"/>
  <c r="M81" i="12"/>
  <c r="O81" i="12"/>
  <c r="Q81" i="12"/>
  <c r="U81" i="12"/>
  <c r="M82" i="12"/>
  <c r="I82" i="12"/>
  <c r="K82" i="12"/>
  <c r="O82" i="12"/>
  <c r="Q82" i="12"/>
  <c r="U82" i="12"/>
  <c r="I83" i="12"/>
  <c r="K83" i="12"/>
  <c r="M83" i="12"/>
  <c r="O83" i="12"/>
  <c r="Q83" i="12"/>
  <c r="U83" i="12"/>
  <c r="M84" i="12"/>
  <c r="I84" i="12"/>
  <c r="K84" i="12"/>
  <c r="O84" i="12"/>
  <c r="Q84" i="12"/>
  <c r="U84" i="12"/>
  <c r="I85" i="12"/>
  <c r="K85" i="12"/>
  <c r="M85" i="12"/>
  <c r="O85" i="12"/>
  <c r="Q85" i="12"/>
  <c r="U85" i="12"/>
  <c r="M86" i="12"/>
  <c r="I86" i="12"/>
  <c r="K86" i="12"/>
  <c r="O86" i="12"/>
  <c r="Q86" i="12"/>
  <c r="U86" i="12"/>
  <c r="I88" i="12"/>
  <c r="K88" i="12"/>
  <c r="O88" i="12"/>
  <c r="Q88" i="12"/>
  <c r="Q87" i="12" s="1"/>
  <c r="U88" i="12"/>
  <c r="I89" i="12"/>
  <c r="K89" i="12"/>
  <c r="M89" i="12"/>
  <c r="O89" i="12"/>
  <c r="Q89" i="12"/>
  <c r="U89" i="12"/>
  <c r="M90" i="12"/>
  <c r="I90" i="12"/>
  <c r="K90" i="12"/>
  <c r="O90" i="12"/>
  <c r="Q90" i="12"/>
  <c r="U90" i="12"/>
  <c r="I91" i="12"/>
  <c r="K91" i="12"/>
  <c r="M91" i="12"/>
  <c r="O91" i="12"/>
  <c r="Q91" i="12"/>
  <c r="U91" i="12"/>
  <c r="M92" i="12"/>
  <c r="I92" i="12"/>
  <c r="K92" i="12"/>
  <c r="O92" i="12"/>
  <c r="Q92" i="12"/>
  <c r="U92" i="12"/>
  <c r="I93" i="12"/>
  <c r="K93" i="12"/>
  <c r="M93" i="12"/>
  <c r="O93" i="12"/>
  <c r="Q93" i="12"/>
  <c r="U93" i="12"/>
  <c r="M94" i="12"/>
  <c r="I94" i="12"/>
  <c r="K94" i="12"/>
  <c r="O94" i="12"/>
  <c r="Q94" i="12"/>
  <c r="U94" i="12"/>
  <c r="I95" i="12"/>
  <c r="K95" i="12"/>
  <c r="M95" i="12"/>
  <c r="O95" i="12"/>
  <c r="Q95" i="12"/>
  <c r="U95" i="12"/>
  <c r="M96" i="12"/>
  <c r="I96" i="12"/>
  <c r="K96" i="12"/>
  <c r="O96" i="12"/>
  <c r="Q96" i="12"/>
  <c r="U96" i="12"/>
  <c r="I97" i="12"/>
  <c r="K97" i="12"/>
  <c r="M97" i="12"/>
  <c r="O97" i="12"/>
  <c r="Q97" i="12"/>
  <c r="U97" i="12"/>
  <c r="M98" i="12"/>
  <c r="I98" i="12"/>
  <c r="K98" i="12"/>
  <c r="O98" i="12"/>
  <c r="Q98" i="12"/>
  <c r="U98" i="12"/>
  <c r="I99" i="12"/>
  <c r="K99" i="12"/>
  <c r="M99" i="12"/>
  <c r="O99" i="12"/>
  <c r="Q99" i="12"/>
  <c r="U99" i="12"/>
  <c r="M100" i="12"/>
  <c r="I100" i="12"/>
  <c r="K100" i="12"/>
  <c r="O100" i="12"/>
  <c r="Q100" i="12"/>
  <c r="U100" i="12"/>
  <c r="I101" i="12"/>
  <c r="K101" i="12"/>
  <c r="M101" i="12"/>
  <c r="O101" i="12"/>
  <c r="Q101" i="12"/>
  <c r="U101" i="12"/>
  <c r="M102" i="12"/>
  <c r="I102" i="12"/>
  <c r="K102" i="12"/>
  <c r="O102" i="12"/>
  <c r="Q102" i="12"/>
  <c r="U102" i="12"/>
  <c r="I103" i="12"/>
  <c r="K103" i="12"/>
  <c r="M103" i="12"/>
  <c r="O103" i="12"/>
  <c r="Q103" i="12"/>
  <c r="U103" i="12"/>
  <c r="M104" i="12"/>
  <c r="I104" i="12"/>
  <c r="K104" i="12"/>
  <c r="O104" i="12"/>
  <c r="Q104" i="12"/>
  <c r="U104" i="12"/>
  <c r="I105" i="12"/>
  <c r="K105" i="12"/>
  <c r="M105" i="12"/>
  <c r="O105" i="12"/>
  <c r="Q105" i="12"/>
  <c r="U105" i="12"/>
  <c r="M106" i="12"/>
  <c r="I106" i="12"/>
  <c r="K106" i="12"/>
  <c r="O106" i="12"/>
  <c r="Q106" i="12"/>
  <c r="U106" i="12"/>
  <c r="I107" i="12"/>
  <c r="K107" i="12"/>
  <c r="M107" i="12"/>
  <c r="O107" i="12"/>
  <c r="Q107" i="12"/>
  <c r="U107" i="12"/>
  <c r="M108" i="12"/>
  <c r="I108" i="12"/>
  <c r="K108" i="12"/>
  <c r="O108" i="12"/>
  <c r="Q108" i="12"/>
  <c r="U108" i="12"/>
  <c r="I109" i="12"/>
  <c r="K109" i="12"/>
  <c r="M109" i="12"/>
  <c r="O109" i="12"/>
  <c r="Q109" i="12"/>
  <c r="U109" i="12"/>
  <c r="M110" i="12"/>
  <c r="I110" i="12"/>
  <c r="K110" i="12"/>
  <c r="O110" i="12"/>
  <c r="Q110" i="12"/>
  <c r="U110" i="12"/>
  <c r="I111" i="12"/>
  <c r="K111" i="12"/>
  <c r="M111" i="12"/>
  <c r="O111" i="12"/>
  <c r="Q111" i="12"/>
  <c r="U111" i="12"/>
  <c r="M112" i="12"/>
  <c r="I112" i="12"/>
  <c r="K112" i="12"/>
  <c r="O112" i="12"/>
  <c r="O87" i="12" s="1"/>
  <c r="Q112" i="12"/>
  <c r="U112" i="12"/>
  <c r="I113" i="12"/>
  <c r="K113" i="12"/>
  <c r="M113" i="12"/>
  <c r="O113" i="12"/>
  <c r="Q113" i="12"/>
  <c r="U113" i="12"/>
  <c r="M114" i="12"/>
  <c r="I114" i="12"/>
  <c r="K114" i="12"/>
  <c r="O114" i="12"/>
  <c r="Q114" i="12"/>
  <c r="U114" i="12"/>
  <c r="I115" i="12"/>
  <c r="K115" i="12"/>
  <c r="M115" i="12"/>
  <c r="O115" i="12"/>
  <c r="Q115" i="12"/>
  <c r="U115" i="12"/>
  <c r="M116" i="12"/>
  <c r="I116" i="12"/>
  <c r="K116" i="12"/>
  <c r="O116" i="12"/>
  <c r="Q116" i="12"/>
  <c r="U116" i="12"/>
  <c r="I117" i="12"/>
  <c r="K117" i="12"/>
  <c r="M117" i="12"/>
  <c r="O117" i="12"/>
  <c r="Q117" i="12"/>
  <c r="U117" i="12"/>
  <c r="M118" i="12"/>
  <c r="I118" i="12"/>
  <c r="K118" i="12"/>
  <c r="O118" i="12"/>
  <c r="Q118" i="12"/>
  <c r="U118" i="12"/>
  <c r="I119" i="12"/>
  <c r="K119" i="12"/>
  <c r="M119" i="12"/>
  <c r="O119" i="12"/>
  <c r="Q119" i="12"/>
  <c r="U119" i="12"/>
  <c r="M120" i="12"/>
  <c r="I120" i="12"/>
  <c r="K120" i="12"/>
  <c r="O120" i="12"/>
  <c r="Q120" i="12"/>
  <c r="U120" i="12"/>
  <c r="I121" i="12"/>
  <c r="K121" i="12"/>
  <c r="M121" i="12"/>
  <c r="O121" i="12"/>
  <c r="Q121" i="12"/>
  <c r="U121" i="12"/>
  <c r="M122" i="12"/>
  <c r="I122" i="12"/>
  <c r="K122" i="12"/>
  <c r="O122" i="12"/>
  <c r="Q122" i="12"/>
  <c r="U122" i="12"/>
  <c r="I123" i="12"/>
  <c r="K123" i="12"/>
  <c r="M123" i="12"/>
  <c r="O123" i="12"/>
  <c r="Q123" i="12"/>
  <c r="U123" i="12"/>
  <c r="G124" i="12"/>
  <c r="Q124" i="12"/>
  <c r="M125" i="12"/>
  <c r="M124" i="12"/>
  <c r="I125" i="12"/>
  <c r="I124" i="12" s="1"/>
  <c r="G59" i="1" s="1"/>
  <c r="E19" i="1" s="1"/>
  <c r="K125" i="12"/>
  <c r="K124" i="12"/>
  <c r="H59" i="1" s="1"/>
  <c r="G19" i="1" s="1"/>
  <c r="O125" i="12"/>
  <c r="O124" i="12" s="1"/>
  <c r="Q125" i="12"/>
  <c r="U125" i="12"/>
  <c r="U124" i="12"/>
  <c r="I20" i="1"/>
  <c r="G20" i="1"/>
  <c r="E20" i="1"/>
  <c r="I19" i="1"/>
  <c r="I18" i="1"/>
  <c r="I21" i="1" s="1"/>
  <c r="G18" i="1"/>
  <c r="E18" i="1"/>
  <c r="I17" i="1"/>
  <c r="I16" i="1"/>
  <c r="I60" i="1"/>
  <c r="AZ43" i="1"/>
  <c r="G27" i="1"/>
  <c r="F40" i="1"/>
  <c r="G23" i="1" s="1"/>
  <c r="G40" i="1"/>
  <c r="G26" i="1"/>
  <c r="H40" i="1"/>
  <c r="I40" i="1"/>
  <c r="J40" i="1"/>
  <c r="J39" i="1"/>
  <c r="J28" i="1"/>
  <c r="J26" i="1"/>
  <c r="G38" i="1"/>
  <c r="F38" i="1"/>
  <c r="H32" i="1"/>
  <c r="J23" i="1"/>
  <c r="J24" i="1"/>
  <c r="J25" i="1"/>
  <c r="J27" i="1"/>
  <c r="G28" i="1"/>
  <c r="K87" i="12"/>
  <c r="G87" i="12"/>
  <c r="I87" i="12"/>
  <c r="G58" i="1" s="1"/>
  <c r="U87" i="12"/>
  <c r="M88" i="12"/>
  <c r="M87" i="12"/>
  <c r="M66" i="12"/>
  <c r="M64" i="12" s="1"/>
  <c r="M42" i="12"/>
  <c r="M40" i="12"/>
  <c r="M38" i="12"/>
  <c r="M37" i="12" s="1"/>
  <c r="M36" i="12"/>
  <c r="M34" i="12"/>
  <c r="M22" i="12"/>
  <c r="M21" i="12" s="1"/>
  <c r="M18" i="12"/>
  <c r="M16" i="12"/>
  <c r="M14" i="12"/>
  <c r="M10" i="12"/>
  <c r="M8" i="12"/>
  <c r="G24" i="1" l="1"/>
  <c r="G29" i="1"/>
  <c r="H39" i="1"/>
  <c r="I39" i="1"/>
  <c r="E17" i="1"/>
  <c r="G16" i="1"/>
  <c r="H60" i="1"/>
  <c r="E16" i="1"/>
  <c r="E21" i="1" s="1"/>
  <c r="G60" i="1"/>
  <c r="G17" i="1"/>
  <c r="G2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<sst xmlns="http://schemas.openxmlformats.org/spreadsheetml/2006/main" count="639" uniqueCount="342">
  <si>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</si>
  <si>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</si>
  <si>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</si>
  <si>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</si>
  <si>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</si>
  <si>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Stavební úpravy jídelny a kuchyně budovy ŠJ, Obránců míru 1714, Přelouč</t>
  </si>
  <si>
    <t>Misto</t>
  </si>
  <si>
    <t>Obránců míru 1714, Přelouč</t>
  </si>
  <si>
    <t>Rozpočet:</t>
  </si>
  <si>
    <t>Objednatel:</t>
  </si>
  <si>
    <t>Město Přelouč</t>
  </si>
  <si>
    <t>IČ:</t>
  </si>
  <si>
    <t>00274101</t>
  </si>
  <si>
    <t>Československé armády 1665</t>
  </si>
  <si>
    <t>DIČ:</t>
  </si>
  <si>
    <t>CZ00274101</t>
  </si>
  <si>
    <t>53501</t>
  </si>
  <si>
    <t>Přelouč</t>
  </si>
  <si>
    <t>Projektant:</t>
  </si>
  <si>
    <t>Zhotovitel:</t>
  </si>
  <si>
    <t>Ing. Radek Čapský - Ing. Radek Čapský</t>
  </si>
  <si>
    <t>69856311</t>
  </si>
  <si>
    <t>Na Okrouhlíku 1246</t>
  </si>
  <si>
    <t>-</t>
  </si>
  <si>
    <t>53003</t>
  </si>
  <si>
    <t>Pardubice</t>
  </si>
  <si>
    <t>Vypracoval:</t>
  </si>
  <si>
    <t>Ing. Radek Čapský</t>
  </si>
  <si>
    <t>Rozpis ceny</t>
  </si>
  <si>
    <t>Dodávka</t>
  </si>
  <si>
    <t>Montáž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</si>
  <si>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</si>
  <si>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</si>
  <si>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</si>
  <si>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</si>
  <si>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</si>
  <si>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</si>
  <si>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</si>
  <si>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</si>
  <si>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</si>
  <si>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</si>
  <si>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</si>
  <si>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</si>
  <si>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</si>
  <si>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</si>
  <si>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</si>
  <si>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</si>
  <si>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</si>
  <si>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</si>
  <si>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</si>
  <si>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Pardubicích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</si>
  <si>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</si>
  <si>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</si>
  <si>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</si>
  <si>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</si>
  <si>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</si>
  <si>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</si>
  <si>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</si>
  <si>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</si>
  <si>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</si>
  <si>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</si>
  <si>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Celkem za stavbu</t>
  </si>
  <si>
    <t xml:space="preserve">Popis rozpočtu:  - </t>
  </si>
  <si>
    <t>D1.4.1 Zdravotně technická zařízení, III. etapa</t>
  </si>
  <si>
    <t>Rekapitulace dílů</t>
  </si>
  <si>
    <t>Typ dílu</t>
  </si>
  <si>
    <t>61</t>
  </si>
  <si>
    <t>Upravy povrchů vnitřní</t>
  </si>
  <si>
    <t>63</t>
  </si>
  <si>
    <t>Podlahy a podlahové konstrukce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</si>
  <si>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</si>
  <si>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</si>
  <si>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</si>
  <si>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</si>
  <si>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</si>
  <si>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</si>
  <si>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</si>
  <si>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</si>
  <si>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</si>
  <si>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</si>
  <si>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</si>
  <si>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</si>
  <si>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</si>
  <si>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</si>
  <si>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</si>
  <si>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</si>
  <si>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</si>
  <si>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</si>
  <si>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</si>
  <si>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</si>
  <si>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</si>
  <si>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</si>
  <si>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</si>
  <si>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</si>
  <si>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</si>
  <si>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</si>
  <si>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</si>
  <si>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</si>
  <si>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</si>
  <si>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</si>
  <si>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</si>
  <si>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</si>
  <si>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</si>
  <si>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</si>
  <si>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</si>
  <si>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</si>
  <si>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</si>
  <si>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</si>
  <si>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</si>
  <si>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</si>
  <si>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</si>
  <si>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</si>
  <si>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</si>
  <si>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</si>
  <si>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</si>
  <si>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</si>
  <si>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</si>
  <si>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612403384RV1</t>
  </si>
  <si>
    <t>Hrubá výplň rýh ve stěnách do 7x7 cm maltou ze SMS, výplňovou nesmrštivou maltou</t>
  </si>
  <si>
    <t>m</t>
  </si>
  <si>
    <t>POL1_0</t>
  </si>
  <si>
    <t>612403388RT1</t>
  </si>
  <si>
    <t>Hrubá výplň rýh ve stěnách do 15x15cm maltou z SMS, zdicí maltou</t>
  </si>
  <si>
    <t>612403386R00</t>
  </si>
  <si>
    <t>Hrubá výplň rýh ve stěnách do 7x15cm maltou z SMS</t>
  </si>
  <si>
    <t>631312141R00</t>
  </si>
  <si>
    <t>Doplnění rýh betonem v dosavadních mazaninách</t>
  </si>
  <si>
    <t>m3</t>
  </si>
  <si>
    <t>631571111R00</t>
  </si>
  <si>
    <t>Doplnění násypů pískem neupraveným o ploše do 2 m2</t>
  </si>
  <si>
    <t>969011121R00</t>
  </si>
  <si>
    <t>Vybourání vodovod. vedení DN do 52 mm</t>
  </si>
  <si>
    <t>969021111R00</t>
  </si>
  <si>
    <t>Vybourání kanalizačního potrubí DN do 100 mm</t>
  </si>
  <si>
    <t>965043331R00</t>
  </si>
  <si>
    <t>Bourání podklad. betonu tl. 10 cm, pl. 10 m2</t>
  </si>
  <si>
    <t>965082932R00</t>
  </si>
  <si>
    <t>Odstranění násypu tl. do 20 cm, plocha do 2 m2</t>
  </si>
  <si>
    <t>972055141R00</t>
  </si>
  <si>
    <t>Vybourání otvorů stropy prefa 0,0225 m2, nad 12 cm</t>
  </si>
  <si>
    <t>kus</t>
  </si>
  <si>
    <t>972055241R00</t>
  </si>
  <si>
    <t>Vybourání otvorů stropy prefa 0,09 m2, nad 12 cm</t>
  </si>
  <si>
    <t>974042543R00</t>
  </si>
  <si>
    <t>Vysekání rýh betonová mazanina+dlažba 15x6,5 cm</t>
  </si>
  <si>
    <t>974042554R00</t>
  </si>
  <si>
    <t>Vysekání rýh betonová mazanina+dlažba 10x15 cm</t>
  </si>
  <si>
    <t>974042557R00</t>
  </si>
  <si>
    <t>Vysekání rýh betonová mazanina+dlažba 10x30 cm</t>
  </si>
  <si>
    <t>974031144R00</t>
  </si>
  <si>
    <t>Vysekání rýh ve zdi cihelné 7 x 15 cm</t>
  </si>
  <si>
    <t>974031142R00</t>
  </si>
  <si>
    <t>Vysekání rýh ve zdi cihelné 7 x 7 cm</t>
  </si>
  <si>
    <t>974031164R00</t>
  </si>
  <si>
    <t>Vysekání rýh ve zdi cihelné 15 x 15 cm</t>
  </si>
  <si>
    <t>979082111R00</t>
  </si>
  <si>
    <t>Vnitrostaveništní doprava suti do 10 m</t>
  </si>
  <si>
    <t>t</t>
  </si>
  <si>
    <t>979981104R00</t>
  </si>
  <si>
    <t>Kontejner, suť bez příměsí, odvoz a likvidace, 9 t</t>
  </si>
  <si>
    <t>999281105R00</t>
  </si>
  <si>
    <t>Přesun hmot pro opravy a údržbu do výšky 6 m</t>
  </si>
  <si>
    <t>711140101R00</t>
  </si>
  <si>
    <t>Odstr.izolace proti vlhk.vodor. pásy přitav.,1vrst</t>
  </si>
  <si>
    <t>m2</t>
  </si>
  <si>
    <t>711141559RY5</t>
  </si>
  <si>
    <t>Izolace proti vlhk. vodorovná pásy přitavením, včetně dod. hydroizol. pásů</t>
  </si>
  <si>
    <t>713411111R00</t>
  </si>
  <si>
    <t>Izolace tepelná potrubí rohožemi a drátem 1vrstvá</t>
  </si>
  <si>
    <t>63153580R</t>
  </si>
  <si>
    <t>Rohož izolační z minerál. vlák. 55 kg/m3 tl. 30 mm</t>
  </si>
  <si>
    <t>POL3_0</t>
  </si>
  <si>
    <t>721210818R00</t>
  </si>
  <si>
    <t>Demontáž vpusti podlahové DN 50-100, litinové</t>
  </si>
  <si>
    <t>721140802R00</t>
  </si>
  <si>
    <t>Demontáž potrubí litinového do DN 100</t>
  </si>
  <si>
    <t>721290821R00</t>
  </si>
  <si>
    <t>Přesun vybouraných hmot - kanalizace, H do 6 m</t>
  </si>
  <si>
    <t>721223423RT1</t>
  </si>
  <si>
    <t>Vpusť podlahová s komb zápach.uzávěr.,svislý odtok, mřížka nerez 105 x 105 mm, D 50/75 mm</t>
  </si>
  <si>
    <t>721223420R00</t>
  </si>
  <si>
    <t>Vpusť podlahová s komb. zápach.uzávěr.vodor. odtok, mřížka nerez 105 x 105 mm, D 50/75 mm</t>
  </si>
  <si>
    <t>721223420RT1</t>
  </si>
  <si>
    <t>Vpusť podlahová se zápach.uzávěr., svixlý odtok, mřížka nerez 105x105 mm, izol.límec, D 50/75</t>
  </si>
  <si>
    <t>721273150RT1</t>
  </si>
  <si>
    <t>Hlavice ventilační přivětrávací, 37 l/s, přivzdušňovací ventil kanal., D 50/75/110 mm</t>
  </si>
  <si>
    <t>28612100R</t>
  </si>
  <si>
    <t>Hadice plastová pro odvod kondenzátu, D 20 mm, balení 20 m</t>
  </si>
  <si>
    <t>721176101R00</t>
  </si>
  <si>
    <t>Potrubí HT připojovací D 32 x 1,8 mm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</si>
  <si>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</si>
  <si>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</si>
  <si>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</si>
  <si>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</si>
  <si>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</si>
  <si>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</si>
  <si>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</si>
  <si>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</si>
  <si>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721176114R00</t>
  </si>
  <si>
    <t>Potrubí HT odpadní svislé D 75 x 1,9 mm</t>
  </si>
  <si>
    <t>721176115R00</t>
  </si>
  <si>
    <t>Potrubí HT odpadní svislé D 110 x 2,7 mm</t>
  </si>
  <si>
    <t>721176145R00</t>
  </si>
  <si>
    <t>Potrubí HT dešťové (svislé) D 110 x 2,7 mm, ochrana proti vytržení</t>
  </si>
  <si>
    <t>721176135R00</t>
  </si>
  <si>
    <t>Potrubí HT svodné (ležaté) zavěšené D 110 x 2,7 mm</t>
  </si>
  <si>
    <t>721176222R00</t>
  </si>
  <si>
    <t>Potrubí KG svodné (ležaté) v zemi D 110 x 3,2 mm</t>
  </si>
  <si>
    <t>721194103R00</t>
  </si>
  <si>
    <t>Vyvedení odpadních výpustek D 32 x 1,8</t>
  </si>
  <si>
    <t>721194104R00</t>
  </si>
  <si>
    <t>Vyvedení odpadních výpustek D 40 x 1,8</t>
  </si>
  <si>
    <t>721194109R00</t>
  </si>
  <si>
    <t>Vyvedení odpadních výpustek D 110 x 2,3</t>
  </si>
  <si>
    <t>721290111R00</t>
  </si>
  <si>
    <t>Zkouška těsnosti kanalizace vodou DN 125</t>
  </si>
  <si>
    <t>998721101R00</t>
  </si>
  <si>
    <t>Přesun hmot pro vnitřní kanalizaci, výšky do 6 m</t>
  </si>
  <si>
    <t>722254110R00</t>
  </si>
  <si>
    <t>Demontáž hydrantových skříní</t>
  </si>
  <si>
    <t>soubor</t>
  </si>
  <si>
    <t>722130803R00</t>
  </si>
  <si>
    <t>Demontáž potrubí ocelových závitových DN 15-50</t>
  </si>
  <si>
    <t>722290821R00</t>
  </si>
  <si>
    <t>Přesun vybouraných hmot - vodovody, H do 6 m</t>
  </si>
  <si>
    <t>722254211RT3</t>
  </si>
  <si>
    <t>Hydrantový systém, box s plnými dveřmi + HP, průměr 25/20, stálotvará hadice</t>
  </si>
  <si>
    <t>722191131R00</t>
  </si>
  <si>
    <t>Hadice sanitární flexibilní, DN 15, délka 0,3 m</t>
  </si>
  <si>
    <t>722220111R00</t>
  </si>
  <si>
    <t>Nástěnka pro výtokový ventil G 1/2</t>
  </si>
  <si>
    <t>722220121R00</t>
  </si>
  <si>
    <t>Nástěnka pro baterii G 1/2</t>
  </si>
  <si>
    <t>pár</t>
  </si>
  <si>
    <t>722190401R00</t>
  </si>
  <si>
    <t>Vyvedení a upevnění výpustek DN 15</t>
  </si>
  <si>
    <t>722172412R00</t>
  </si>
  <si>
    <t>Potrubí z PP-RCT, D 25 x 2,8 mm, SDR 9, PN 22, vč.zednických výpomocí</t>
  </si>
  <si>
    <t>722172413R00</t>
  </si>
  <si>
    <t>Potrubí z PP-RCT, D 32 x 3,6 mm, SDR 9, PN 22, vč. zednických výpomocí</t>
  </si>
  <si>
    <t>722172415R00</t>
  </si>
  <si>
    <t>Potrubí z PP-RCT, D 50x5,6 mm, SDR 9, PN 22</t>
  </si>
  <si>
    <t>722132115R00</t>
  </si>
  <si>
    <t>Potrubí ocel vně/vni pozink., DN 25</t>
  </si>
  <si>
    <t>722132116R00</t>
  </si>
  <si>
    <t>Potrubí ocel vně/vni pozink., DN 32</t>
  </si>
  <si>
    <t>722181214RT8</t>
  </si>
  <si>
    <t>Izolace návleková z pěněného PE, tl. stěny 20 mm, vnitřní průměr 25 mm</t>
  </si>
  <si>
    <t>722181214RU1</t>
  </si>
  <si>
    <t>Izolace návleková z pěněného PE, tl. stěny 20 mm, vnitřní průměr 32 mm</t>
  </si>
  <si>
    <t>722181214RU2</t>
  </si>
  <si>
    <t>Izolace návleková z pěněného PE, tl. stěny 20 mm, vnitřní průměr 35 mm</t>
  </si>
  <si>
    <t>722181214RV9</t>
  </si>
  <si>
    <t>Izolace návleková z pěněného PE, tl. stěny 20 mm, vnitřní průměr 40 mm</t>
  </si>
  <si>
    <t>722181214RW6</t>
  </si>
  <si>
    <t>Izolace návleková z pěněného PE, tl. stěny 20 mm, vnitřní průměr 50 mm</t>
  </si>
  <si>
    <t>722280106R00</t>
  </si>
  <si>
    <t>Tlaková zkouška vodovodního potrubí do DN 32</t>
  </si>
  <si>
    <t>722280107R00</t>
  </si>
  <si>
    <t>Tlaková zkouška vodovodního potrubí DN 40</t>
  </si>
  <si>
    <t>722290234R00</t>
  </si>
  <si>
    <t>Proplach a dezinfekce vodovod.potrubí DN 80</t>
  </si>
  <si>
    <t>998722101R00</t>
  </si>
  <si>
    <t>Přesun hmot pro vnitřní vodovod, výšky do 6 m</t>
  </si>
  <si>
    <t>725110811R00</t>
  </si>
  <si>
    <t>Demontáž klozetů splachovacích</t>
  </si>
  <si>
    <t>725210821R00</t>
  </si>
  <si>
    <t>Demontáž umyvadel bez výtokových armatur</t>
  </si>
  <si>
    <t>725330820R00</t>
  </si>
  <si>
    <t>Demontáž výlevky diturvitové vč. splach. nádržky</t>
  </si>
  <si>
    <t>725122813R00</t>
  </si>
  <si>
    <t>Demontáž pisoárů s automat. splachováním</t>
  </si>
  <si>
    <t>725860811R00</t>
  </si>
  <si>
    <t>Demontáž uzávěrek zápachových jednoduchých</t>
  </si>
  <si>
    <t>725810811R00</t>
  </si>
  <si>
    <t>Demontáž ventilu výtokového nástěnného</t>
  </si>
  <si>
    <t>725820801R00</t>
  </si>
  <si>
    <t>Demontáž baterie nástěnné do G 3/4</t>
  </si>
  <si>
    <t>725590811R00</t>
  </si>
  <si>
    <t>Přesun vybour.hmot, zařizovací předměty H 6 m</t>
  </si>
  <si>
    <t>725013165R00</t>
  </si>
  <si>
    <t>Klozet kombi,nádrž s armat. odpad.svislý, bílý</t>
  </si>
  <si>
    <t>725013163R00</t>
  </si>
  <si>
    <t>Klozet kombi, nádrž s armat. odpad.vodorovný, bílý</t>
  </si>
  <si>
    <t>725013128R00</t>
  </si>
  <si>
    <t>Kloz.kombi ZTP,nádrž s arm.odpad svislý,bílý, zvýšená výška 48 cm</t>
  </si>
  <si>
    <t>725017162R00</t>
  </si>
  <si>
    <t>Umyvadlo na šrouby, 55 x 45 cm, bílé, bez otvoru pro stoj. baterii</t>
  </si>
  <si>
    <t>725017161R00</t>
  </si>
  <si>
    <t>Umyvadlo na šrouby, 50 x 41 cm, bílé, bez otvoru pro stojánkovou baterii</t>
  </si>
  <si>
    <t>725019101R00</t>
  </si>
  <si>
    <t>Výlevka stojící s plastovou mřížkou, bílá</t>
  </si>
  <si>
    <t>28696621R</t>
  </si>
  <si>
    <t>Nádržka splachovací plastová nízkopoložená, 3/6 l, boční přívod vody</t>
  </si>
  <si>
    <t>725119106R00</t>
  </si>
  <si>
    <t>Montáž splach.nádrží nízkopoložených s ventilem</t>
  </si>
  <si>
    <t>725122221R00</t>
  </si>
  <si>
    <t>Pisoár s radarovým splachováním,vč.sifonu, 24 V, rohový kohout DN 15, antivandal</t>
  </si>
  <si>
    <t>725121611R00</t>
  </si>
  <si>
    <t>Zdroj napájecí pro max. 1 urinál, 24 V, DC, síťové napájení</t>
  </si>
  <si>
    <t>725121612R00</t>
  </si>
  <si>
    <t>Zdroj napájecí pro max. 5 urinálů, 24 V, DC, síťové napájení</t>
  </si>
  <si>
    <t>725980122R00</t>
  </si>
  <si>
    <t>Dvířka z plastu, 150 x 300 mm</t>
  </si>
  <si>
    <t>725814101R00</t>
  </si>
  <si>
    <t>Ventil rohový s filtrem, DN 15 x DN 10</t>
  </si>
  <si>
    <t>55144201R</t>
  </si>
  <si>
    <t>Baterie umyvadlová, nástěnná, směš., páková, chrom, připoj. rozteč 150 mm</t>
  </si>
  <si>
    <t>725829202R00</t>
  </si>
  <si>
    <t>Montáž baterie umyv.a dřezové nástěnné</t>
  </si>
  <si>
    <t>725860109R00</t>
  </si>
  <si>
    <t>Uzávěrka zápachová umyvadlová, D 40</t>
  </si>
  <si>
    <t>725860212RT1</t>
  </si>
  <si>
    <t>Sifon umyvadlový pod omítku, výjimatelná vložka, připoj D 40, 50 mm</t>
  </si>
  <si>
    <t>725860202R00</t>
  </si>
  <si>
    <t>Zápachová uzávěrka dřezová, D 50 mm</t>
  </si>
  <si>
    <t>55162349R</t>
  </si>
  <si>
    <t>Vodní zápachová uzávěrka podomíková, DN 40, pro odkapávající kondenzát od klimatizace</t>
  </si>
  <si>
    <t>55162150.AR</t>
  </si>
  <si>
    <t>Nálevka se sifonem a kuličkou, D 32, držák hadiček</t>
  </si>
  <si>
    <t>725869101R00</t>
  </si>
  <si>
    <t>Montáž uzávěrek zápach. D 32</t>
  </si>
  <si>
    <t>725869204R00</t>
  </si>
  <si>
    <t>Montáž uzávěrek zápach. D 40</t>
  </si>
  <si>
    <t>55161640R</t>
  </si>
  <si>
    <t>WC manžeta centrická</t>
  </si>
  <si>
    <t>55161656R</t>
  </si>
  <si>
    <t>WC dopojení pružné 250 - 400</t>
  </si>
  <si>
    <t>55161652R</t>
  </si>
  <si>
    <t>WC dopojení - koleno 90°</t>
  </si>
  <si>
    <t>28615442.AR</t>
  </si>
  <si>
    <t>Kus čisticí HTRE D 75 mm PP</t>
  </si>
  <si>
    <t>28615443.AR</t>
  </si>
  <si>
    <t>Kus čisticí HTRE D 110 mm PP</t>
  </si>
  <si>
    <t>998725101R00</t>
  </si>
  <si>
    <t>Přesun hmot pro zařizovací předměty, výšky do 6 m</t>
  </si>
  <si>
    <t>1</t>
  </si>
  <si>
    <t>Vedlejší rozpočtové náklady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</si>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</sst>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5" x14ac:knownFonts="1">
    <font>
      <sz val="8"/>
      <name val="Trebuchet MS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4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7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9"/>
      <color indexed="81"/>
      <name val="Tahoma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74">
    <xf numFmtId="0" fontId="0" fillId="0" borderId="0" xfId="0"/>
    <xf numFmtId="0" fontId="1" fillId="0" borderId="0" xfId="0" applyFont="1"/>
    <xf numFmtId="0" fontId="0" fillId="0" borderId="0" xfId="0" applyAlignment="1"/>
    <xf numFmtId="0" fontId="0" fillId="0" borderId="1" xfId="0" applyBorder="1"/>
    <xf numFmtId="0" fontId="0" fillId="0" borderId="5" xfId="0" applyBorder="1"/>
    <xf numFmtId="0" fontId="4" fillId="3" borderId="5" xfId="0" applyFont="1" applyFill="1" applyBorder="1" applyAlignment="1">
      <alignment horizontal="left" vertical="center" indent="1"/>
    </xf>
    <xf numFmtId="49" fontId="5" fillId="3" borderId="0" xfId="0" applyNumberFormat="1" applyFont="1" applyFill="1" applyBorder="1" applyAlignment="1">
      <alignment horizontal="left" vertical="center"/>
    </xf>
    <xf numFmtId="14" fontId="2" fillId="0" borderId="0" xfId="0" applyNumberFormat="1" applyFont="1" applyAlignment="1">
      <alignment horizontal="left"/>
    </xf>
    <xf numFmtId="0" fontId="6" fillId="3" borderId="5" xfId="0" applyFont="1" applyFill="1" applyBorder="1" applyAlignment="1">
      <alignment horizontal="left" vertical="center" indent="1"/>
    </xf>
    <xf numFmtId="0" fontId="1" fillId="3" borderId="0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 indent="1"/>
    </xf>
    <xf numFmtId="0" fontId="6" fillId="3" borderId="10" xfId="0" applyFont="1" applyFill="1" applyBorder="1"/>
    <xf numFmtId="49" fontId="1" fillId="3" borderId="10" xfId="0" applyNumberFormat="1" applyFont="1" applyFill="1" applyBorder="1" applyAlignment="1">
      <alignment horizontal="left" vertical="center"/>
    </xf>
    <xf numFmtId="0" fontId="1" fillId="3" borderId="10" xfId="0" applyFont="1" applyFill="1" applyBorder="1"/>
    <xf numFmtId="0" fontId="1" fillId="3" borderId="10" xfId="0" applyFont="1" applyFill="1" applyBorder="1" applyAlignment="1"/>
    <xf numFmtId="0" fontId="1" fillId="3" borderId="11" xfId="0" applyFont="1" applyFill="1" applyBorder="1" applyAlignment="1"/>
    <xf numFmtId="0" fontId="6" fillId="0" borderId="5" xfId="0" applyFont="1" applyBorder="1" applyAlignment="1">
      <alignment horizontal="left" vertical="center" indent="1"/>
    </xf>
    <xf numFmtId="0" fontId="0" fillId="0" borderId="0" xfId="0" applyBorder="1"/>
    <xf numFmtId="49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0" fillId="0" borderId="8" xfId="0" applyBorder="1" applyAlignment="1"/>
    <xf numFmtId="0" fontId="1" fillId="0" borderId="5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1"/>
    </xf>
    <xf numFmtId="49" fontId="1" fillId="0" borderId="10" xfId="0" applyNumberFormat="1" applyFont="1" applyBorder="1" applyAlignment="1">
      <alignment horizontal="right" vertical="center"/>
    </xf>
    <xf numFmtId="49" fontId="1" fillId="0" borderId="10" xfId="0" applyNumberFormat="1" applyFont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0" fillId="0" borderId="11" xfId="0" applyBorder="1" applyAlignment="1"/>
    <xf numFmtId="0" fontId="1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1" fillId="0" borderId="0" xfId="0" applyFont="1" applyBorder="1" applyAlignment="1">
      <alignment horizontal="left" vertical="center"/>
    </xf>
    <xf numFmtId="0" fontId="0" fillId="0" borderId="9" xfId="0" applyBorder="1" applyAlignment="1">
      <alignment horizontal="left" indent="1"/>
    </xf>
    <xf numFmtId="0" fontId="1" fillId="0" borderId="10" xfId="0" applyFont="1" applyBorder="1" applyAlignment="1">
      <alignment horizontal="right" vertical="center"/>
    </xf>
    <xf numFmtId="0" fontId="1" fillId="0" borderId="10" xfId="0" applyFont="1" applyFill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/>
    <xf numFmtId="0" fontId="0" fillId="0" borderId="10" xfId="0" applyBorder="1" applyAlignment="1">
      <alignment horizontal="right"/>
    </xf>
    <xf numFmtId="49" fontId="1" fillId="4" borderId="0" xfId="0" applyNumberFormat="1" applyFont="1" applyFill="1" applyBorder="1" applyAlignment="1" applyProtection="1">
      <alignment horizontal="left" vertical="center"/>
      <protection locked="0"/>
    </xf>
    <xf numFmtId="49" fontId="1" fillId="4" borderId="10" xfId="0" applyNumberFormat="1" applyFont="1" applyFill="1" applyBorder="1" applyAlignment="1" applyProtection="1">
      <alignment horizontal="right" vertical="center"/>
      <protection locked="0"/>
    </xf>
    <xf numFmtId="0" fontId="6" fillId="0" borderId="10" xfId="0" applyFont="1" applyBorder="1" applyAlignment="1">
      <alignment horizontal="right" vertical="center"/>
    </xf>
    <xf numFmtId="0" fontId="6" fillId="0" borderId="12" xfId="0" applyFont="1" applyBorder="1" applyAlignment="1">
      <alignment horizontal="left" vertical="top" indent="1"/>
    </xf>
    <xf numFmtId="0" fontId="0" fillId="0" borderId="6" xfId="0" applyBorder="1" applyAlignment="1">
      <alignment vertical="top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Border="1" applyAlignment="1">
      <alignment vertical="center"/>
    </xf>
    <xf numFmtId="0" fontId="6" fillId="0" borderId="6" xfId="0" applyFont="1" applyBorder="1" applyAlignment="1">
      <alignment horizontal="right" vertical="center"/>
    </xf>
    <xf numFmtId="0" fontId="0" fillId="0" borderId="7" xfId="0" applyBorder="1" applyAlignment="1"/>
    <xf numFmtId="0" fontId="0" fillId="0" borderId="10" xfId="0" applyBorder="1" applyAlignment="1">
      <alignment horizontal="left"/>
    </xf>
    <xf numFmtId="49" fontId="0" fillId="0" borderId="5" xfId="0" applyNumberFormat="1" applyBorder="1"/>
    <xf numFmtId="49" fontId="0" fillId="0" borderId="13" xfId="0" applyNumberFormat="1" applyBorder="1" applyAlignment="1">
      <alignment horizontal="left" vertical="center" indent="1"/>
    </xf>
    <xf numFmtId="0" fontId="0" fillId="0" borderId="14" xfId="0" applyBorder="1" applyAlignment="1">
      <alignment horizontal="left" vertical="center"/>
    </xf>
    <xf numFmtId="0" fontId="0" fillId="0" borderId="14" xfId="0" applyBorder="1"/>
    <xf numFmtId="0" fontId="1" fillId="0" borderId="13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/>
    <xf numFmtId="0" fontId="0" fillId="0" borderId="13" xfId="0" applyBorder="1" applyAlignment="1">
      <alignment horizontal="left" indent="1"/>
    </xf>
    <xf numFmtId="1" fontId="1" fillId="0" borderId="14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vertical="center" indent="1"/>
    </xf>
    <xf numFmtId="0" fontId="1" fillId="0" borderId="14" xfId="0" applyFont="1" applyBorder="1" applyAlignment="1">
      <alignment vertical="center"/>
    </xf>
    <xf numFmtId="49" fontId="6" fillId="0" borderId="17" xfId="0" applyNumberFormat="1" applyFon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1" fontId="1" fillId="0" borderId="15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/>
    </xf>
    <xf numFmtId="0" fontId="0" fillId="0" borderId="10" xfId="0" applyBorder="1"/>
    <xf numFmtId="1" fontId="1" fillId="0" borderId="18" xfId="0" applyNumberFormat="1" applyFont="1" applyBorder="1" applyAlignment="1">
      <alignment horizontal="right" vertical="center"/>
    </xf>
    <xf numFmtId="0" fontId="0" fillId="0" borderId="10" xfId="0" applyBorder="1" applyAlignment="1">
      <alignment horizontal="left" vertical="center" indent="1"/>
    </xf>
    <xf numFmtId="49" fontId="6" fillId="0" borderId="11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0" fontId="5" fillId="3" borderId="19" xfId="0" applyFont="1" applyFill="1" applyBorder="1" applyAlignment="1">
      <alignment horizontal="left" vertical="center" indent="1"/>
    </xf>
    <xf numFmtId="0" fontId="1" fillId="3" borderId="20" xfId="0" applyFont="1" applyFill="1" applyBorder="1" applyAlignment="1">
      <alignment horizontal="left" vertical="center"/>
    </xf>
    <xf numFmtId="0" fontId="0" fillId="3" borderId="20" xfId="0" applyFill="1" applyBorder="1" applyAlignment="1">
      <alignment horizontal="left" vertical="center"/>
    </xf>
    <xf numFmtId="4" fontId="5" fillId="3" borderId="20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0" fontId="0" fillId="3" borderId="20" xfId="0" applyFill="1" applyBorder="1"/>
    <xf numFmtId="49" fontId="1" fillId="3" borderId="21" xfId="0" applyNumberFormat="1" applyFont="1" applyFill="1" applyBorder="1" applyAlignment="1">
      <alignment horizontal="left" vertical="center"/>
    </xf>
    <xf numFmtId="0" fontId="0" fillId="0" borderId="8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" fillId="0" borderId="10" xfId="0" applyFont="1" applyBorder="1" applyAlignment="1">
      <alignment vertical="top"/>
    </xf>
    <xf numFmtId="14" fontId="1" fillId="0" borderId="10" xfId="0" applyNumberFormat="1" applyFont="1" applyBorder="1" applyAlignment="1">
      <alignment horizontal="center" vertical="top"/>
    </xf>
    <xf numFmtId="0" fontId="1" fillId="0" borderId="5" xfId="0" applyFont="1" applyBorder="1"/>
    <xf numFmtId="0" fontId="1" fillId="0" borderId="0" xfId="0" applyFont="1" applyBorder="1"/>
    <xf numFmtId="0" fontId="1" fillId="0" borderId="10" xfId="0" applyFont="1" applyBorder="1"/>
    <xf numFmtId="0" fontId="1" fillId="0" borderId="10" xfId="0" applyFont="1" applyBorder="1" applyAlignment="1"/>
    <xf numFmtId="0" fontId="1" fillId="0" borderId="8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/>
    <xf numFmtId="0" fontId="0" fillId="0" borderId="24" xfId="0" applyBorder="1" applyAlignment="1">
      <alignment horizontal="righ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shrinkToFit="1"/>
    </xf>
    <xf numFmtId="3" fontId="0" fillId="0" borderId="25" xfId="0" applyNumberFormat="1" applyBorder="1"/>
    <xf numFmtId="3" fontId="2" fillId="3" borderId="26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 wrapText="1"/>
    </xf>
    <xf numFmtId="3" fontId="10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/>
    </xf>
    <xf numFmtId="3" fontId="0" fillId="0" borderId="28" xfId="0" applyNumberFormat="1" applyBorder="1" applyAlignment="1"/>
    <xf numFmtId="3" fontId="2" fillId="0" borderId="29" xfId="0" applyNumberFormat="1" applyFont="1" applyBorder="1" applyAlignment="1">
      <alignment horizontal="right" wrapText="1" shrinkToFit="1"/>
    </xf>
    <xf numFmtId="3" fontId="2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0" borderId="29" xfId="0" applyNumberFormat="1" applyBorder="1" applyAlignment="1"/>
    <xf numFmtId="3" fontId="0" fillId="5" borderId="31" xfId="0" applyNumberFormat="1" applyFill="1" applyBorder="1" applyAlignment="1">
      <alignment wrapText="1" shrinkToFit="1"/>
    </xf>
    <xf numFmtId="3" fontId="0" fillId="5" borderId="31" xfId="0" applyNumberFormat="1" applyFill="1" applyBorder="1" applyAlignment="1">
      <alignment shrinkToFit="1"/>
    </xf>
    <xf numFmtId="3" fontId="0" fillId="5" borderId="31" xfId="0" applyNumberFormat="1" applyFill="1" applyBorder="1" applyAlignment="1"/>
    <xf numFmtId="0" fontId="11" fillId="0" borderId="0" xfId="0" applyNumberFormat="1" applyFont="1" applyAlignment="1">
      <alignment wrapText="1"/>
    </xf>
    <xf numFmtId="0" fontId="5" fillId="0" borderId="0" xfId="0" applyFont="1"/>
    <xf numFmtId="0" fontId="12" fillId="0" borderId="25" xfId="0" applyFont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vertical="center"/>
    </xf>
    <xf numFmtId="49" fontId="2" fillId="0" borderId="32" xfId="0" applyNumberFormat="1" applyFont="1" applyBorder="1" applyAlignment="1">
      <alignment vertical="center"/>
    </xf>
    <xf numFmtId="4" fontId="2" fillId="0" borderId="33" xfId="0" applyNumberFormat="1" applyFont="1" applyBorder="1" applyAlignment="1">
      <alignment horizontal="center" vertical="center"/>
    </xf>
    <xf numFmtId="4" fontId="2" fillId="0" borderId="33" xfId="0" applyNumberFormat="1" applyFont="1" applyBorder="1" applyAlignment="1">
      <alignment vertical="center"/>
    </xf>
    <xf numFmtId="49" fontId="2" fillId="0" borderId="25" xfId="0" applyNumberFormat="1" applyFont="1" applyBorder="1" applyAlignment="1">
      <alignment vertical="center"/>
    </xf>
    <xf numFmtId="4" fontId="2" fillId="0" borderId="34" xfId="0" applyNumberFormat="1" applyFont="1" applyBorder="1" applyAlignment="1">
      <alignment horizontal="center" vertical="center"/>
    </xf>
    <xf numFmtId="4" fontId="2" fillId="0" borderId="34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vertical="center"/>
    </xf>
    <xf numFmtId="0" fontId="2" fillId="0" borderId="25" xfId="0" applyFont="1" applyBorder="1"/>
    <xf numFmtId="0" fontId="2" fillId="5" borderId="18" xfId="0" applyFont="1" applyFill="1" applyBorder="1"/>
    <xf numFmtId="0" fontId="2" fillId="5" borderId="10" xfId="0" applyFont="1" applyFill="1" applyBorder="1"/>
    <xf numFmtId="4" fontId="2" fillId="5" borderId="35" xfId="0" applyNumberFormat="1" applyFont="1" applyFill="1" applyBorder="1" applyAlignment="1">
      <alignment horizontal="center"/>
    </xf>
    <xf numFmtId="4" fontId="2" fillId="5" borderId="35" xfId="0" applyNumberFormat="1" applyFont="1" applyFill="1" applyBorder="1" applyAlignment="1"/>
    <xf numFmtId="4" fontId="0" fillId="0" borderId="0" xfId="0" applyNumberFormat="1"/>
    <xf numFmtId="4" fontId="0" fillId="0" borderId="0" xfId="0" applyNumberFormat="1" applyAlignme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36" xfId="0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6" fillId="0" borderId="37" xfId="0" applyFon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6" fillId="0" borderId="40" xfId="0" applyFon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3" borderId="43" xfId="0" applyFill="1" applyBorder="1"/>
    <xf numFmtId="49" fontId="0" fillId="3" borderId="44" xfId="0" applyNumberFormat="1" applyFill="1" applyBorder="1" applyAlignment="1"/>
    <xf numFmtId="49" fontId="0" fillId="3" borderId="44" xfId="0" applyNumberFormat="1" applyFill="1" applyBorder="1"/>
    <xf numFmtId="0" fontId="0" fillId="3" borderId="44" xfId="0" applyFill="1" applyBorder="1"/>
    <xf numFmtId="0" fontId="0" fillId="3" borderId="45" xfId="0" applyFill="1" applyBorder="1"/>
    <xf numFmtId="0" fontId="0" fillId="3" borderId="33" xfId="0" applyFill="1" applyBorder="1"/>
    <xf numFmtId="49" fontId="0" fillId="3" borderId="33" xfId="0" applyNumberFormat="1" applyFill="1" applyBorder="1"/>
    <xf numFmtId="0" fontId="0" fillId="3" borderId="32" xfId="0" applyFill="1" applyBorder="1"/>
    <xf numFmtId="0" fontId="0" fillId="3" borderId="46" xfId="0" applyFill="1" applyBorder="1"/>
    <xf numFmtId="0" fontId="0" fillId="3" borderId="47" xfId="0" applyFill="1" applyBorder="1" applyAlignment="1">
      <alignment wrapText="1"/>
    </xf>
    <xf numFmtId="0" fontId="0" fillId="3" borderId="48" xfId="0" applyFill="1" applyBorder="1" applyAlignment="1">
      <alignment wrapText="1"/>
    </xf>
    <xf numFmtId="0" fontId="0" fillId="3" borderId="49" xfId="0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0" fontId="0" fillId="3" borderId="51" xfId="0" applyFill="1" applyBorder="1" applyAlignment="1">
      <alignment vertical="top"/>
    </xf>
    <xf numFmtId="164" fontId="0" fillId="3" borderId="50" xfId="0" applyNumberFormat="1" applyFill="1" applyBorder="1" applyAlignment="1">
      <alignment vertical="top"/>
    </xf>
    <xf numFmtId="4" fontId="0" fillId="3" borderId="50" xfId="0" applyNumberFormat="1" applyFill="1" applyBorder="1" applyAlignment="1">
      <alignment vertical="top"/>
    </xf>
    <xf numFmtId="0" fontId="0" fillId="3" borderId="50" xfId="0" applyFill="1" applyBorder="1" applyAlignment="1">
      <alignment vertical="top"/>
    </xf>
    <xf numFmtId="0" fontId="13" fillId="0" borderId="25" xfId="0" applyFont="1" applyBorder="1" applyAlignment="1">
      <alignment vertical="top"/>
    </xf>
    <xf numFmtId="0" fontId="13" fillId="0" borderId="25" xfId="0" applyNumberFormat="1" applyFont="1" applyBorder="1" applyAlignment="1">
      <alignment vertical="top"/>
    </xf>
    <xf numFmtId="0" fontId="13" fillId="0" borderId="34" xfId="0" applyNumberFormat="1" applyFont="1" applyBorder="1" applyAlignment="1">
      <alignment horizontal="left" vertical="top" wrapText="1"/>
    </xf>
    <xf numFmtId="0" fontId="13" fillId="0" borderId="52" xfId="0" applyFont="1" applyBorder="1" applyAlignment="1">
      <alignment vertical="top" shrinkToFit="1"/>
    </xf>
    <xf numFmtId="164" fontId="13" fillId="0" borderId="34" xfId="0" applyNumberFormat="1" applyFont="1" applyBorder="1" applyAlignment="1">
      <alignment vertical="top" shrinkToFit="1"/>
    </xf>
    <xf numFmtId="4" fontId="13" fillId="4" borderId="34" xfId="0" applyNumberFormat="1" applyFont="1" applyFill="1" applyBorder="1" applyAlignment="1" applyProtection="1">
      <alignment vertical="top" shrinkToFit="1"/>
      <protection locked="0"/>
    </xf>
    <xf numFmtId="4" fontId="13" fillId="0" borderId="34" xfId="0" applyNumberFormat="1" applyFont="1" applyBorder="1" applyAlignment="1">
      <alignment vertical="top" shrinkToFit="1"/>
    </xf>
    <xf numFmtId="0" fontId="13" fillId="0" borderId="34" xfId="0" applyFont="1" applyBorder="1" applyAlignment="1">
      <alignment vertical="top" shrinkToFit="1"/>
    </xf>
    <xf numFmtId="0" fontId="13" fillId="0" borderId="25" xfId="0" applyFont="1" applyBorder="1" applyAlignment="1">
      <alignment vertical="top" shrinkToFit="1"/>
    </xf>
    <xf numFmtId="0" fontId="13" fillId="0" borderId="0" xfId="0" applyFont="1"/>
    <xf numFmtId="0" fontId="0" fillId="3" borderId="18" xfId="0" applyFill="1" applyBorder="1" applyAlignment="1">
      <alignment vertical="top"/>
    </xf>
    <xf numFmtId="0" fontId="0" fillId="3" borderId="18" xfId="0" applyNumberFormat="1" applyFill="1" applyBorder="1" applyAlignment="1">
      <alignment vertical="top"/>
    </xf>
    <xf numFmtId="0" fontId="0" fillId="3" borderId="35" xfId="0" applyNumberFormat="1" applyFill="1" applyBorder="1" applyAlignment="1">
      <alignment horizontal="left" vertical="top" wrapText="1"/>
    </xf>
    <xf numFmtId="0" fontId="0" fillId="3" borderId="53" xfId="0" applyFill="1" applyBorder="1" applyAlignment="1">
      <alignment vertical="top" shrinkToFit="1"/>
    </xf>
    <xf numFmtId="164" fontId="0" fillId="3" borderId="35" xfId="0" applyNumberFormat="1" applyFill="1" applyBorder="1" applyAlignment="1">
      <alignment vertical="top" shrinkToFit="1"/>
    </xf>
    <xf numFmtId="4" fontId="0" fillId="3" borderId="35" xfId="0" applyNumberFormat="1" applyFill="1" applyBorder="1" applyAlignment="1">
      <alignment vertical="top" shrinkToFit="1"/>
    </xf>
    <xf numFmtId="0" fontId="0" fillId="3" borderId="35" xfId="0" applyFill="1" applyBorder="1" applyAlignment="1">
      <alignment vertical="top" shrinkToFit="1"/>
    </xf>
    <xf numFmtId="0" fontId="0" fillId="3" borderId="18" xfId="0" applyFill="1" applyBorder="1" applyAlignment="1">
      <alignment vertical="top" shrinkToFit="1"/>
    </xf>
    <xf numFmtId="0" fontId="13" fillId="0" borderId="18" xfId="0" applyFont="1" applyBorder="1" applyAlignment="1">
      <alignment vertical="top"/>
    </xf>
    <xf numFmtId="0" fontId="13" fillId="0" borderId="18" xfId="0" applyNumberFormat="1" applyFont="1" applyBorder="1" applyAlignment="1">
      <alignment vertical="top"/>
    </xf>
    <xf numFmtId="0" fontId="13" fillId="0" borderId="35" xfId="0" applyNumberFormat="1" applyFont="1" applyBorder="1" applyAlignment="1">
      <alignment horizontal="left" vertical="top" wrapText="1"/>
    </xf>
    <xf numFmtId="0" fontId="13" fillId="0" borderId="53" xfId="0" applyFont="1" applyBorder="1" applyAlignment="1">
      <alignment vertical="top" shrinkToFit="1"/>
    </xf>
    <xf numFmtId="164" fontId="13" fillId="0" borderId="35" xfId="0" applyNumberFormat="1" applyFont="1" applyBorder="1" applyAlignment="1">
      <alignment vertical="top" shrinkToFit="1"/>
    </xf>
    <xf numFmtId="4" fontId="13" fillId="4" borderId="35" xfId="0" applyNumberFormat="1" applyFont="1" applyFill="1" applyBorder="1" applyAlignment="1" applyProtection="1">
      <alignment vertical="top" shrinkToFit="1"/>
      <protection locked="0"/>
    </xf>
    <xf numFmtId="4" fontId="13" fillId="0" borderId="35" xfId="0" applyNumberFormat="1" applyFont="1" applyBorder="1" applyAlignment="1">
      <alignment vertical="top" shrinkToFit="1"/>
    </xf>
    <xf numFmtId="0" fontId="13" fillId="0" borderId="35" xfId="0" applyFont="1" applyBorder="1" applyAlignment="1">
      <alignment vertical="top" shrinkToFit="1"/>
    </xf>
    <xf numFmtId="0" fontId="13" fillId="0" borderId="18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1" fillId="3" borderId="15" xfId="0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horizontal="left" vertical="top" wrapText="1"/>
    </xf>
    <xf numFmtId="0" fontId="1" fillId="3" borderId="14" xfId="0" applyFont="1" applyFill="1" applyBorder="1" applyAlignment="1">
      <alignment vertical="top"/>
    </xf>
    <xf numFmtId="4" fontId="1" fillId="3" borderId="16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12" fillId="3" borderId="33" xfId="0" applyFont="1" applyFill="1" applyBorder="1" applyAlignment="1">
      <alignment horizontal="center" vertical="center" wrapText="1"/>
    </xf>
    <xf numFmtId="49" fontId="2" fillId="0" borderId="32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" fontId="2" fillId="0" borderId="33" xfId="0" applyNumberFormat="1" applyFont="1" applyBorder="1" applyAlignment="1">
      <alignment vertical="center"/>
    </xf>
    <xf numFmtId="4" fontId="2" fillId="0" borderId="34" xfId="0" applyNumberFormat="1" applyFont="1" applyBorder="1" applyAlignment="1">
      <alignment vertical="center"/>
    </xf>
    <xf numFmtId="49" fontId="2" fillId="0" borderId="25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18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" fontId="2" fillId="0" borderId="35" xfId="0" applyNumberFormat="1" applyFont="1" applyBorder="1" applyAlignment="1">
      <alignment vertical="center"/>
    </xf>
    <xf numFmtId="4" fontId="2" fillId="5" borderId="35" xfId="0" applyNumberFormat="1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center" vertical="center" shrinkToFit="1"/>
    </xf>
    <xf numFmtId="0" fontId="5" fillId="3" borderId="6" xfId="0" applyFont="1" applyFill="1" applyBorder="1" applyAlignment="1">
      <alignment horizontal="center" vertical="center" shrinkToFit="1"/>
    </xf>
    <xf numFmtId="0" fontId="5" fillId="3" borderId="7" xfId="0" applyFont="1" applyFill="1" applyBorder="1" applyAlignment="1">
      <alignment horizontal="center" vertical="center" shrinkToFit="1"/>
    </xf>
    <xf numFmtId="49" fontId="1" fillId="4" borderId="6" xfId="0" applyNumberFormat="1" applyFont="1" applyFill="1" applyBorder="1" applyAlignment="1" applyProtection="1">
      <alignment horizontal="left" vertical="center"/>
      <protection locked="0"/>
    </xf>
    <xf numFmtId="1" fontId="6" fillId="0" borderId="10" xfId="0" applyNumberFormat="1" applyFont="1" applyBorder="1" applyAlignment="1">
      <alignment horizontal="right" indent="1"/>
    </xf>
    <xf numFmtId="4" fontId="7" fillId="0" borderId="15" xfId="0" applyNumberFormat="1" applyFont="1" applyBorder="1" applyAlignment="1">
      <alignment horizontal="right" vertical="center" indent="1"/>
    </xf>
    <xf numFmtId="4" fontId="7" fillId="0" borderId="16" xfId="0" applyNumberFormat="1" applyFont="1" applyBorder="1" applyAlignment="1">
      <alignment horizontal="right" vertical="center" indent="1"/>
    </xf>
    <xf numFmtId="4" fontId="7" fillId="0" borderId="17" xfId="0" applyNumberFormat="1" applyFont="1" applyBorder="1" applyAlignment="1">
      <alignment horizontal="right" vertical="center" indent="1"/>
    </xf>
    <xf numFmtId="4" fontId="8" fillId="0" borderId="15" xfId="0" applyNumberFormat="1" applyFont="1" applyBorder="1" applyAlignment="1">
      <alignment horizontal="right" vertical="center" indent="1"/>
    </xf>
    <xf numFmtId="4" fontId="8" fillId="0" borderId="17" xfId="0" applyNumberFormat="1" applyFont="1" applyBorder="1" applyAlignment="1">
      <alignment horizontal="right" vertical="center" indent="1"/>
    </xf>
    <xf numFmtId="4" fontId="8" fillId="0" borderId="15" xfId="0" applyNumberFormat="1" applyFont="1" applyBorder="1" applyAlignment="1">
      <alignment vertical="center"/>
    </xf>
    <xf numFmtId="4" fontId="8" fillId="0" borderId="14" xfId="0" applyNumberFormat="1" applyFont="1" applyBorder="1" applyAlignment="1">
      <alignment vertical="center"/>
    </xf>
    <xf numFmtId="4" fontId="8" fillId="0" borderId="15" xfId="0" applyNumberFormat="1" applyFont="1" applyBorder="1" applyAlignment="1">
      <alignment horizontal="right" vertical="center"/>
    </xf>
    <xf numFmtId="4" fontId="8" fillId="0" borderId="14" xfId="0" applyNumberFormat="1" applyFont="1" applyBorder="1" applyAlignment="1">
      <alignment horizontal="right" vertical="center"/>
    </xf>
    <xf numFmtId="4" fontId="8" fillId="0" borderId="18" xfId="0" applyNumberFormat="1" applyFont="1" applyBorder="1" applyAlignment="1">
      <alignment horizontal="right" vertical="center"/>
    </xf>
    <xf numFmtId="4" fontId="8" fillId="0" borderId="10" xfId="0" applyNumberFormat="1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right" vertical="center"/>
    </xf>
    <xf numFmtId="4" fontId="9" fillId="3" borderId="20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/>
    </xf>
    <xf numFmtId="3" fontId="0" fillId="0" borderId="14" xfId="0" applyNumberFormat="1" applyBorder="1"/>
    <xf numFmtId="3" fontId="0" fillId="0" borderId="14" xfId="0" applyNumberFormat="1" applyBorder="1" applyAlignment="1">
      <alignment wrapText="1"/>
    </xf>
    <xf numFmtId="3" fontId="0" fillId="5" borderId="28" xfId="0" applyNumberFormat="1" applyFill="1" applyBorder="1"/>
    <xf numFmtId="3" fontId="0" fillId="5" borderId="14" xfId="0" applyNumberFormat="1" applyFill="1" applyBorder="1"/>
    <xf numFmtId="3" fontId="0" fillId="5" borderId="30" xfId="0" applyNumberFormat="1" applyFill="1" applyBorder="1"/>
    <xf numFmtId="0" fontId="0" fillId="0" borderId="0" xfId="0" applyNumberFormat="1" applyAlignment="1">
      <alignment wrapText="1"/>
    </xf>
    <xf numFmtId="4" fontId="8" fillId="0" borderId="16" xfId="0" applyNumberFormat="1" applyFont="1" applyBorder="1" applyAlignment="1">
      <alignment horizontal="right" vertical="center" indent="1"/>
    </xf>
    <xf numFmtId="2" fontId="9" fillId="3" borderId="20" xfId="0" applyNumberFormat="1" applyFont="1" applyFill="1" applyBorder="1" applyAlignment="1">
      <alignment horizontal="right" vertical="center"/>
    </xf>
    <xf numFmtId="0" fontId="6" fillId="0" borderId="10" xfId="0" applyFont="1" applyBorder="1" applyAlignment="1">
      <alignment horizontal="right" indent="1"/>
    </xf>
    <xf numFmtId="0" fontId="6" fillId="0" borderId="11" xfId="0" applyFont="1" applyBorder="1" applyAlignment="1">
      <alignment horizontal="right" indent="1"/>
    </xf>
    <xf numFmtId="49" fontId="1" fillId="4" borderId="0" xfId="0" applyNumberFormat="1" applyFont="1" applyFill="1" applyBorder="1" applyAlignment="1" applyProtection="1">
      <alignment horizontal="left" vertical="center"/>
      <protection locked="0"/>
    </xf>
    <xf numFmtId="49" fontId="1" fillId="4" borderId="10" xfId="0" applyNumberFormat="1" applyFont="1" applyFill="1" applyBorder="1" applyAlignment="1" applyProtection="1">
      <alignment horizontal="left" vertical="center"/>
      <protection locked="0"/>
    </xf>
    <xf numFmtId="49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4" xfId="0" applyNumberForma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0" fontId="5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54" xfId="0" applyFill="1" applyBorder="1" applyAlignment="1" applyProtection="1">
      <alignment vertical="top" wrapText="1"/>
      <protection locked="0"/>
    </xf>
    <xf numFmtId="0" fontId="0" fillId="4" borderId="25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5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horizontal="left" vertical="top" wrapText="1"/>
      <protection locked="0"/>
    </xf>
    <xf numFmtId="0" fontId="0" fillId="4" borderId="53" xfId="0" applyFill="1" applyBorder="1" applyAlignment="1" applyProtection="1">
      <alignment vertical="top" wrapText="1"/>
      <protection locked="0"/>
    </xf>
  </cellXfs>
  <cellStyles count="2">
    <cellStyle name="Normální" xfId="0" builtinId="0" customBuiltin="1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5" x14ac:dyDescent="0.3"/>
  <sheetData>
    <row r="1" spans="1:7" ht="14.25" x14ac:dyDescent="0.3">
      <c r="A1" s="1" t="s">
        <v>0</v>
      </c>
    </row>
    <row r="2" spans="1:7" ht="57.75" customHeight="1" x14ac:dyDescent="0.3">
      <c r="A2" s="200" t="s">
        <v>1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9999999999998" bottom="0.78749999999999998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3"/>
  <sheetViews>
    <sheetView showGridLines="0" tabSelected="1" topLeftCell="B1" zoomScaleNormal="100" zoomScaleSheetLayoutView="75" workbookViewId="0">
      <selection activeCell="G26" sqref="G26:I26"/>
    </sheetView>
  </sheetViews>
  <sheetFormatPr defaultColWidth="9.1640625" defaultRowHeight="13.5" x14ac:dyDescent="0.3"/>
  <cols>
    <col min="1" max="1" width="8.5" hidden="1" customWidth="1"/>
    <col min="2" max="2" width="9.33203125" customWidth="1"/>
    <col min="3" max="3" width="7.5" customWidth="1"/>
    <col min="4" max="4" width="13.5" customWidth="1"/>
    <col min="5" max="5" width="12.33203125" customWidth="1"/>
    <col min="6" max="6" width="11.5" customWidth="1"/>
    <col min="7" max="7" width="12.83203125" style="2" customWidth="1"/>
    <col min="8" max="8" width="12.83203125" customWidth="1"/>
    <col min="9" max="9" width="12.83203125" style="2" customWidth="1"/>
    <col min="10" max="10" width="6.83203125" style="2" customWidth="1"/>
    <col min="11" max="11" width="4.33203125" customWidth="1"/>
    <col min="12" max="15" width="10.83203125" customWidth="1"/>
    <col min="52" max="52" width="93.33203125" customWidth="1"/>
  </cols>
  <sheetData>
    <row r="1" spans="1:15" ht="33.75" customHeight="1" x14ac:dyDescent="0.3">
      <c r="A1" s="3" t="s">
        <v>2</v>
      </c>
      <c r="B1" s="212" t="s">
        <v>3</v>
      </c>
      <c r="C1" s="213"/>
      <c r="D1" s="213"/>
      <c r="E1" s="213"/>
      <c r="F1" s="213"/>
      <c r="G1" s="213"/>
      <c r="H1" s="213"/>
      <c r="I1" s="213"/>
      <c r="J1" s="214"/>
    </row>
    <row r="2" spans="1:15" ht="23.25" customHeight="1" x14ac:dyDescent="0.3">
      <c r="A2" s="4"/>
      <c r="B2" s="5" t="s">
        <v>4</v>
      </c>
      <c r="C2" s="6"/>
      <c r="D2" s="215" t="s">
        <v>5</v>
      </c>
      <c r="E2" s="216"/>
      <c r="F2" s="216"/>
      <c r="G2" s="216"/>
      <c r="H2" s="216"/>
      <c r="I2" s="216"/>
      <c r="J2" s="217"/>
      <c r="O2" s="7"/>
    </row>
    <row r="3" spans="1:15" ht="23.25" customHeight="1" x14ac:dyDescent="0.3">
      <c r="A3" s="4"/>
      <c r="B3" s="8" t="s">
        <v>6</v>
      </c>
      <c r="C3" s="9"/>
      <c r="D3" s="246" t="s">
        <v>7</v>
      </c>
      <c r="E3" s="247"/>
      <c r="F3" s="247"/>
      <c r="G3" s="247"/>
      <c r="H3" s="247"/>
      <c r="I3" s="247"/>
      <c r="J3" s="248"/>
    </row>
    <row r="4" spans="1:15" ht="23.25" hidden="1" customHeight="1" x14ac:dyDescent="0.3">
      <c r="A4" s="4"/>
      <c r="B4" s="10" t="s">
        <v>8</v>
      </c>
      <c r="C4" s="11"/>
      <c r="D4" s="12"/>
      <c r="E4" s="12"/>
      <c r="F4" s="13"/>
      <c r="G4" s="14"/>
      <c r="H4" s="13"/>
      <c r="I4" s="14"/>
      <c r="J4" s="15"/>
    </row>
    <row r="5" spans="1:15" ht="24" customHeight="1" x14ac:dyDescent="0.3">
      <c r="A5" s="4"/>
      <c r="B5" s="16" t="s">
        <v>9</v>
      </c>
      <c r="C5" s="17"/>
      <c r="D5" s="18" t="s">
        <v>10</v>
      </c>
      <c r="E5" s="19"/>
      <c r="F5" s="19"/>
      <c r="G5" s="19"/>
      <c r="H5" s="20" t="s">
        <v>11</v>
      </c>
      <c r="I5" s="18" t="s">
        <v>12</v>
      </c>
      <c r="J5" s="21"/>
    </row>
    <row r="6" spans="1:15" ht="15.75" customHeight="1" x14ac:dyDescent="0.3">
      <c r="A6" s="4"/>
      <c r="B6" s="22"/>
      <c r="C6" s="19"/>
      <c r="D6" s="18" t="s">
        <v>13</v>
      </c>
      <c r="E6" s="19"/>
      <c r="F6" s="19"/>
      <c r="G6" s="19"/>
      <c r="H6" s="20" t="s">
        <v>14</v>
      </c>
      <c r="I6" s="18" t="s">
        <v>15</v>
      </c>
      <c r="J6" s="21"/>
    </row>
    <row r="7" spans="1:15" ht="15.75" customHeight="1" x14ac:dyDescent="0.3">
      <c r="A7" s="4"/>
      <c r="B7" s="23"/>
      <c r="C7" s="24" t="s">
        <v>16</v>
      </c>
      <c r="D7" s="25" t="s">
        <v>17</v>
      </c>
      <c r="E7" s="26"/>
      <c r="F7" s="26"/>
      <c r="G7" s="26"/>
      <c r="H7" s="27"/>
      <c r="I7" s="26"/>
      <c r="J7" s="28"/>
    </row>
    <row r="8" spans="1:15" ht="24" hidden="1" customHeight="1" x14ac:dyDescent="0.3">
      <c r="A8" s="4"/>
      <c r="B8" s="16" t="s">
        <v>18</v>
      </c>
      <c r="C8" s="17"/>
      <c r="D8" s="29"/>
      <c r="E8" s="17"/>
      <c r="F8" s="17"/>
      <c r="G8" s="30"/>
      <c r="H8" s="20" t="s">
        <v>11</v>
      </c>
      <c r="I8" s="31"/>
      <c r="J8" s="21"/>
    </row>
    <row r="9" spans="1:15" ht="15.75" hidden="1" customHeight="1" x14ac:dyDescent="0.3">
      <c r="A9" s="4"/>
      <c r="B9" s="4"/>
      <c r="C9" s="17"/>
      <c r="D9" s="29"/>
      <c r="E9" s="17"/>
      <c r="F9" s="17"/>
      <c r="G9" s="30"/>
      <c r="H9" s="20" t="s">
        <v>14</v>
      </c>
      <c r="I9" s="31"/>
      <c r="J9" s="21"/>
    </row>
    <row r="10" spans="1:15" ht="15.75" hidden="1" customHeight="1" x14ac:dyDescent="0.3">
      <c r="A10" s="4"/>
      <c r="B10" s="32"/>
      <c r="C10" s="33"/>
      <c r="D10" s="34"/>
      <c r="E10" s="35"/>
      <c r="F10" s="35"/>
      <c r="G10" s="36"/>
      <c r="H10" s="36"/>
      <c r="I10" s="37"/>
      <c r="J10" s="28"/>
    </row>
    <row r="11" spans="1:15" ht="24" customHeight="1" x14ac:dyDescent="0.3">
      <c r="A11" s="4"/>
      <c r="B11" s="16" t="s">
        <v>19</v>
      </c>
      <c r="C11" s="17"/>
      <c r="D11" s="218" t="s">
        <v>20</v>
      </c>
      <c r="E11" s="218"/>
      <c r="F11" s="218"/>
      <c r="G11" s="218"/>
      <c r="H11" s="20" t="s">
        <v>11</v>
      </c>
      <c r="I11" s="38" t="s">
        <v>21</v>
      </c>
      <c r="J11" s="21"/>
    </row>
    <row r="12" spans="1:15" ht="15.75" customHeight="1" x14ac:dyDescent="0.3">
      <c r="A12" s="4"/>
      <c r="B12" s="22"/>
      <c r="C12" s="19"/>
      <c r="D12" s="244" t="s">
        <v>22</v>
      </c>
      <c r="E12" s="244"/>
      <c r="F12" s="244"/>
      <c r="G12" s="244"/>
      <c r="H12" s="20" t="s">
        <v>14</v>
      </c>
      <c r="I12" s="38" t="s">
        <v>23</v>
      </c>
      <c r="J12" s="21"/>
    </row>
    <row r="13" spans="1:15" ht="15.75" customHeight="1" x14ac:dyDescent="0.3">
      <c r="A13" s="4"/>
      <c r="B13" s="23"/>
      <c r="C13" s="39" t="s">
        <v>24</v>
      </c>
      <c r="D13" s="245" t="s">
        <v>25</v>
      </c>
      <c r="E13" s="245"/>
      <c r="F13" s="245"/>
      <c r="G13" s="245"/>
      <c r="H13" s="40"/>
      <c r="I13" s="26"/>
      <c r="J13" s="28"/>
    </row>
    <row r="14" spans="1:15" ht="24" hidden="1" customHeight="1" x14ac:dyDescent="0.3">
      <c r="A14" s="4"/>
      <c r="B14" s="41" t="s">
        <v>26</v>
      </c>
      <c r="C14" s="42"/>
      <c r="D14" s="43" t="s">
        <v>27</v>
      </c>
      <c r="E14" s="44"/>
      <c r="F14" s="44"/>
      <c r="G14" s="44"/>
      <c r="H14" s="45"/>
      <c r="I14" s="44"/>
      <c r="J14" s="46"/>
    </row>
    <row r="15" spans="1:15" ht="32.25" customHeight="1" x14ac:dyDescent="0.3">
      <c r="A15" s="4"/>
      <c r="B15" s="32" t="s">
        <v>28</v>
      </c>
      <c r="C15" s="47"/>
      <c r="D15" s="36"/>
      <c r="E15" s="219" t="s">
        <v>29</v>
      </c>
      <c r="F15" s="219"/>
      <c r="G15" s="242" t="s">
        <v>30</v>
      </c>
      <c r="H15" s="242"/>
      <c r="I15" s="242" t="s">
        <v>31</v>
      </c>
      <c r="J15" s="243"/>
    </row>
    <row r="16" spans="1:15" ht="23.25" customHeight="1" x14ac:dyDescent="0.3">
      <c r="A16" s="48" t="s">
        <v>32</v>
      </c>
      <c r="B16" s="49" t="s">
        <v>32</v>
      </c>
      <c r="C16" s="50"/>
      <c r="D16" s="51"/>
      <c r="E16" s="220">
        <f>SUMIF(F49:F59,A16,G49:G59)+SUMIF(F49:F59,"PSU",G49:G59)</f>
        <v>5428.63</v>
      </c>
      <c r="F16" s="221"/>
      <c r="G16" s="220">
        <f>SUMIF(F49:F59,A16,H49:H59)+SUMIF(F49:F59,"PSU",H49:H59)</f>
        <v>60505.79</v>
      </c>
      <c r="H16" s="221"/>
      <c r="I16" s="220">
        <f>SUMIF(F49:F59,A16,I49:I59)+SUMIF(F49:F59,"PSU",I49:I59)</f>
        <v>0</v>
      </c>
      <c r="J16" s="222"/>
    </row>
    <row r="17" spans="1:10" ht="23.25" customHeight="1" x14ac:dyDescent="0.3">
      <c r="A17" s="48" t="s">
        <v>33</v>
      </c>
      <c r="B17" s="49" t="s">
        <v>33</v>
      </c>
      <c r="C17" s="50"/>
      <c r="D17" s="51"/>
      <c r="E17" s="220">
        <f>SUMIF(F49:F59,A17,G49:G59)</f>
        <v>181084.82</v>
      </c>
      <c r="F17" s="221"/>
      <c r="G17" s="220">
        <f>SUMIF(F49:F59,A17,H49:H59)</f>
        <v>367968.53</v>
      </c>
      <c r="H17" s="221"/>
      <c r="I17" s="220">
        <f>SUMIF(F49:F59,A17,I49:I59)</f>
        <v>0</v>
      </c>
      <c r="J17" s="222"/>
    </row>
    <row r="18" spans="1:10" ht="23.25" customHeight="1" x14ac:dyDescent="0.3">
      <c r="A18" s="48" t="s">
        <v>34</v>
      </c>
      <c r="B18" s="49" t="s">
        <v>34</v>
      </c>
      <c r="C18" s="50"/>
      <c r="D18" s="51"/>
      <c r="E18" s="220">
        <f>SUMIF(F49:F59,A18,G49:G59)</f>
        <v>0</v>
      </c>
      <c r="F18" s="221"/>
      <c r="G18" s="220">
        <f>SUMIF(F49:F59,A18,H49:H59)</f>
        <v>0</v>
      </c>
      <c r="H18" s="221"/>
      <c r="I18" s="220">
        <f>SUMIF(F49:F59,A18,I49:I59)</f>
        <v>0</v>
      </c>
      <c r="J18" s="222"/>
    </row>
    <row r="19" spans="1:10" ht="23.25" customHeight="1" x14ac:dyDescent="0.3">
      <c r="A19" s="48" t="s">
        <v>35</v>
      </c>
      <c r="B19" s="49" t="s">
        <v>36</v>
      </c>
      <c r="C19" s="50"/>
      <c r="D19" s="51"/>
      <c r="E19" s="220">
        <f>SUMIF(F49:F59,A19,G49:G59)</f>
        <v>0</v>
      </c>
      <c r="F19" s="221"/>
      <c r="G19" s="220">
        <f>SUMIF(F49:F59,A19,H49:H59)</f>
        <v>20476.8</v>
      </c>
      <c r="H19" s="221"/>
      <c r="I19" s="220">
        <f>SUMIF(F49:F59,A19,I49:I59)</f>
        <v>0</v>
      </c>
      <c r="J19" s="222"/>
    </row>
    <row r="20" spans="1:10" ht="23.25" customHeight="1" x14ac:dyDescent="0.3">
      <c r="A20" s="48" t="s">
        <v>37</v>
      </c>
      <c r="B20" s="49" t="s">
        <v>38</v>
      </c>
      <c r="C20" s="50"/>
      <c r="D20" s="51"/>
      <c r="E20" s="220">
        <f>SUMIF(F49:F59,A20,G49:G59)</f>
        <v>0</v>
      </c>
      <c r="F20" s="221"/>
      <c r="G20" s="220">
        <f>SUMIF(F49:F59,A20,H49:H59)</f>
        <v>0</v>
      </c>
      <c r="H20" s="221"/>
      <c r="I20" s="220">
        <f>SUMIF(F49:F59,A20,I49:I59)</f>
        <v>0</v>
      </c>
      <c r="J20" s="222"/>
    </row>
    <row r="21" spans="1:10" ht="23.25" customHeight="1" x14ac:dyDescent="0.3">
      <c r="A21" s="4"/>
      <c r="B21" s="52" t="s">
        <v>31</v>
      </c>
      <c r="C21" s="53"/>
      <c r="D21" s="54"/>
      <c r="E21" s="223">
        <f>SUM(E16:F20)</f>
        <v>186513.45</v>
      </c>
      <c r="F21" s="240"/>
      <c r="G21" s="223">
        <f>SUM(G16:H20)</f>
        <v>448951.12</v>
      </c>
      <c r="H21" s="240"/>
      <c r="I21" s="223">
        <f>SUM(I16:J20)</f>
        <v>0</v>
      </c>
      <c r="J21" s="224"/>
    </row>
    <row r="22" spans="1:10" ht="33" customHeight="1" x14ac:dyDescent="0.3">
      <c r="A22" s="4"/>
      <c r="B22" s="55" t="s">
        <v>39</v>
      </c>
      <c r="C22" s="50"/>
      <c r="D22" s="51"/>
      <c r="E22" s="56"/>
      <c r="F22" s="57"/>
      <c r="G22" s="58"/>
      <c r="H22" s="58"/>
      <c r="I22" s="58"/>
      <c r="J22" s="59"/>
    </row>
    <row r="23" spans="1:10" ht="23.25" customHeight="1" x14ac:dyDescent="0.3">
      <c r="A23" s="4"/>
      <c r="B23" s="60" t="s">
        <v>40</v>
      </c>
      <c r="C23" s="50"/>
      <c r="D23" s="51"/>
      <c r="E23" s="61">
        <v>15</v>
      </c>
      <c r="F23" s="57" t="s">
        <v>41</v>
      </c>
      <c r="G23" s="225">
        <f>ZakladDPHSniVypocet</f>
        <v>0</v>
      </c>
      <c r="H23" s="226"/>
      <c r="I23" s="226"/>
      <c r="J23" s="59" t="str">
        <f t="shared" ref="J23:J28" si="0">Mena</f>
        <v>CZK</v>
      </c>
    </row>
    <row r="24" spans="1:10" ht="23.25" customHeight="1" x14ac:dyDescent="0.3">
      <c r="A24" s="4"/>
      <c r="B24" s="60" t="s">
        <v>42</v>
      </c>
      <c r="C24" s="50"/>
      <c r="D24" s="51"/>
      <c r="E24" s="61">
        <f>SazbaDPH1</f>
        <v>15</v>
      </c>
      <c r="F24" s="57" t="s">
        <v>41</v>
      </c>
      <c r="G24" s="227">
        <f>ZakladDPHSni*SazbaDPH1/100</f>
        <v>0</v>
      </c>
      <c r="H24" s="228"/>
      <c r="I24" s="228"/>
      <c r="J24" s="59" t="str">
        <f t="shared" si="0"/>
        <v>CZK</v>
      </c>
    </row>
    <row r="25" spans="1:10" ht="23.25" customHeight="1" x14ac:dyDescent="0.3">
      <c r="A25" s="4"/>
      <c r="B25" s="60" t="s">
        <v>43</v>
      </c>
      <c r="C25" s="50"/>
      <c r="D25" s="51"/>
      <c r="E25" s="61">
        <v>21</v>
      </c>
      <c r="F25" s="57" t="s">
        <v>41</v>
      </c>
      <c r="G25" s="225">
        <v>635463.1</v>
      </c>
      <c r="H25" s="226"/>
      <c r="I25" s="226"/>
      <c r="J25" s="59" t="str">
        <f t="shared" si="0"/>
        <v>CZK</v>
      </c>
    </row>
    <row r="26" spans="1:10" ht="23.25" customHeight="1" x14ac:dyDescent="0.3">
      <c r="A26" s="4"/>
      <c r="B26" s="62" t="s">
        <v>44</v>
      </c>
      <c r="C26" s="63"/>
      <c r="D26" s="64"/>
      <c r="E26" s="65">
        <f>SazbaDPH2</f>
        <v>21</v>
      </c>
      <c r="F26" s="66" t="s">
        <v>41</v>
      </c>
      <c r="G26" s="229">
        <f>ZakladDPHZakl*SazbaDPH2/100</f>
        <v>133447.25099999999</v>
      </c>
      <c r="H26" s="230"/>
      <c r="I26" s="230"/>
      <c r="J26" s="67" t="str">
        <f t="shared" si="0"/>
        <v>CZK</v>
      </c>
    </row>
    <row r="27" spans="1:10" ht="23.25" customHeight="1" thickBot="1" x14ac:dyDescent="0.35">
      <c r="A27" s="4"/>
      <c r="B27" s="68" t="s">
        <v>45</v>
      </c>
      <c r="C27" s="69"/>
      <c r="D27" s="70"/>
      <c r="E27" s="69"/>
      <c r="F27" s="71"/>
      <c r="G27" s="231">
        <f>0</f>
        <v>0</v>
      </c>
      <c r="H27" s="231"/>
      <c r="I27" s="231"/>
      <c r="J27" s="72" t="str">
        <f t="shared" si="0"/>
        <v>CZK</v>
      </c>
    </row>
    <row r="28" spans="1:10" ht="27.75" hidden="1" customHeight="1" thickBot="1" x14ac:dyDescent="0.35">
      <c r="A28" s="4"/>
      <c r="B28" s="73" t="s">
        <v>46</v>
      </c>
      <c r="C28" s="74"/>
      <c r="D28" s="74"/>
      <c r="E28" s="75"/>
      <c r="F28" s="76"/>
      <c r="G28" s="241">
        <f>ZakladDPHSniVypocet+ZakladDPHZaklVypocet</f>
        <v>0</v>
      </c>
      <c r="H28" s="241"/>
      <c r="I28" s="241"/>
      <c r="J28" s="77" t="str">
        <f t="shared" si="0"/>
        <v>CZK</v>
      </c>
    </row>
    <row r="29" spans="1:10" ht="27.75" customHeight="1" thickBot="1" x14ac:dyDescent="0.35">
      <c r="A29" s="4"/>
      <c r="B29" s="73" t="s">
        <v>47</v>
      </c>
      <c r="C29" s="78"/>
      <c r="D29" s="78"/>
      <c r="E29" s="78"/>
      <c r="F29" s="78"/>
      <c r="G29" s="232">
        <f>ZakladDPHSni+DPHSni+ZakladDPHZakl+DPHZakl+Zaokrouhleni</f>
        <v>768910.35100000002</v>
      </c>
      <c r="H29" s="232"/>
      <c r="I29" s="232"/>
      <c r="J29" s="79" t="s">
        <v>48</v>
      </c>
    </row>
    <row r="30" spans="1:10" ht="12.75" customHeight="1" x14ac:dyDescent="0.3">
      <c r="A30" s="4"/>
      <c r="B30" s="4"/>
      <c r="C30" s="17"/>
      <c r="D30" s="17"/>
      <c r="E30" s="17"/>
      <c r="F30" s="17"/>
      <c r="G30" s="30"/>
      <c r="H30" s="17"/>
      <c r="I30" s="30"/>
      <c r="J30" s="80"/>
    </row>
    <row r="31" spans="1:10" ht="30" customHeight="1" x14ac:dyDescent="0.3">
      <c r="A31" s="4"/>
      <c r="B31" s="4"/>
      <c r="C31" s="17"/>
      <c r="D31" s="17"/>
      <c r="E31" s="17"/>
      <c r="F31" s="17"/>
      <c r="G31" s="30"/>
      <c r="H31" s="17"/>
      <c r="I31" s="30"/>
      <c r="J31" s="80"/>
    </row>
    <row r="32" spans="1:10" ht="18.75" customHeight="1" x14ac:dyDescent="0.3">
      <c r="A32" s="4"/>
      <c r="B32" s="81"/>
      <c r="C32" s="82" t="s">
        <v>49</v>
      </c>
      <c r="D32" s="83" t="s">
        <v>50</v>
      </c>
      <c r="E32" s="83"/>
      <c r="F32" s="82" t="s">
        <v>51</v>
      </c>
      <c r="G32" s="83"/>
      <c r="H32" s="84">
        <f ca="1">TODAY()</f>
        <v>44287</v>
      </c>
      <c r="I32" s="83"/>
      <c r="J32" s="80"/>
    </row>
    <row r="33" spans="1:52" ht="47.25" customHeight="1" x14ac:dyDescent="0.3">
      <c r="A33" s="4"/>
      <c r="B33" s="4"/>
      <c r="C33" s="17"/>
      <c r="D33" s="17"/>
      <c r="E33" s="17"/>
      <c r="F33" s="17"/>
      <c r="G33" s="30"/>
      <c r="H33" s="17"/>
      <c r="I33" s="30"/>
      <c r="J33" s="80"/>
    </row>
    <row r="34" spans="1:52" s="1" customFormat="1" ht="18.75" customHeight="1" x14ac:dyDescent="0.2">
      <c r="A34" s="85"/>
      <c r="B34" s="85"/>
      <c r="C34" s="86"/>
      <c r="D34" s="87"/>
      <c r="E34" s="87"/>
      <c r="F34" s="86"/>
      <c r="G34" s="88"/>
      <c r="H34" s="87"/>
      <c r="I34" s="88"/>
      <c r="J34" s="89"/>
    </row>
    <row r="35" spans="1:52" ht="12.75" customHeight="1" x14ac:dyDescent="0.3">
      <c r="A35" s="4"/>
      <c r="B35" s="4"/>
      <c r="C35" s="17"/>
      <c r="D35" s="233" t="s">
        <v>52</v>
      </c>
      <c r="E35" s="233"/>
      <c r="F35" s="17"/>
      <c r="G35" s="30"/>
      <c r="H35" s="90" t="s">
        <v>53</v>
      </c>
      <c r="I35" s="30"/>
      <c r="J35" s="80"/>
    </row>
    <row r="36" spans="1:52" ht="13.5" customHeight="1" thickBot="1" x14ac:dyDescent="0.35">
      <c r="A36" s="91"/>
      <c r="B36" s="91"/>
      <c r="C36" s="92"/>
      <c r="D36" s="92"/>
      <c r="E36" s="92"/>
      <c r="F36" s="92"/>
      <c r="G36" s="93"/>
      <c r="H36" s="92"/>
      <c r="I36" s="93"/>
      <c r="J36" s="94"/>
    </row>
    <row r="37" spans="1:52" ht="27" hidden="1" customHeight="1" x14ac:dyDescent="0.3">
      <c r="B37" s="95" t="s">
        <v>54</v>
      </c>
      <c r="C37" s="96"/>
      <c r="D37" s="96"/>
      <c r="E37" s="96"/>
      <c r="F37" s="97"/>
      <c r="G37" s="97"/>
      <c r="H37" s="97"/>
      <c r="I37" s="97"/>
      <c r="J37" s="96"/>
    </row>
    <row r="38" spans="1:52" ht="25.5" hidden="1" customHeight="1" x14ac:dyDescent="0.3">
      <c r="A38" s="98" t="s">
        <v>55</v>
      </c>
      <c r="B38" s="99" t="s">
        <v>56</v>
      </c>
      <c r="C38" s="100" t="s">
        <v>57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58</v>
      </c>
      <c r="I38" s="103" t="s">
        <v>59</v>
      </c>
      <c r="J38" s="104" t="s">
        <v>41</v>
      </c>
    </row>
    <row r="39" spans="1:52" ht="25.5" hidden="1" customHeight="1" x14ac:dyDescent="0.3">
      <c r="A39" s="98">
        <v>0</v>
      </c>
      <c r="B39" s="105" t="s">
        <v>60</v>
      </c>
      <c r="C39" s="234" t="s">
        <v>5</v>
      </c>
      <c r="D39" s="235"/>
      <c r="E39" s="235"/>
      <c r="F39" s="106">
        <f>'Rozpočet Pol'!AC127</f>
        <v>0</v>
      </c>
      <c r="G39" s="107">
        <f>'Rozpočet Pol'!AD127</f>
        <v>635463.1</v>
      </c>
      <c r="H39" s="108">
        <f>(F39*SazbaDPH1/100)+(G39*SazbaDPH2/100)</f>
        <v>133447.25099999999</v>
      </c>
      <c r="I39" s="108">
        <f>F39+G39+H39</f>
        <v>768910.35100000002</v>
      </c>
      <c r="J39" s="109" t="str">
        <f>IF(CenaCelkemVypocet=0,"",I39/CenaCelkemVypocet*100)</f>
        <v/>
      </c>
    </row>
    <row r="40" spans="1:52" ht="25.5" hidden="1" customHeight="1" x14ac:dyDescent="0.3">
      <c r="A40" s="98"/>
      <c r="B40" s="236" t="s">
        <v>61</v>
      </c>
      <c r="C40" s="237"/>
      <c r="D40" s="237"/>
      <c r="E40" s="238"/>
      <c r="F40" s="110">
        <f>SUMIF(A39,"=1",F39)</f>
        <v>0</v>
      </c>
      <c r="G40" s="111">
        <f>SUMIF(A39,"=1",G39)</f>
        <v>0</v>
      </c>
      <c r="H40" s="111">
        <f>SUMIF(A39,"=1",H39)</f>
        <v>0</v>
      </c>
      <c r="I40" s="111">
        <f>SUMIF(A39,"=1",I39)</f>
        <v>0</v>
      </c>
      <c r="J40" s="112">
        <f>SUMIF(A39,"=1",J39)</f>
        <v>0</v>
      </c>
    </row>
    <row r="42" spans="1:52" x14ac:dyDescent="0.3">
      <c r="B42" t="s">
        <v>62</v>
      </c>
    </row>
    <row r="43" spans="1:52" ht="14.25" x14ac:dyDescent="0.3">
      <c r="B43" s="239" t="s">
        <v>63</v>
      </c>
      <c r="C43" s="239"/>
      <c r="D43" s="239"/>
      <c r="E43" s="239"/>
      <c r="F43" s="239"/>
      <c r="G43" s="239"/>
      <c r="H43" s="239"/>
      <c r="I43" s="239"/>
      <c r="J43" s="239"/>
      <c r="AZ43" s="113" t="str">
        <f>B43</f>
        <v>D1.4.1 Zdravotně technická zařízení, III. etapa</v>
      </c>
    </row>
    <row r="46" spans="1:52" ht="16.5" x14ac:dyDescent="0.3">
      <c r="B46" s="114" t="s">
        <v>64</v>
      </c>
    </row>
    <row r="48" spans="1:52" ht="25.5" customHeight="1" x14ac:dyDescent="0.3">
      <c r="A48" s="115"/>
      <c r="B48" s="116" t="s">
        <v>56</v>
      </c>
      <c r="C48" s="116" t="s">
        <v>57</v>
      </c>
      <c r="D48" s="117"/>
      <c r="E48" s="117"/>
      <c r="F48" s="118" t="s">
        <v>65</v>
      </c>
      <c r="G48" s="118" t="s">
        <v>29</v>
      </c>
      <c r="H48" s="118" t="s">
        <v>30</v>
      </c>
      <c r="I48" s="201" t="s">
        <v>31</v>
      </c>
      <c r="J48" s="201"/>
    </row>
    <row r="49" spans="1:10" ht="25.5" customHeight="1" x14ac:dyDescent="0.3">
      <c r="A49" s="119"/>
      <c r="B49" s="120" t="s">
        <v>66</v>
      </c>
      <c r="C49" s="202" t="s">
        <v>67</v>
      </c>
      <c r="D49" s="203"/>
      <c r="E49" s="203"/>
      <c r="F49" s="121" t="s">
        <v>32</v>
      </c>
      <c r="G49" s="122">
        <f>'Rozpočet Pol'!I8</f>
        <v>0</v>
      </c>
      <c r="H49" s="122">
        <f>'Rozpočet Pol'!K8</f>
        <v>5646.47</v>
      </c>
      <c r="I49" s="204"/>
      <c r="J49" s="204"/>
    </row>
    <row r="50" spans="1:10" ht="25.5" customHeight="1" x14ac:dyDescent="0.3">
      <c r="A50" s="119"/>
      <c r="B50" s="123" t="s">
        <v>68</v>
      </c>
      <c r="C50" s="206" t="s">
        <v>69</v>
      </c>
      <c r="D50" s="207"/>
      <c r="E50" s="207"/>
      <c r="F50" s="124" t="s">
        <v>32</v>
      </c>
      <c r="G50" s="125">
        <f>'Rozpočet Pol'!I12</f>
        <v>5428.63</v>
      </c>
      <c r="H50" s="125">
        <f>'Rozpočet Pol'!K12</f>
        <v>3996.3999999999996</v>
      </c>
      <c r="I50" s="205"/>
      <c r="J50" s="205"/>
    </row>
    <row r="51" spans="1:10" ht="25.5" customHeight="1" x14ac:dyDescent="0.3">
      <c r="A51" s="119"/>
      <c r="B51" s="123" t="s">
        <v>70</v>
      </c>
      <c r="C51" s="206" t="s">
        <v>71</v>
      </c>
      <c r="D51" s="207"/>
      <c r="E51" s="207"/>
      <c r="F51" s="124" t="s">
        <v>32</v>
      </c>
      <c r="G51" s="125">
        <f>'Rozpočet Pol'!I16</f>
        <v>0</v>
      </c>
      <c r="H51" s="125">
        <f>'Rozpočet Pol'!K16</f>
        <v>20452.669999999998</v>
      </c>
      <c r="I51" s="205"/>
      <c r="J51" s="205"/>
    </row>
    <row r="52" spans="1:10" ht="25.5" customHeight="1" x14ac:dyDescent="0.3">
      <c r="A52" s="119"/>
      <c r="B52" s="123" t="s">
        <v>72</v>
      </c>
      <c r="C52" s="206" t="s">
        <v>73</v>
      </c>
      <c r="D52" s="207"/>
      <c r="E52" s="207"/>
      <c r="F52" s="124" t="s">
        <v>32</v>
      </c>
      <c r="G52" s="125">
        <f>'Rozpočet Pol'!I21</f>
        <v>0</v>
      </c>
      <c r="H52" s="125">
        <f>'Rozpočet Pol'!K21</f>
        <v>29562.620000000003</v>
      </c>
      <c r="I52" s="205"/>
      <c r="J52" s="205"/>
    </row>
    <row r="53" spans="1:10" ht="25.5" customHeight="1" x14ac:dyDescent="0.3">
      <c r="A53" s="119"/>
      <c r="B53" s="123" t="s">
        <v>74</v>
      </c>
      <c r="C53" s="206" t="s">
        <v>75</v>
      </c>
      <c r="D53" s="207"/>
      <c r="E53" s="207"/>
      <c r="F53" s="124" t="s">
        <v>32</v>
      </c>
      <c r="G53" s="125">
        <f>'Rozpočet Pol'!I32</f>
        <v>0</v>
      </c>
      <c r="H53" s="125">
        <f>'Rozpočet Pol'!K32</f>
        <v>847.63</v>
      </c>
      <c r="I53" s="205"/>
      <c r="J53" s="205"/>
    </row>
    <row r="54" spans="1:10" ht="25.5" customHeight="1" x14ac:dyDescent="0.3">
      <c r="A54" s="119"/>
      <c r="B54" s="123" t="s">
        <v>76</v>
      </c>
      <c r="C54" s="206" t="s">
        <v>77</v>
      </c>
      <c r="D54" s="207"/>
      <c r="E54" s="207"/>
      <c r="F54" s="124" t="s">
        <v>33</v>
      </c>
      <c r="G54" s="125">
        <f>'Rozpočet Pol'!I34</f>
        <v>0</v>
      </c>
      <c r="H54" s="125">
        <f>'Rozpočet Pol'!K34</f>
        <v>569.92999999999995</v>
      </c>
      <c r="I54" s="205"/>
      <c r="J54" s="205"/>
    </row>
    <row r="55" spans="1:10" ht="25.5" customHeight="1" x14ac:dyDescent="0.3">
      <c r="A55" s="119"/>
      <c r="B55" s="123" t="s">
        <v>78</v>
      </c>
      <c r="C55" s="206" t="s">
        <v>79</v>
      </c>
      <c r="D55" s="207"/>
      <c r="E55" s="207"/>
      <c r="F55" s="124" t="s">
        <v>33</v>
      </c>
      <c r="G55" s="125">
        <f>'Rozpočet Pol'!I37</f>
        <v>0</v>
      </c>
      <c r="H55" s="125">
        <f>'Rozpočet Pol'!K37</f>
        <v>41444.639999999999</v>
      </c>
      <c r="I55" s="205"/>
      <c r="J55" s="205"/>
    </row>
    <row r="56" spans="1:10" ht="25.5" customHeight="1" x14ac:dyDescent="0.3">
      <c r="A56" s="119"/>
      <c r="B56" s="123" t="s">
        <v>80</v>
      </c>
      <c r="C56" s="206" t="s">
        <v>81</v>
      </c>
      <c r="D56" s="207"/>
      <c r="E56" s="207"/>
      <c r="F56" s="124" t="s">
        <v>33</v>
      </c>
      <c r="G56" s="125">
        <f>'Rozpočet Pol'!I40</f>
        <v>32149.280000000002</v>
      </c>
      <c r="H56" s="125">
        <f>'Rozpočet Pol'!K40</f>
        <v>58748.310000000005</v>
      </c>
      <c r="I56" s="205"/>
      <c r="J56" s="205"/>
    </row>
    <row r="57" spans="1:10" ht="25.5" customHeight="1" x14ac:dyDescent="0.3">
      <c r="A57" s="119"/>
      <c r="B57" s="123" t="s">
        <v>82</v>
      </c>
      <c r="C57" s="206" t="s">
        <v>83</v>
      </c>
      <c r="D57" s="207"/>
      <c r="E57" s="207"/>
      <c r="F57" s="124" t="s">
        <v>33</v>
      </c>
      <c r="G57" s="125">
        <f>'Rozpočet Pol'!I64</f>
        <v>24521.289999999994</v>
      </c>
      <c r="H57" s="125">
        <f>'Rozpočet Pol'!K64</f>
        <v>72921.179999999993</v>
      </c>
      <c r="I57" s="205"/>
      <c r="J57" s="205"/>
    </row>
    <row r="58" spans="1:10" ht="25.5" customHeight="1" x14ac:dyDescent="0.3">
      <c r="A58" s="119"/>
      <c r="B58" s="123" t="s">
        <v>84</v>
      </c>
      <c r="C58" s="206" t="s">
        <v>85</v>
      </c>
      <c r="D58" s="207"/>
      <c r="E58" s="207"/>
      <c r="F58" s="124" t="s">
        <v>33</v>
      </c>
      <c r="G58" s="125">
        <f>'Rozpočet Pol'!I87</f>
        <v>124414.25</v>
      </c>
      <c r="H58" s="125">
        <f>'Rozpočet Pol'!K87</f>
        <v>194284.47</v>
      </c>
      <c r="I58" s="205"/>
      <c r="J58" s="205"/>
    </row>
    <row r="59" spans="1:10" ht="25.5" customHeight="1" x14ac:dyDescent="0.3">
      <c r="A59" s="119"/>
      <c r="B59" s="126" t="s">
        <v>35</v>
      </c>
      <c r="C59" s="208" t="s">
        <v>36</v>
      </c>
      <c r="D59" s="209"/>
      <c r="E59" s="209"/>
      <c r="F59" s="127" t="s">
        <v>35</v>
      </c>
      <c r="G59" s="128">
        <f>'Rozpočet Pol'!I124</f>
        <v>0</v>
      </c>
      <c r="H59" s="128">
        <f>'Rozpočet Pol'!K124</f>
        <v>20476.8</v>
      </c>
      <c r="I59" s="210"/>
      <c r="J59" s="210"/>
    </row>
    <row r="60" spans="1:10" ht="25.5" customHeight="1" x14ac:dyDescent="0.3">
      <c r="A60" s="129"/>
      <c r="B60" s="130" t="s">
        <v>59</v>
      </c>
      <c r="C60" s="130"/>
      <c r="D60" s="131"/>
      <c r="E60" s="131"/>
      <c r="F60" s="132"/>
      <c r="G60" s="133">
        <f>SUM(G49:G59)</f>
        <v>186513.45</v>
      </c>
      <c r="H60" s="133">
        <f>SUM(H49:H59)</f>
        <v>448951.12</v>
      </c>
      <c r="I60" s="211">
        <f>SUM(I49:I59)</f>
        <v>0</v>
      </c>
      <c r="J60" s="211"/>
    </row>
    <row r="61" spans="1:10" x14ac:dyDescent="0.3">
      <c r="F61" s="134"/>
      <c r="G61" s="135"/>
      <c r="H61" s="134"/>
      <c r="I61" s="135"/>
      <c r="J61" s="135"/>
    </row>
    <row r="62" spans="1:10" x14ac:dyDescent="0.3">
      <c r="F62" s="134"/>
      <c r="G62" s="135"/>
      <c r="H62" s="134"/>
      <c r="I62" s="135"/>
      <c r="J62" s="135"/>
    </row>
    <row r="63" spans="1:10" x14ac:dyDescent="0.3">
      <c r="F63" s="134"/>
      <c r="G63" s="135"/>
      <c r="H63" s="134"/>
      <c r="I63" s="135"/>
      <c r="J63" s="135"/>
    </row>
  </sheetData>
  <mergeCells count="62">
    <mergeCell ref="D3:J3"/>
    <mergeCell ref="G15:H15"/>
    <mergeCell ref="I15:J15"/>
    <mergeCell ref="E16:F16"/>
    <mergeCell ref="D12:G12"/>
    <mergeCell ref="D13:G13"/>
    <mergeCell ref="B40:E40"/>
    <mergeCell ref="B43:J43"/>
    <mergeCell ref="I16:J16"/>
    <mergeCell ref="I19:J19"/>
    <mergeCell ref="E21:F21"/>
    <mergeCell ref="G21:H21"/>
    <mergeCell ref="G28:I28"/>
    <mergeCell ref="G26:I26"/>
    <mergeCell ref="G27:I27"/>
    <mergeCell ref="G29:I29"/>
    <mergeCell ref="D35:E35"/>
    <mergeCell ref="C39:E39"/>
    <mergeCell ref="G20:H20"/>
    <mergeCell ref="I21:J21"/>
    <mergeCell ref="G23:I23"/>
    <mergeCell ref="G24:I24"/>
    <mergeCell ref="G25:I25"/>
    <mergeCell ref="I60:J60"/>
    <mergeCell ref="B1:J1"/>
    <mergeCell ref="D2:J2"/>
    <mergeCell ref="D11:G11"/>
    <mergeCell ref="E15:F15"/>
    <mergeCell ref="G16:H16"/>
    <mergeCell ref="I17:J17"/>
    <mergeCell ref="E17:F17"/>
    <mergeCell ref="G17:H17"/>
    <mergeCell ref="E18:F18"/>
    <mergeCell ref="G18:H18"/>
    <mergeCell ref="I18:J18"/>
    <mergeCell ref="E19:F19"/>
    <mergeCell ref="G19:H19"/>
    <mergeCell ref="I20:J20"/>
    <mergeCell ref="E20:F20"/>
    <mergeCell ref="C57:E57"/>
    <mergeCell ref="I57:J57"/>
    <mergeCell ref="C58:E58"/>
    <mergeCell ref="I58:J58"/>
    <mergeCell ref="C59:E59"/>
    <mergeCell ref="I59:J59"/>
    <mergeCell ref="I54:J54"/>
    <mergeCell ref="C54:E54"/>
    <mergeCell ref="C55:E55"/>
    <mergeCell ref="I55:J55"/>
    <mergeCell ref="C56:E56"/>
    <mergeCell ref="I56:J56"/>
    <mergeCell ref="C51:E51"/>
    <mergeCell ref="I51:J51"/>
    <mergeCell ref="C52:E52"/>
    <mergeCell ref="I52:J52"/>
    <mergeCell ref="C53:E53"/>
    <mergeCell ref="I53:J53"/>
    <mergeCell ref="I48:J48"/>
    <mergeCell ref="C49:E49"/>
    <mergeCell ref="I49:J49"/>
    <mergeCell ref="I50:J50"/>
    <mergeCell ref="C50:E50"/>
  </mergeCells>
  <pageMargins left="0.39374999999999999" right="0.1965278" top="0.59027779999999996" bottom="0.39374999999999999" header="0" footer="0.1965278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3.5" x14ac:dyDescent="0.3"/>
  <cols>
    <col min="1" max="1" width="4.33203125" style="136" customWidth="1"/>
    <col min="2" max="2" width="14.5" style="136" customWidth="1"/>
    <col min="3" max="3" width="38.33203125" style="137" customWidth="1"/>
    <col min="4" max="4" width="4.6640625" style="136" customWidth="1"/>
    <col min="5" max="5" width="10.6640625" style="136" customWidth="1"/>
    <col min="6" max="6" width="10" style="136" customWidth="1"/>
    <col min="7" max="7" width="12.83203125" style="136" customWidth="1"/>
    <col min="8" max="16384" width="9.33203125" style="136"/>
  </cols>
  <sheetData>
    <row r="1" spans="1:7" ht="15.75" x14ac:dyDescent="0.3">
      <c r="A1" s="249" t="s">
        <v>86</v>
      </c>
      <c r="B1" s="249"/>
      <c r="C1" s="250"/>
      <c r="D1" s="249"/>
      <c r="E1" s="249"/>
      <c r="F1" s="249"/>
      <c r="G1" s="249"/>
    </row>
    <row r="2" spans="1:7" ht="24.95" customHeight="1" x14ac:dyDescent="0.3">
      <c r="A2" s="138" t="s">
        <v>87</v>
      </c>
      <c r="B2" s="139"/>
      <c r="C2" s="251"/>
      <c r="D2" s="251"/>
      <c r="E2" s="251"/>
      <c r="F2" s="251"/>
      <c r="G2" s="252"/>
    </row>
    <row r="3" spans="1:7" ht="24.95" hidden="1" customHeight="1" x14ac:dyDescent="0.3">
      <c r="A3" s="138" t="s">
        <v>88</v>
      </c>
      <c r="B3" s="139"/>
      <c r="C3" s="251"/>
      <c r="D3" s="251"/>
      <c r="E3" s="251"/>
      <c r="F3" s="251"/>
      <c r="G3" s="252"/>
    </row>
    <row r="4" spans="1:7" ht="24.95" hidden="1" customHeight="1" x14ac:dyDescent="0.3">
      <c r="A4" s="138" t="s">
        <v>89</v>
      </c>
      <c r="B4" s="139"/>
      <c r="C4" s="251"/>
      <c r="D4" s="251"/>
      <c r="E4" s="251"/>
      <c r="F4" s="251"/>
      <c r="G4" s="252"/>
    </row>
    <row r="5" spans="1:7" hidden="1" x14ac:dyDescent="0.3">
      <c r="B5" s="140"/>
      <c r="C5" s="141"/>
      <c r="D5" s="142"/>
    </row>
  </sheetData>
  <mergeCells count="4">
    <mergeCell ref="A1:G1"/>
    <mergeCell ref="C2:G2"/>
    <mergeCell ref="C3:G3"/>
    <mergeCell ref="C4:G4"/>
  </mergeCells>
  <pageMargins left="0.59027779999999996" right="0.39374999999999999" top="0.59027779999999996" bottom="0.98402780000000001" header="0.1965278" footer="0.51180550000000002"/>
  <pageSetup paperSize="9" orientation="portrait" r:id="rId1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37"/>
  <sheetViews>
    <sheetView topLeftCell="A108" workbookViewId="0">
      <selection sqref="A1:G1"/>
    </sheetView>
  </sheetViews>
  <sheetFormatPr defaultRowHeight="13.5" outlineLevelRow="1" x14ac:dyDescent="0.3"/>
  <cols>
    <col min="1" max="1" width="4.33203125" customWidth="1"/>
    <col min="2" max="2" width="14.5" style="143" customWidth="1"/>
    <col min="3" max="3" width="38.33203125" style="143" customWidth="1"/>
    <col min="4" max="4" width="4.6640625" customWidth="1"/>
    <col min="5" max="5" width="10.6640625" customWidth="1"/>
    <col min="6" max="6" width="10" customWidth="1"/>
    <col min="7" max="7" width="12.83203125" customWidth="1"/>
    <col min="12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253" t="s">
        <v>86</v>
      </c>
      <c r="B1" s="253"/>
      <c r="C1" s="253"/>
      <c r="D1" s="253"/>
      <c r="E1" s="253"/>
      <c r="F1" s="253"/>
      <c r="G1" s="253"/>
      <c r="AE1" t="s">
        <v>90</v>
      </c>
    </row>
    <row r="2" spans="1:60" ht="24.95" customHeight="1" x14ac:dyDescent="0.3">
      <c r="A2" s="144" t="s">
        <v>91</v>
      </c>
      <c r="B2" s="145"/>
      <c r="C2" s="254" t="s">
        <v>5</v>
      </c>
      <c r="D2" s="255"/>
      <c r="E2" s="255"/>
      <c r="F2" s="255"/>
      <c r="G2" s="256"/>
      <c r="AE2" t="s">
        <v>92</v>
      </c>
    </row>
    <row r="3" spans="1:60" ht="24.95" customHeight="1" x14ac:dyDescent="0.3">
      <c r="A3" s="146" t="s">
        <v>88</v>
      </c>
      <c r="B3" s="147"/>
      <c r="C3" s="257" t="s">
        <v>7</v>
      </c>
      <c r="D3" s="258"/>
      <c r="E3" s="258"/>
      <c r="F3" s="258"/>
      <c r="G3" s="259"/>
      <c r="AE3" t="s">
        <v>93</v>
      </c>
    </row>
    <row r="4" spans="1:60" ht="24.95" hidden="1" customHeight="1" x14ac:dyDescent="0.3">
      <c r="A4" s="146" t="s">
        <v>89</v>
      </c>
      <c r="B4" s="147"/>
      <c r="C4" s="257"/>
      <c r="D4" s="258"/>
      <c r="E4" s="258"/>
      <c r="F4" s="258"/>
      <c r="G4" s="259"/>
      <c r="AE4" t="s">
        <v>94</v>
      </c>
    </row>
    <row r="5" spans="1:60" hidden="1" x14ac:dyDescent="0.3">
      <c r="A5" s="148" t="s">
        <v>95</v>
      </c>
      <c r="B5" s="149"/>
      <c r="C5" s="150"/>
      <c r="D5" s="151"/>
      <c r="E5" s="151"/>
      <c r="F5" s="151"/>
      <c r="G5" s="152"/>
      <c r="AE5" t="s">
        <v>96</v>
      </c>
    </row>
    <row r="7" spans="1:60" ht="40.5" x14ac:dyDescent="0.3">
      <c r="A7" s="153" t="s">
        <v>97</v>
      </c>
      <c r="B7" s="154" t="s">
        <v>98</v>
      </c>
      <c r="C7" s="154" t="s">
        <v>99</v>
      </c>
      <c r="D7" s="153" t="s">
        <v>100</v>
      </c>
      <c r="E7" s="153" t="s">
        <v>101</v>
      </c>
      <c r="F7" s="155" t="s">
        <v>102</v>
      </c>
      <c r="G7" s="156" t="s">
        <v>31</v>
      </c>
      <c r="H7" s="157" t="s">
        <v>29</v>
      </c>
      <c r="I7" s="157" t="s">
        <v>103</v>
      </c>
      <c r="J7" s="157" t="s">
        <v>30</v>
      </c>
      <c r="K7" s="157" t="s">
        <v>104</v>
      </c>
      <c r="L7" s="157" t="s">
        <v>105</v>
      </c>
      <c r="M7" s="157" t="s">
        <v>106</v>
      </c>
      <c r="N7" s="157" t="s">
        <v>107</v>
      </c>
      <c r="O7" s="157" t="s">
        <v>108</v>
      </c>
      <c r="P7" s="157" t="s">
        <v>109</v>
      </c>
      <c r="Q7" s="157" t="s">
        <v>110</v>
      </c>
      <c r="R7" s="157" t="s">
        <v>111</v>
      </c>
      <c r="S7" s="157" t="s">
        <v>112</v>
      </c>
      <c r="T7" s="157" t="s">
        <v>113</v>
      </c>
      <c r="U7" s="158" t="s">
        <v>114</v>
      </c>
    </row>
    <row r="8" spans="1:60" x14ac:dyDescent="0.3">
      <c r="A8" s="159" t="s">
        <v>115</v>
      </c>
      <c r="B8" s="160" t="s">
        <v>66</v>
      </c>
      <c r="C8" s="161" t="s">
        <v>67</v>
      </c>
      <c r="D8" s="162"/>
      <c r="E8" s="163"/>
      <c r="F8" s="164"/>
      <c r="G8" s="164">
        <f>SUMIF(AE9:AE11,"&lt;&gt;NOR",G9:G11)</f>
        <v>5646.47</v>
      </c>
      <c r="H8" s="164"/>
      <c r="I8" s="164">
        <f>SUM(I9:I11)</f>
        <v>0</v>
      </c>
      <c r="J8" s="164"/>
      <c r="K8" s="164">
        <f>SUM(K9:K11)</f>
        <v>5646.47</v>
      </c>
      <c r="L8" s="164"/>
      <c r="M8" s="164">
        <f>SUM(M9:M11)</f>
        <v>6832.2286999999997</v>
      </c>
      <c r="N8" s="165"/>
      <c r="O8" s="165">
        <f>SUM(O9:O11)</f>
        <v>1.14496</v>
      </c>
      <c r="P8" s="165"/>
      <c r="Q8" s="165">
        <f>SUM(Q9:Q11)</f>
        <v>0</v>
      </c>
      <c r="R8" s="165"/>
      <c r="S8" s="165"/>
      <c r="T8" s="159"/>
      <c r="U8" s="165">
        <f>SUM(U9:U11)</f>
        <v>19.399999999999999</v>
      </c>
      <c r="AE8" t="s">
        <v>116</v>
      </c>
    </row>
    <row r="9" spans="1:60" ht="33.75" outlineLevel="1" x14ac:dyDescent="0.3">
      <c r="A9" s="166">
        <v>1</v>
      </c>
      <c r="B9" s="167" t="s">
        <v>117</v>
      </c>
      <c r="C9" s="168" t="s">
        <v>118</v>
      </c>
      <c r="D9" s="169" t="s">
        <v>119</v>
      </c>
      <c r="E9" s="170">
        <v>29</v>
      </c>
      <c r="F9" s="171">
        <v>35.83</v>
      </c>
      <c r="G9" s="172">
        <v>1039.07</v>
      </c>
      <c r="H9" s="171">
        <v>0</v>
      </c>
      <c r="I9" s="172">
        <f>ROUND(E9*H9,2)</f>
        <v>0</v>
      </c>
      <c r="J9" s="171">
        <v>35.83</v>
      </c>
      <c r="K9" s="172">
        <f>ROUND(E9*J9,2)</f>
        <v>1039.07</v>
      </c>
      <c r="L9" s="172">
        <v>21</v>
      </c>
      <c r="M9" s="172">
        <f>G9*(1+L9/100)</f>
        <v>1257.2746999999999</v>
      </c>
      <c r="N9" s="173">
        <v>3.0300000000000001E-3</v>
      </c>
      <c r="O9" s="173">
        <f>ROUND(E9*N9,5)</f>
        <v>8.7870000000000004E-2</v>
      </c>
      <c r="P9" s="173">
        <v>0</v>
      </c>
      <c r="Q9" s="173">
        <f>ROUND(E9*P9,5)</f>
        <v>0</v>
      </c>
      <c r="R9" s="173"/>
      <c r="S9" s="173"/>
      <c r="T9" s="174">
        <v>0.19700000000000001</v>
      </c>
      <c r="U9" s="173">
        <f>ROUND(E9*T9,2)</f>
        <v>5.71</v>
      </c>
      <c r="V9" s="175"/>
      <c r="W9" s="175"/>
      <c r="X9" s="175"/>
      <c r="Y9" s="175"/>
      <c r="Z9" s="175"/>
      <c r="AA9" s="175"/>
      <c r="AB9" s="175"/>
      <c r="AC9" s="175"/>
      <c r="AD9" s="175"/>
      <c r="AE9" s="175" t="s">
        <v>120</v>
      </c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</row>
    <row r="10" spans="1:60" ht="22.5" outlineLevel="1" x14ac:dyDescent="0.3">
      <c r="A10" s="166">
        <v>2</v>
      </c>
      <c r="B10" s="167" t="s">
        <v>121</v>
      </c>
      <c r="C10" s="168" t="s">
        <v>122</v>
      </c>
      <c r="D10" s="169" t="s">
        <v>119</v>
      </c>
      <c r="E10" s="170">
        <v>7</v>
      </c>
      <c r="F10" s="171">
        <v>153.58000000000001</v>
      </c>
      <c r="G10" s="172">
        <v>1075.06</v>
      </c>
      <c r="H10" s="171">
        <v>0</v>
      </c>
      <c r="I10" s="172">
        <f>ROUND(E10*H10,2)</f>
        <v>0</v>
      </c>
      <c r="J10" s="171">
        <v>153.58000000000001</v>
      </c>
      <c r="K10" s="172">
        <f>ROUND(E10*J10,2)</f>
        <v>1075.06</v>
      </c>
      <c r="L10" s="172">
        <v>21</v>
      </c>
      <c r="M10" s="172">
        <f>G10*(1+L10/100)</f>
        <v>1300.8226</v>
      </c>
      <c r="N10" s="173">
        <v>3.7130000000000003E-2</v>
      </c>
      <c r="O10" s="173">
        <f>ROUND(E10*N10,5)</f>
        <v>0.25990999999999997</v>
      </c>
      <c r="P10" s="173">
        <v>0</v>
      </c>
      <c r="Q10" s="173">
        <f>ROUND(E10*P10,5)</f>
        <v>0</v>
      </c>
      <c r="R10" s="173"/>
      <c r="S10" s="173"/>
      <c r="T10" s="174">
        <v>0.29299999999999998</v>
      </c>
      <c r="U10" s="173">
        <f>ROUND(E10*T10,2)</f>
        <v>2.0499999999999998</v>
      </c>
      <c r="V10" s="175"/>
      <c r="W10" s="175"/>
      <c r="X10" s="175"/>
      <c r="Y10" s="175"/>
      <c r="Z10" s="175"/>
      <c r="AA10" s="175"/>
      <c r="AB10" s="175"/>
      <c r="AC10" s="175"/>
      <c r="AD10" s="175"/>
      <c r="AE10" s="175" t="s">
        <v>120</v>
      </c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75"/>
      <c r="BB10" s="175"/>
      <c r="BC10" s="175"/>
      <c r="BD10" s="175"/>
      <c r="BE10" s="175"/>
      <c r="BF10" s="175"/>
      <c r="BG10" s="175"/>
      <c r="BH10" s="175"/>
    </row>
    <row r="11" spans="1:60" ht="22.5" outlineLevel="1" x14ac:dyDescent="0.3">
      <c r="A11" s="166">
        <v>3</v>
      </c>
      <c r="B11" s="167" t="s">
        <v>123</v>
      </c>
      <c r="C11" s="168" t="s">
        <v>124</v>
      </c>
      <c r="D11" s="169" t="s">
        <v>119</v>
      </c>
      <c r="E11" s="170">
        <v>46</v>
      </c>
      <c r="F11" s="171">
        <v>76.790000000000006</v>
      </c>
      <c r="G11" s="172">
        <v>3532.34</v>
      </c>
      <c r="H11" s="171">
        <v>0</v>
      </c>
      <c r="I11" s="172">
        <f>ROUND(E11*H11,2)</f>
        <v>0</v>
      </c>
      <c r="J11" s="171">
        <v>76.790000000000006</v>
      </c>
      <c r="K11" s="172">
        <f>ROUND(E11*J11,2)</f>
        <v>3532.34</v>
      </c>
      <c r="L11" s="172">
        <v>21</v>
      </c>
      <c r="M11" s="172">
        <f>G11*(1+L11/100)</f>
        <v>4274.1314000000002</v>
      </c>
      <c r="N11" s="173">
        <v>1.7330000000000002E-2</v>
      </c>
      <c r="O11" s="173">
        <f>ROUND(E11*N11,5)</f>
        <v>0.79718</v>
      </c>
      <c r="P11" s="173">
        <v>0</v>
      </c>
      <c r="Q11" s="173">
        <f>ROUND(E11*P11,5)</f>
        <v>0</v>
      </c>
      <c r="R11" s="173"/>
      <c r="S11" s="173"/>
      <c r="T11" s="174">
        <v>0.253</v>
      </c>
      <c r="U11" s="173">
        <f>ROUND(E11*T11,2)</f>
        <v>11.64</v>
      </c>
      <c r="V11" s="175"/>
      <c r="W11" s="175"/>
      <c r="X11" s="175"/>
      <c r="Y11" s="175"/>
      <c r="Z11" s="175"/>
      <c r="AA11" s="175"/>
      <c r="AB11" s="175"/>
      <c r="AC11" s="175"/>
      <c r="AD11" s="175"/>
      <c r="AE11" s="175" t="s">
        <v>120</v>
      </c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</row>
    <row r="12" spans="1:60" x14ac:dyDescent="0.3">
      <c r="A12" s="176" t="s">
        <v>115</v>
      </c>
      <c r="B12" s="177" t="s">
        <v>68</v>
      </c>
      <c r="C12" s="178" t="s">
        <v>69</v>
      </c>
      <c r="D12" s="179"/>
      <c r="E12" s="180"/>
      <c r="F12" s="181"/>
      <c r="G12" s="181">
        <f>SUMIF(AE13:AE15,"&lt;&gt;NOR",G13:G15)</f>
        <v>9425.01</v>
      </c>
      <c r="H12" s="181"/>
      <c r="I12" s="181">
        <f>SUM(I13:I15)</f>
        <v>5428.63</v>
      </c>
      <c r="J12" s="181"/>
      <c r="K12" s="181">
        <f>SUM(K13:K15)</f>
        <v>3996.3999999999996</v>
      </c>
      <c r="L12" s="181"/>
      <c r="M12" s="181">
        <f>SUM(M13:M15)</f>
        <v>11404.2621</v>
      </c>
      <c r="N12" s="182"/>
      <c r="O12" s="182">
        <f>SUM(O13:O15)</f>
        <v>4.7249999999999996</v>
      </c>
      <c r="P12" s="182"/>
      <c r="Q12" s="182">
        <f>SUM(Q13:Q15)</f>
        <v>0</v>
      </c>
      <c r="R12" s="182"/>
      <c r="S12" s="182"/>
      <c r="T12" s="183"/>
      <c r="U12" s="182">
        <f>SUM(U13:U15)</f>
        <v>9.7200000000000006</v>
      </c>
      <c r="AE12" t="s">
        <v>116</v>
      </c>
    </row>
    <row r="13" spans="1:60" ht="22.5" outlineLevel="1" x14ac:dyDescent="0.3">
      <c r="A13" s="166">
        <v>4</v>
      </c>
      <c r="B13" s="167" t="s">
        <v>125</v>
      </c>
      <c r="C13" s="168" t="s">
        <v>126</v>
      </c>
      <c r="D13" s="169" t="s">
        <v>127</v>
      </c>
      <c r="E13" s="170">
        <v>1.5</v>
      </c>
      <c r="F13" s="171">
        <v>5232.96</v>
      </c>
      <c r="G13" s="172">
        <v>7849.44</v>
      </c>
      <c r="H13" s="171">
        <v>3037.92</v>
      </c>
      <c r="I13" s="172">
        <f>ROUND(E13*H13,2)</f>
        <v>4556.88</v>
      </c>
      <c r="J13" s="171">
        <v>2195.04</v>
      </c>
      <c r="K13" s="172">
        <f>ROUND(E13*J13,2)</f>
        <v>3292.56</v>
      </c>
      <c r="L13" s="172">
        <v>21</v>
      </c>
      <c r="M13" s="172">
        <f>G13*(1+L13/100)</f>
        <v>9497.8223999999991</v>
      </c>
      <c r="N13" s="173">
        <v>2.5</v>
      </c>
      <c r="O13" s="173">
        <f>ROUND(E13*N13,5)</f>
        <v>3.75</v>
      </c>
      <c r="P13" s="173">
        <v>0</v>
      </c>
      <c r="Q13" s="173">
        <f>ROUND(E13*P13,5)</f>
        <v>0</v>
      </c>
      <c r="R13" s="173"/>
      <c r="S13" s="173"/>
      <c r="T13" s="174">
        <v>5.33</v>
      </c>
      <c r="U13" s="173">
        <f>ROUND(E13*T13,2)</f>
        <v>8</v>
      </c>
      <c r="V13" s="175"/>
      <c r="W13" s="175"/>
      <c r="X13" s="175"/>
      <c r="Y13" s="175"/>
      <c r="Z13" s="175"/>
      <c r="AA13" s="175"/>
      <c r="AB13" s="175"/>
      <c r="AC13" s="175"/>
      <c r="AD13" s="175"/>
      <c r="AE13" s="175" t="s">
        <v>120</v>
      </c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</row>
    <row r="14" spans="1:60" ht="22.5" outlineLevel="1" x14ac:dyDescent="0.3">
      <c r="A14" s="166">
        <v>5</v>
      </c>
      <c r="B14" s="167" t="s">
        <v>128</v>
      </c>
      <c r="C14" s="168" t="s">
        <v>129</v>
      </c>
      <c r="D14" s="169" t="s">
        <v>127</v>
      </c>
      <c r="E14" s="170">
        <v>0.5</v>
      </c>
      <c r="F14" s="171">
        <v>1581.26</v>
      </c>
      <c r="G14" s="172">
        <v>790.63</v>
      </c>
      <c r="H14" s="171">
        <v>832.11</v>
      </c>
      <c r="I14" s="172">
        <f>ROUND(E14*H14,2)</f>
        <v>416.06</v>
      </c>
      <c r="J14" s="171">
        <v>749.15</v>
      </c>
      <c r="K14" s="172">
        <f>ROUND(E14*J14,2)</f>
        <v>374.58</v>
      </c>
      <c r="L14" s="172">
        <v>21</v>
      </c>
      <c r="M14" s="172">
        <f>G14*(1+L14/100)</f>
        <v>956.66229999999996</v>
      </c>
      <c r="N14" s="173">
        <v>1.2</v>
      </c>
      <c r="O14" s="173">
        <f>ROUND(E14*N14,5)</f>
        <v>0.6</v>
      </c>
      <c r="P14" s="173">
        <v>0</v>
      </c>
      <c r="Q14" s="173">
        <f>ROUND(E14*P14,5)</f>
        <v>0</v>
      </c>
      <c r="R14" s="173"/>
      <c r="S14" s="173"/>
      <c r="T14" s="174">
        <v>1.84</v>
      </c>
      <c r="U14" s="173">
        <f>ROUND(E14*T14,2)</f>
        <v>0.92</v>
      </c>
      <c r="V14" s="175"/>
      <c r="W14" s="175"/>
      <c r="X14" s="175"/>
      <c r="Y14" s="175"/>
      <c r="Z14" s="175"/>
      <c r="AA14" s="175"/>
      <c r="AB14" s="175"/>
      <c r="AC14" s="175"/>
      <c r="AD14" s="175"/>
      <c r="AE14" s="175" t="s">
        <v>120</v>
      </c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</row>
    <row r="15" spans="1:60" ht="22.5" outlineLevel="1" x14ac:dyDescent="0.3">
      <c r="A15" s="166">
        <v>6</v>
      </c>
      <c r="B15" s="167" t="s">
        <v>125</v>
      </c>
      <c r="C15" s="168" t="s">
        <v>126</v>
      </c>
      <c r="D15" s="169" t="s">
        <v>127</v>
      </c>
      <c r="E15" s="170">
        <v>0.15</v>
      </c>
      <c r="F15" s="171">
        <v>5232.96</v>
      </c>
      <c r="G15" s="172">
        <v>784.94</v>
      </c>
      <c r="H15" s="171">
        <v>3037.92</v>
      </c>
      <c r="I15" s="172">
        <f>ROUND(E15*H15,2)</f>
        <v>455.69</v>
      </c>
      <c r="J15" s="171">
        <v>2195.04</v>
      </c>
      <c r="K15" s="172">
        <f>ROUND(E15*J15,2)</f>
        <v>329.26</v>
      </c>
      <c r="L15" s="172">
        <v>21</v>
      </c>
      <c r="M15" s="172">
        <f>G15*(1+L15/100)</f>
        <v>949.77740000000006</v>
      </c>
      <c r="N15" s="173">
        <v>2.5</v>
      </c>
      <c r="O15" s="173">
        <f>ROUND(E15*N15,5)</f>
        <v>0.375</v>
      </c>
      <c r="P15" s="173">
        <v>0</v>
      </c>
      <c r="Q15" s="173">
        <f>ROUND(E15*P15,5)</f>
        <v>0</v>
      </c>
      <c r="R15" s="173"/>
      <c r="S15" s="173"/>
      <c r="T15" s="174">
        <v>5.33</v>
      </c>
      <c r="U15" s="173">
        <f>ROUND(E15*T15,2)</f>
        <v>0.8</v>
      </c>
      <c r="V15" s="175"/>
      <c r="W15" s="175"/>
      <c r="X15" s="175"/>
      <c r="Y15" s="175"/>
      <c r="Z15" s="175"/>
      <c r="AA15" s="175"/>
      <c r="AB15" s="175"/>
      <c r="AC15" s="175"/>
      <c r="AD15" s="175"/>
      <c r="AE15" s="175" t="s">
        <v>120</v>
      </c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</row>
    <row r="16" spans="1:60" x14ac:dyDescent="0.3">
      <c r="A16" s="176" t="s">
        <v>115</v>
      </c>
      <c r="B16" s="177" t="s">
        <v>70</v>
      </c>
      <c r="C16" s="178" t="s">
        <v>71</v>
      </c>
      <c r="D16" s="179"/>
      <c r="E16" s="180"/>
      <c r="F16" s="181"/>
      <c r="G16" s="181">
        <f>SUMIF(AE17:AE20,"&lt;&gt;NOR",G17:G20)</f>
        <v>20452.669999999998</v>
      </c>
      <c r="H16" s="181"/>
      <c r="I16" s="181">
        <f>SUM(I17:I20)</f>
        <v>0</v>
      </c>
      <c r="J16" s="181"/>
      <c r="K16" s="181">
        <f>SUM(K17:K20)</f>
        <v>20452.669999999998</v>
      </c>
      <c r="L16" s="181"/>
      <c r="M16" s="181">
        <f>SUM(M17:M20)</f>
        <v>24747.7307</v>
      </c>
      <c r="N16" s="182"/>
      <c r="O16" s="182">
        <f>SUM(O17:O20)</f>
        <v>5.0720000000000001E-2</v>
      </c>
      <c r="P16" s="182"/>
      <c r="Q16" s="182">
        <f>SUM(Q17:Q20)</f>
        <v>3.2359999999999998</v>
      </c>
      <c r="R16" s="182"/>
      <c r="S16" s="182"/>
      <c r="T16" s="183"/>
      <c r="U16" s="182">
        <f>SUM(U17:U20)</f>
        <v>24.52</v>
      </c>
      <c r="AE16" t="s">
        <v>116</v>
      </c>
    </row>
    <row r="17" spans="1:60" outlineLevel="1" x14ac:dyDescent="0.3">
      <c r="A17" s="166">
        <v>7</v>
      </c>
      <c r="B17" s="167" t="s">
        <v>130</v>
      </c>
      <c r="C17" s="168" t="s">
        <v>131</v>
      </c>
      <c r="D17" s="169" t="s">
        <v>119</v>
      </c>
      <c r="E17" s="170">
        <v>90</v>
      </c>
      <c r="F17" s="171">
        <v>164.95</v>
      </c>
      <c r="G17" s="172">
        <v>14845.5</v>
      </c>
      <c r="H17" s="171">
        <v>0</v>
      </c>
      <c r="I17" s="172">
        <f>ROUND(E17*H17,2)</f>
        <v>0</v>
      </c>
      <c r="J17" s="171">
        <v>164.95</v>
      </c>
      <c r="K17" s="172">
        <f>ROUND(E17*J17,2)</f>
        <v>14845.5</v>
      </c>
      <c r="L17" s="172">
        <v>21</v>
      </c>
      <c r="M17" s="172">
        <f>G17*(1+L17/100)</f>
        <v>17963.055</v>
      </c>
      <c r="N17" s="173">
        <v>3.8000000000000002E-4</v>
      </c>
      <c r="O17" s="173">
        <f>ROUND(E17*N17,5)</f>
        <v>3.4200000000000001E-2</v>
      </c>
      <c r="P17" s="173">
        <v>1.2999999999999999E-2</v>
      </c>
      <c r="Q17" s="173">
        <f>ROUND(E17*P17,5)</f>
        <v>1.17</v>
      </c>
      <c r="R17" s="173"/>
      <c r="S17" s="173"/>
      <c r="T17" s="174">
        <v>0.107</v>
      </c>
      <c r="U17" s="173">
        <f>ROUND(E17*T17,2)</f>
        <v>9.6300000000000008</v>
      </c>
      <c r="V17" s="175"/>
      <c r="W17" s="175"/>
      <c r="X17" s="175"/>
      <c r="Y17" s="175"/>
      <c r="Z17" s="175"/>
      <c r="AA17" s="175"/>
      <c r="AB17" s="175"/>
      <c r="AC17" s="175"/>
      <c r="AD17" s="175"/>
      <c r="AE17" s="175" t="s">
        <v>120</v>
      </c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/>
      <c r="BG17" s="175"/>
      <c r="BH17" s="175"/>
    </row>
    <row r="18" spans="1:60" ht="22.5" outlineLevel="1" x14ac:dyDescent="0.3">
      <c r="A18" s="166">
        <v>8</v>
      </c>
      <c r="B18" s="167" t="s">
        <v>132</v>
      </c>
      <c r="C18" s="168" t="s">
        <v>133</v>
      </c>
      <c r="D18" s="169" t="s">
        <v>119</v>
      </c>
      <c r="E18" s="170">
        <v>28</v>
      </c>
      <c r="F18" s="171">
        <v>164.95</v>
      </c>
      <c r="G18" s="172">
        <v>4618.6000000000004</v>
      </c>
      <c r="H18" s="171">
        <v>0</v>
      </c>
      <c r="I18" s="172">
        <f>ROUND(E18*H18,2)</f>
        <v>0</v>
      </c>
      <c r="J18" s="171">
        <v>164.95</v>
      </c>
      <c r="K18" s="172">
        <f>ROUND(E18*J18,2)</f>
        <v>4618.6000000000004</v>
      </c>
      <c r="L18" s="172">
        <v>21</v>
      </c>
      <c r="M18" s="172">
        <f>G18*(1+L18/100)</f>
        <v>5588.5060000000003</v>
      </c>
      <c r="N18" s="173">
        <v>5.9000000000000003E-4</v>
      </c>
      <c r="O18" s="173">
        <f>ROUND(E18*N18,5)</f>
        <v>1.652E-2</v>
      </c>
      <c r="P18" s="173">
        <v>3.6999999999999998E-2</v>
      </c>
      <c r="Q18" s="173">
        <f>ROUND(E18*P18,5)</f>
        <v>1.036</v>
      </c>
      <c r="R18" s="173"/>
      <c r="S18" s="173"/>
      <c r="T18" s="174">
        <v>0.443</v>
      </c>
      <c r="U18" s="173">
        <f>ROUND(E18*T18,2)</f>
        <v>12.4</v>
      </c>
      <c r="V18" s="175"/>
      <c r="W18" s="175"/>
      <c r="X18" s="175"/>
      <c r="Y18" s="175"/>
      <c r="Z18" s="175"/>
      <c r="AA18" s="175"/>
      <c r="AB18" s="175"/>
      <c r="AC18" s="175"/>
      <c r="AD18" s="175"/>
      <c r="AE18" s="175" t="s">
        <v>120</v>
      </c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</row>
    <row r="19" spans="1:60" outlineLevel="1" x14ac:dyDescent="0.3">
      <c r="A19" s="166">
        <v>9</v>
      </c>
      <c r="B19" s="167" t="s">
        <v>134</v>
      </c>
      <c r="C19" s="168" t="s">
        <v>135</v>
      </c>
      <c r="D19" s="169" t="s">
        <v>127</v>
      </c>
      <c r="E19" s="170">
        <v>0.15</v>
      </c>
      <c r="F19" s="171">
        <v>4732.42</v>
      </c>
      <c r="G19" s="172">
        <v>709.86</v>
      </c>
      <c r="H19" s="171">
        <v>0</v>
      </c>
      <c r="I19" s="172">
        <f>ROUND(E19*H19,2)</f>
        <v>0</v>
      </c>
      <c r="J19" s="171">
        <v>4732.42</v>
      </c>
      <c r="K19" s="172">
        <f>ROUND(E19*J19,2)</f>
        <v>709.86</v>
      </c>
      <c r="L19" s="172">
        <v>21</v>
      </c>
      <c r="M19" s="172">
        <f>G19*(1+L19/100)</f>
        <v>858.93060000000003</v>
      </c>
      <c r="N19" s="173">
        <v>0</v>
      </c>
      <c r="O19" s="173">
        <f>ROUND(E19*N19,5)</f>
        <v>0</v>
      </c>
      <c r="P19" s="173">
        <v>2.2000000000000002</v>
      </c>
      <c r="Q19" s="173">
        <f>ROUND(E19*P19,5)</f>
        <v>0.33</v>
      </c>
      <c r="R19" s="173"/>
      <c r="S19" s="173"/>
      <c r="T19" s="174">
        <v>12.744</v>
      </c>
      <c r="U19" s="173">
        <f>ROUND(E19*T19,2)</f>
        <v>1.91</v>
      </c>
      <c r="V19" s="175"/>
      <c r="W19" s="175"/>
      <c r="X19" s="175"/>
      <c r="Y19" s="175"/>
      <c r="Z19" s="175"/>
      <c r="AA19" s="175"/>
      <c r="AB19" s="175"/>
      <c r="AC19" s="175"/>
      <c r="AD19" s="175"/>
      <c r="AE19" s="175" t="s">
        <v>120</v>
      </c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</row>
    <row r="20" spans="1:60" ht="22.5" outlineLevel="1" x14ac:dyDescent="0.3">
      <c r="A20" s="166">
        <v>10</v>
      </c>
      <c r="B20" s="167" t="s">
        <v>136</v>
      </c>
      <c r="C20" s="168" t="s">
        <v>137</v>
      </c>
      <c r="D20" s="169" t="s">
        <v>127</v>
      </c>
      <c r="E20" s="170">
        <v>0.5</v>
      </c>
      <c r="F20" s="171">
        <v>557.41999999999996</v>
      </c>
      <c r="G20" s="172">
        <v>278.70999999999998</v>
      </c>
      <c r="H20" s="171">
        <v>0</v>
      </c>
      <c r="I20" s="172">
        <f>ROUND(E20*H20,2)</f>
        <v>0</v>
      </c>
      <c r="J20" s="171">
        <v>557.41999999999996</v>
      </c>
      <c r="K20" s="172">
        <f>ROUND(E20*J20,2)</f>
        <v>278.70999999999998</v>
      </c>
      <c r="L20" s="172">
        <v>21</v>
      </c>
      <c r="M20" s="172">
        <f>G20*(1+L20/100)</f>
        <v>337.23909999999995</v>
      </c>
      <c r="N20" s="173">
        <v>0</v>
      </c>
      <c r="O20" s="173">
        <f>ROUND(E20*N20,5)</f>
        <v>0</v>
      </c>
      <c r="P20" s="173">
        <v>1.4</v>
      </c>
      <c r="Q20" s="173">
        <f>ROUND(E20*P20,5)</f>
        <v>0.7</v>
      </c>
      <c r="R20" s="173"/>
      <c r="S20" s="173"/>
      <c r="T20" s="174">
        <v>1.151</v>
      </c>
      <c r="U20" s="173">
        <f>ROUND(E20*T20,2)</f>
        <v>0.57999999999999996</v>
      </c>
      <c r="V20" s="175"/>
      <c r="W20" s="175"/>
      <c r="X20" s="175"/>
      <c r="Y20" s="175"/>
      <c r="Z20" s="175"/>
      <c r="AA20" s="175"/>
      <c r="AB20" s="175"/>
      <c r="AC20" s="175"/>
      <c r="AD20" s="175"/>
      <c r="AE20" s="175" t="s">
        <v>120</v>
      </c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</row>
    <row r="21" spans="1:60" x14ac:dyDescent="0.3">
      <c r="A21" s="176" t="s">
        <v>115</v>
      </c>
      <c r="B21" s="177" t="s">
        <v>72</v>
      </c>
      <c r="C21" s="178" t="s">
        <v>73</v>
      </c>
      <c r="D21" s="179"/>
      <c r="E21" s="180"/>
      <c r="F21" s="181"/>
      <c r="G21" s="181">
        <f>SUMIF(AE22:AE31,"&lt;&gt;NOR",G22:G31)</f>
        <v>29562.75</v>
      </c>
      <c r="H21" s="181"/>
      <c r="I21" s="181">
        <f>SUM(I22:I31)</f>
        <v>0</v>
      </c>
      <c r="J21" s="181"/>
      <c r="K21" s="181">
        <f>SUM(K22:K31)</f>
        <v>29562.620000000003</v>
      </c>
      <c r="L21" s="181"/>
      <c r="M21" s="181">
        <f>SUM(M22:M31)</f>
        <v>35770.927500000005</v>
      </c>
      <c r="N21" s="182"/>
      <c r="O21" s="182">
        <f>SUM(O22:O31)</f>
        <v>4.0180000000000007E-2</v>
      </c>
      <c r="P21" s="182"/>
      <c r="Q21" s="182">
        <f>SUM(Q22:Q31)</f>
        <v>1.9066500000000002</v>
      </c>
      <c r="R21" s="182"/>
      <c r="S21" s="182"/>
      <c r="T21" s="183"/>
      <c r="U21" s="182">
        <f>SUM(U22:U31)</f>
        <v>50.57</v>
      </c>
      <c r="AE21" t="s">
        <v>116</v>
      </c>
    </row>
    <row r="22" spans="1:60" ht="22.5" outlineLevel="1" x14ac:dyDescent="0.3">
      <c r="A22" s="166">
        <v>11</v>
      </c>
      <c r="B22" s="167" t="s">
        <v>138</v>
      </c>
      <c r="C22" s="168" t="s">
        <v>139</v>
      </c>
      <c r="D22" s="169" t="s">
        <v>140</v>
      </c>
      <c r="E22" s="170">
        <v>9</v>
      </c>
      <c r="F22" s="171">
        <v>114.9</v>
      </c>
      <c r="G22" s="172">
        <v>1034.0999999999999</v>
      </c>
      <c r="H22" s="171">
        <v>0</v>
      </c>
      <c r="I22" s="172">
        <f t="shared" ref="I22:I31" si="0">ROUND(E22*H22,2)</f>
        <v>0</v>
      </c>
      <c r="J22" s="171">
        <v>114.9</v>
      </c>
      <c r="K22" s="172">
        <f t="shared" ref="K22:K31" si="1">ROUND(E22*J22,2)</f>
        <v>1034.0999999999999</v>
      </c>
      <c r="L22" s="172">
        <v>21</v>
      </c>
      <c r="M22" s="172">
        <f t="shared" ref="M22:M31" si="2">G22*(1+L22/100)</f>
        <v>1251.2609999999997</v>
      </c>
      <c r="N22" s="173">
        <v>0</v>
      </c>
      <c r="O22" s="173">
        <f t="shared" ref="O22:O31" si="3">ROUND(E22*N22,5)</f>
        <v>0</v>
      </c>
      <c r="P22" s="173">
        <v>0.01</v>
      </c>
      <c r="Q22" s="173">
        <f t="shared" ref="Q22:Q31" si="4">ROUND(E22*P22,5)</f>
        <v>0.09</v>
      </c>
      <c r="R22" s="173"/>
      <c r="S22" s="173"/>
      <c r="T22" s="174">
        <v>0.31</v>
      </c>
      <c r="U22" s="173">
        <f t="shared" ref="U22:U31" si="5">ROUND(E22*T22,2)</f>
        <v>2.79</v>
      </c>
      <c r="V22" s="175"/>
      <c r="W22" s="175"/>
      <c r="X22" s="175"/>
      <c r="Y22" s="175"/>
      <c r="Z22" s="175"/>
      <c r="AA22" s="175"/>
      <c r="AB22" s="175"/>
      <c r="AC22" s="175"/>
      <c r="AD22" s="175"/>
      <c r="AE22" s="175" t="s">
        <v>120</v>
      </c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/>
      <c r="AS22" s="175"/>
      <c r="AT22" s="175"/>
      <c r="AU22" s="175"/>
      <c r="AV22" s="175"/>
      <c r="AW22" s="175"/>
      <c r="AX22" s="175"/>
      <c r="AY22" s="175"/>
      <c r="AZ22" s="175"/>
      <c r="BA22" s="175"/>
      <c r="BB22" s="175"/>
      <c r="BC22" s="175"/>
      <c r="BD22" s="175"/>
      <c r="BE22" s="175"/>
      <c r="BF22" s="175"/>
      <c r="BG22" s="175"/>
      <c r="BH22" s="175"/>
    </row>
    <row r="23" spans="1:60" ht="22.5" outlineLevel="1" x14ac:dyDescent="0.3">
      <c r="A23" s="166">
        <v>12</v>
      </c>
      <c r="B23" s="167" t="s">
        <v>141</v>
      </c>
      <c r="C23" s="168" t="s">
        <v>142</v>
      </c>
      <c r="D23" s="169" t="s">
        <v>140</v>
      </c>
      <c r="E23" s="170">
        <v>1</v>
      </c>
      <c r="F23" s="171">
        <v>155.85</v>
      </c>
      <c r="G23" s="172">
        <v>155.85</v>
      </c>
      <c r="H23" s="171">
        <v>0</v>
      </c>
      <c r="I23" s="172">
        <f t="shared" si="0"/>
        <v>0</v>
      </c>
      <c r="J23" s="171">
        <v>155.85</v>
      </c>
      <c r="K23" s="172">
        <f t="shared" si="1"/>
        <v>155.85</v>
      </c>
      <c r="L23" s="172">
        <v>21</v>
      </c>
      <c r="M23" s="172">
        <f t="shared" si="2"/>
        <v>188.57849999999999</v>
      </c>
      <c r="N23" s="173">
        <v>0</v>
      </c>
      <c r="O23" s="173">
        <f t="shared" si="3"/>
        <v>0</v>
      </c>
      <c r="P23" s="173">
        <v>2.5000000000000001E-2</v>
      </c>
      <c r="Q23" s="173">
        <f t="shared" si="4"/>
        <v>2.5000000000000001E-2</v>
      </c>
      <c r="R23" s="173"/>
      <c r="S23" s="173"/>
      <c r="T23" s="174">
        <v>0.41799999999999998</v>
      </c>
      <c r="U23" s="173">
        <f t="shared" si="5"/>
        <v>0.42</v>
      </c>
      <c r="V23" s="175"/>
      <c r="W23" s="175"/>
      <c r="X23" s="175"/>
      <c r="Y23" s="175"/>
      <c r="Z23" s="175"/>
      <c r="AA23" s="175"/>
      <c r="AB23" s="175"/>
      <c r="AC23" s="175"/>
      <c r="AD23" s="175"/>
      <c r="AE23" s="175" t="s">
        <v>120</v>
      </c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</row>
    <row r="24" spans="1:60" ht="22.5" outlineLevel="1" x14ac:dyDescent="0.3">
      <c r="A24" s="166">
        <v>13</v>
      </c>
      <c r="B24" s="167" t="s">
        <v>143</v>
      </c>
      <c r="C24" s="168" t="s">
        <v>144</v>
      </c>
      <c r="D24" s="169" t="s">
        <v>119</v>
      </c>
      <c r="E24" s="170">
        <v>0.75</v>
      </c>
      <c r="F24" s="171">
        <v>266.2</v>
      </c>
      <c r="G24" s="172">
        <v>199.65</v>
      </c>
      <c r="H24" s="171">
        <v>0</v>
      </c>
      <c r="I24" s="172">
        <f t="shared" si="0"/>
        <v>0</v>
      </c>
      <c r="J24" s="171">
        <v>266.2</v>
      </c>
      <c r="K24" s="172">
        <f t="shared" si="1"/>
        <v>199.65</v>
      </c>
      <c r="L24" s="172">
        <v>21</v>
      </c>
      <c r="M24" s="172">
        <f t="shared" si="2"/>
        <v>241.57650000000001</v>
      </c>
      <c r="N24" s="173">
        <v>0</v>
      </c>
      <c r="O24" s="173">
        <f t="shared" si="3"/>
        <v>0</v>
      </c>
      <c r="P24" s="173">
        <v>1.6E-2</v>
      </c>
      <c r="Q24" s="173">
        <f t="shared" si="4"/>
        <v>1.2E-2</v>
      </c>
      <c r="R24" s="173"/>
      <c r="S24" s="173"/>
      <c r="T24" s="174">
        <v>0.59099999999999997</v>
      </c>
      <c r="U24" s="173">
        <f t="shared" si="5"/>
        <v>0.44</v>
      </c>
      <c r="V24" s="175"/>
      <c r="W24" s="175"/>
      <c r="X24" s="175"/>
      <c r="Y24" s="175"/>
      <c r="Z24" s="175"/>
      <c r="AA24" s="175"/>
      <c r="AB24" s="175"/>
      <c r="AC24" s="175"/>
      <c r="AD24" s="175"/>
      <c r="AE24" s="175" t="s">
        <v>120</v>
      </c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  <c r="AW24" s="175"/>
      <c r="AX24" s="175"/>
      <c r="AY24" s="175"/>
      <c r="AZ24" s="175"/>
      <c r="BA24" s="175"/>
      <c r="BB24" s="175"/>
      <c r="BC24" s="175"/>
      <c r="BD24" s="175"/>
      <c r="BE24" s="175"/>
      <c r="BF24" s="175"/>
      <c r="BG24" s="175"/>
      <c r="BH24" s="175"/>
    </row>
    <row r="25" spans="1:60" ht="22.5" outlineLevel="1" x14ac:dyDescent="0.3">
      <c r="A25" s="166">
        <v>14</v>
      </c>
      <c r="B25" s="167" t="s">
        <v>145</v>
      </c>
      <c r="C25" s="168" t="s">
        <v>146</v>
      </c>
      <c r="D25" s="169" t="s">
        <v>119</v>
      </c>
      <c r="E25" s="170">
        <v>1.05</v>
      </c>
      <c r="F25" s="171">
        <v>344.69</v>
      </c>
      <c r="G25" s="172">
        <v>361.92</v>
      </c>
      <c r="H25" s="171">
        <v>0</v>
      </c>
      <c r="I25" s="172">
        <f t="shared" si="0"/>
        <v>0</v>
      </c>
      <c r="J25" s="171">
        <v>344.69</v>
      </c>
      <c r="K25" s="172">
        <f t="shared" si="1"/>
        <v>361.92</v>
      </c>
      <c r="L25" s="172">
        <v>21</v>
      </c>
      <c r="M25" s="172">
        <f t="shared" si="2"/>
        <v>437.92320000000001</v>
      </c>
      <c r="N25" s="173">
        <v>0</v>
      </c>
      <c r="O25" s="173">
        <f t="shared" si="3"/>
        <v>0</v>
      </c>
      <c r="P25" s="173">
        <v>3.3000000000000002E-2</v>
      </c>
      <c r="Q25" s="173">
        <f t="shared" si="4"/>
        <v>3.465E-2</v>
      </c>
      <c r="R25" s="173"/>
      <c r="S25" s="173"/>
      <c r="T25" s="174">
        <v>0.92900000000000005</v>
      </c>
      <c r="U25" s="173">
        <f t="shared" si="5"/>
        <v>0.98</v>
      </c>
      <c r="V25" s="175"/>
      <c r="W25" s="175"/>
      <c r="X25" s="175"/>
      <c r="Y25" s="175"/>
      <c r="Z25" s="175"/>
      <c r="AA25" s="175"/>
      <c r="AB25" s="175"/>
      <c r="AC25" s="175"/>
      <c r="AD25" s="175"/>
      <c r="AE25" s="175" t="s">
        <v>120</v>
      </c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</row>
    <row r="26" spans="1:60" ht="22.5" outlineLevel="1" x14ac:dyDescent="0.3">
      <c r="A26" s="166">
        <v>15</v>
      </c>
      <c r="B26" s="167" t="s">
        <v>147</v>
      </c>
      <c r="C26" s="168" t="s">
        <v>148</v>
      </c>
      <c r="D26" s="169" t="s">
        <v>119</v>
      </c>
      <c r="E26" s="170">
        <v>5</v>
      </c>
      <c r="F26" s="171">
        <v>508.51</v>
      </c>
      <c r="G26" s="172">
        <v>2542.5500000000002</v>
      </c>
      <c r="H26" s="171">
        <v>0</v>
      </c>
      <c r="I26" s="172">
        <f t="shared" si="0"/>
        <v>0</v>
      </c>
      <c r="J26" s="171">
        <v>508.51</v>
      </c>
      <c r="K26" s="172">
        <f t="shared" si="1"/>
        <v>2542.5500000000002</v>
      </c>
      <c r="L26" s="172">
        <v>21</v>
      </c>
      <c r="M26" s="172">
        <f t="shared" si="2"/>
        <v>3076.4855000000002</v>
      </c>
      <c r="N26" s="173">
        <v>0</v>
      </c>
      <c r="O26" s="173">
        <f t="shared" si="3"/>
        <v>0</v>
      </c>
      <c r="P26" s="173">
        <v>6.6000000000000003E-2</v>
      </c>
      <c r="Q26" s="173">
        <f t="shared" si="4"/>
        <v>0.33</v>
      </c>
      <c r="R26" s="173"/>
      <c r="S26" s="173"/>
      <c r="T26" s="174">
        <v>1.3680000000000001</v>
      </c>
      <c r="U26" s="173">
        <f t="shared" si="5"/>
        <v>6.84</v>
      </c>
      <c r="V26" s="175"/>
      <c r="W26" s="175"/>
      <c r="X26" s="175"/>
      <c r="Y26" s="175"/>
      <c r="Z26" s="175"/>
      <c r="AA26" s="175"/>
      <c r="AB26" s="175"/>
      <c r="AC26" s="175"/>
      <c r="AD26" s="175"/>
      <c r="AE26" s="175" t="s">
        <v>120</v>
      </c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  <c r="AX26" s="175"/>
      <c r="AY26" s="175"/>
      <c r="AZ26" s="175"/>
      <c r="BA26" s="175"/>
      <c r="BB26" s="175"/>
      <c r="BC26" s="175"/>
      <c r="BD26" s="175"/>
      <c r="BE26" s="175"/>
      <c r="BF26" s="175"/>
      <c r="BG26" s="175"/>
      <c r="BH26" s="175"/>
    </row>
    <row r="27" spans="1:60" outlineLevel="1" x14ac:dyDescent="0.3">
      <c r="A27" s="166">
        <v>16</v>
      </c>
      <c r="B27" s="167" t="s">
        <v>149</v>
      </c>
      <c r="C27" s="168" t="s">
        <v>150</v>
      </c>
      <c r="D27" s="169" t="s">
        <v>119</v>
      </c>
      <c r="E27" s="170">
        <v>46</v>
      </c>
      <c r="F27" s="171">
        <v>142.19999999999999</v>
      </c>
      <c r="G27" s="172">
        <v>6541.2</v>
      </c>
      <c r="H27" s="171">
        <v>0</v>
      </c>
      <c r="I27" s="172">
        <f t="shared" si="0"/>
        <v>0</v>
      </c>
      <c r="J27" s="171">
        <v>142.19999999999999</v>
      </c>
      <c r="K27" s="172">
        <f t="shared" si="1"/>
        <v>6541.2</v>
      </c>
      <c r="L27" s="172">
        <v>21</v>
      </c>
      <c r="M27" s="172">
        <f t="shared" si="2"/>
        <v>7914.8519999999999</v>
      </c>
      <c r="N27" s="173">
        <v>4.8999999999999998E-4</v>
      </c>
      <c r="O27" s="173">
        <f t="shared" si="3"/>
        <v>2.2540000000000001E-2</v>
      </c>
      <c r="P27" s="173">
        <v>1.9E-2</v>
      </c>
      <c r="Q27" s="173">
        <f t="shared" si="4"/>
        <v>0.874</v>
      </c>
      <c r="R27" s="173"/>
      <c r="S27" s="173"/>
      <c r="T27" s="174">
        <v>0.38200000000000001</v>
      </c>
      <c r="U27" s="173">
        <f t="shared" si="5"/>
        <v>17.57</v>
      </c>
      <c r="V27" s="175"/>
      <c r="W27" s="175"/>
      <c r="X27" s="175"/>
      <c r="Y27" s="175"/>
      <c r="Z27" s="175"/>
      <c r="AA27" s="175"/>
      <c r="AB27" s="175"/>
      <c r="AC27" s="175"/>
      <c r="AD27" s="175"/>
      <c r="AE27" s="175" t="s">
        <v>120</v>
      </c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</row>
    <row r="28" spans="1:60" outlineLevel="1" x14ac:dyDescent="0.3">
      <c r="A28" s="166">
        <v>17</v>
      </c>
      <c r="B28" s="167" t="s">
        <v>151</v>
      </c>
      <c r="C28" s="168" t="s">
        <v>152</v>
      </c>
      <c r="D28" s="169" t="s">
        <v>119</v>
      </c>
      <c r="E28" s="170">
        <v>29</v>
      </c>
      <c r="F28" s="171">
        <v>98.52</v>
      </c>
      <c r="G28" s="172">
        <v>2857.08</v>
      </c>
      <c r="H28" s="171">
        <v>0</v>
      </c>
      <c r="I28" s="172">
        <f t="shared" si="0"/>
        <v>0</v>
      </c>
      <c r="J28" s="171">
        <v>98.52</v>
      </c>
      <c r="K28" s="172">
        <f t="shared" si="1"/>
        <v>2857.08</v>
      </c>
      <c r="L28" s="172">
        <v>21</v>
      </c>
      <c r="M28" s="172">
        <f t="shared" si="2"/>
        <v>3457.0667999999996</v>
      </c>
      <c r="N28" s="173">
        <v>4.8999999999999998E-4</v>
      </c>
      <c r="O28" s="173">
        <f t="shared" si="3"/>
        <v>1.421E-2</v>
      </c>
      <c r="P28" s="173">
        <v>8.9999999999999993E-3</v>
      </c>
      <c r="Q28" s="173">
        <f t="shared" si="4"/>
        <v>0.26100000000000001</v>
      </c>
      <c r="R28" s="173"/>
      <c r="S28" s="173"/>
      <c r="T28" s="174">
        <v>0.247</v>
      </c>
      <c r="U28" s="173">
        <f t="shared" si="5"/>
        <v>7.16</v>
      </c>
      <c r="V28" s="175"/>
      <c r="W28" s="175"/>
      <c r="X28" s="175"/>
      <c r="Y28" s="175"/>
      <c r="Z28" s="175"/>
      <c r="AA28" s="175"/>
      <c r="AB28" s="175"/>
      <c r="AC28" s="175"/>
      <c r="AD28" s="175"/>
      <c r="AE28" s="175" t="s">
        <v>120</v>
      </c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175"/>
      <c r="BA28" s="175"/>
      <c r="BB28" s="175"/>
      <c r="BC28" s="175"/>
      <c r="BD28" s="175"/>
      <c r="BE28" s="175"/>
      <c r="BF28" s="175"/>
      <c r="BG28" s="175"/>
      <c r="BH28" s="175"/>
    </row>
    <row r="29" spans="1:60" outlineLevel="1" x14ac:dyDescent="0.3">
      <c r="A29" s="166">
        <v>18</v>
      </c>
      <c r="B29" s="167" t="s">
        <v>153</v>
      </c>
      <c r="C29" s="168" t="s">
        <v>154</v>
      </c>
      <c r="D29" s="169" t="s">
        <v>119</v>
      </c>
      <c r="E29" s="170">
        <v>7</v>
      </c>
      <c r="F29" s="171">
        <v>248</v>
      </c>
      <c r="G29" s="172">
        <v>1736</v>
      </c>
      <c r="H29" s="171">
        <v>0</v>
      </c>
      <c r="I29" s="172">
        <f t="shared" si="0"/>
        <v>0</v>
      </c>
      <c r="J29" s="171">
        <v>248</v>
      </c>
      <c r="K29" s="172">
        <f t="shared" si="1"/>
        <v>1736</v>
      </c>
      <c r="L29" s="172">
        <v>21</v>
      </c>
      <c r="M29" s="172">
        <f t="shared" si="2"/>
        <v>2100.56</v>
      </c>
      <c r="N29" s="173">
        <v>4.8999999999999998E-4</v>
      </c>
      <c r="O29" s="173">
        <f t="shared" si="3"/>
        <v>3.4299999999999999E-3</v>
      </c>
      <c r="P29" s="173">
        <v>0.04</v>
      </c>
      <c r="Q29" s="173">
        <f t="shared" si="4"/>
        <v>0.28000000000000003</v>
      </c>
      <c r="R29" s="173"/>
      <c r="S29" s="173"/>
      <c r="T29" s="174">
        <v>0.66800000000000004</v>
      </c>
      <c r="U29" s="173">
        <f t="shared" si="5"/>
        <v>4.68</v>
      </c>
      <c r="V29" s="175"/>
      <c r="W29" s="175"/>
      <c r="X29" s="175"/>
      <c r="Y29" s="175"/>
      <c r="Z29" s="175"/>
      <c r="AA29" s="175"/>
      <c r="AB29" s="175"/>
      <c r="AC29" s="175"/>
      <c r="AD29" s="175"/>
      <c r="AE29" s="175" t="s">
        <v>120</v>
      </c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  <c r="BG29" s="175"/>
      <c r="BH29" s="175"/>
    </row>
    <row r="30" spans="1:60" outlineLevel="1" x14ac:dyDescent="0.3">
      <c r="A30" s="166">
        <v>19</v>
      </c>
      <c r="B30" s="167" t="s">
        <v>155</v>
      </c>
      <c r="C30" s="168" t="s">
        <v>156</v>
      </c>
      <c r="D30" s="169" t="s">
        <v>157</v>
      </c>
      <c r="E30" s="170">
        <v>10.285299999999999</v>
      </c>
      <c r="F30" s="171">
        <v>828.17</v>
      </c>
      <c r="G30" s="172">
        <v>8517.73</v>
      </c>
      <c r="H30" s="171">
        <v>0</v>
      </c>
      <c r="I30" s="172">
        <f t="shared" si="0"/>
        <v>0</v>
      </c>
      <c r="J30" s="171">
        <v>828.17</v>
      </c>
      <c r="K30" s="172">
        <f t="shared" si="1"/>
        <v>8517.98</v>
      </c>
      <c r="L30" s="172">
        <v>21</v>
      </c>
      <c r="M30" s="172">
        <f t="shared" si="2"/>
        <v>10306.453299999999</v>
      </c>
      <c r="N30" s="173">
        <v>0</v>
      </c>
      <c r="O30" s="173">
        <f t="shared" si="3"/>
        <v>0</v>
      </c>
      <c r="P30" s="173">
        <v>0</v>
      </c>
      <c r="Q30" s="173">
        <f t="shared" si="4"/>
        <v>0</v>
      </c>
      <c r="R30" s="173"/>
      <c r="S30" s="173"/>
      <c r="T30" s="174">
        <v>0.94199999999999995</v>
      </c>
      <c r="U30" s="173">
        <f t="shared" si="5"/>
        <v>9.69</v>
      </c>
      <c r="V30" s="175"/>
      <c r="W30" s="175"/>
      <c r="X30" s="175"/>
      <c r="Y30" s="175"/>
      <c r="Z30" s="175"/>
      <c r="AA30" s="175"/>
      <c r="AB30" s="175"/>
      <c r="AC30" s="175"/>
      <c r="AD30" s="175"/>
      <c r="AE30" s="175" t="s">
        <v>120</v>
      </c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</row>
    <row r="31" spans="1:60" ht="22.5" outlineLevel="1" x14ac:dyDescent="0.3">
      <c r="A31" s="166">
        <v>20</v>
      </c>
      <c r="B31" s="167" t="s">
        <v>158</v>
      </c>
      <c r="C31" s="168" t="s">
        <v>159</v>
      </c>
      <c r="D31" s="169" t="s">
        <v>157</v>
      </c>
      <c r="E31" s="170">
        <v>5.1426499999999997</v>
      </c>
      <c r="F31" s="171">
        <v>1092.0999999999999</v>
      </c>
      <c r="G31" s="172">
        <v>5616.67</v>
      </c>
      <c r="H31" s="171">
        <v>0</v>
      </c>
      <c r="I31" s="172">
        <f t="shared" si="0"/>
        <v>0</v>
      </c>
      <c r="J31" s="171">
        <v>1092.0999999999999</v>
      </c>
      <c r="K31" s="172">
        <f t="shared" si="1"/>
        <v>5616.29</v>
      </c>
      <c r="L31" s="172">
        <v>21</v>
      </c>
      <c r="M31" s="172">
        <f t="shared" si="2"/>
        <v>6796.1706999999997</v>
      </c>
      <c r="N31" s="173">
        <v>0</v>
      </c>
      <c r="O31" s="173">
        <f t="shared" si="3"/>
        <v>0</v>
      </c>
      <c r="P31" s="173">
        <v>0</v>
      </c>
      <c r="Q31" s="173">
        <f t="shared" si="4"/>
        <v>0</v>
      </c>
      <c r="R31" s="173"/>
      <c r="S31" s="173"/>
      <c r="T31" s="174">
        <v>0</v>
      </c>
      <c r="U31" s="173">
        <f t="shared" si="5"/>
        <v>0</v>
      </c>
      <c r="V31" s="175"/>
      <c r="W31" s="175"/>
      <c r="X31" s="175"/>
      <c r="Y31" s="175"/>
      <c r="Z31" s="175"/>
      <c r="AA31" s="175"/>
      <c r="AB31" s="175"/>
      <c r="AC31" s="175"/>
      <c r="AD31" s="175"/>
      <c r="AE31" s="175" t="s">
        <v>120</v>
      </c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</row>
    <row r="32" spans="1:60" x14ac:dyDescent="0.3">
      <c r="A32" s="176" t="s">
        <v>115</v>
      </c>
      <c r="B32" s="177" t="s">
        <v>74</v>
      </c>
      <c r="C32" s="178" t="s">
        <v>75</v>
      </c>
      <c r="D32" s="179"/>
      <c r="E32" s="180"/>
      <c r="F32" s="181"/>
      <c r="G32" s="181">
        <f>SUMIF(AE33,"&lt;&gt;NOR",G33)</f>
        <v>847.65</v>
      </c>
      <c r="H32" s="181"/>
      <c r="I32" s="181">
        <f>SUM(I33)</f>
        <v>0</v>
      </c>
      <c r="J32" s="181"/>
      <c r="K32" s="181">
        <f>SUM(K33)</f>
        <v>847.63</v>
      </c>
      <c r="L32" s="181"/>
      <c r="M32" s="181">
        <f>SUM(M33)</f>
        <v>1025.6565000000001</v>
      </c>
      <c r="N32" s="182"/>
      <c r="O32" s="182">
        <f>SUM(O33)</f>
        <v>0</v>
      </c>
      <c r="P32" s="182"/>
      <c r="Q32" s="182">
        <f>SUM(Q33)</f>
        <v>0</v>
      </c>
      <c r="R32" s="182"/>
      <c r="S32" s="182"/>
      <c r="T32" s="183"/>
      <c r="U32" s="182">
        <f>SUM(U33)</f>
        <v>5.59</v>
      </c>
      <c r="AE32" t="s">
        <v>116</v>
      </c>
    </row>
    <row r="33" spans="1:60" ht="22.5" outlineLevel="1" x14ac:dyDescent="0.3">
      <c r="A33" s="166">
        <v>21</v>
      </c>
      <c r="B33" s="167" t="s">
        <v>160</v>
      </c>
      <c r="C33" s="168" t="s">
        <v>161</v>
      </c>
      <c r="D33" s="169" t="s">
        <v>157</v>
      </c>
      <c r="E33" s="170">
        <v>5.9608600000000003</v>
      </c>
      <c r="F33" s="171">
        <v>142.19999999999999</v>
      </c>
      <c r="G33" s="172">
        <v>847.65</v>
      </c>
      <c r="H33" s="171">
        <v>0</v>
      </c>
      <c r="I33" s="172">
        <f>ROUND(E33*H33,2)</f>
        <v>0</v>
      </c>
      <c r="J33" s="171">
        <v>142.19999999999999</v>
      </c>
      <c r="K33" s="172">
        <f>ROUND(E33*J33,2)</f>
        <v>847.63</v>
      </c>
      <c r="L33" s="172">
        <v>21</v>
      </c>
      <c r="M33" s="172">
        <f>G33*(1+L33/100)</f>
        <v>1025.6565000000001</v>
      </c>
      <c r="N33" s="173">
        <v>0</v>
      </c>
      <c r="O33" s="173">
        <f>ROUND(E33*N33,5)</f>
        <v>0</v>
      </c>
      <c r="P33" s="173">
        <v>0</v>
      </c>
      <c r="Q33" s="173">
        <f>ROUND(E33*P33,5)</f>
        <v>0</v>
      </c>
      <c r="R33" s="173"/>
      <c r="S33" s="173"/>
      <c r="T33" s="174">
        <v>0.9385</v>
      </c>
      <c r="U33" s="173">
        <f>ROUND(E33*T33,2)</f>
        <v>5.59</v>
      </c>
      <c r="V33" s="175"/>
      <c r="W33" s="175"/>
      <c r="X33" s="175"/>
      <c r="Y33" s="175"/>
      <c r="Z33" s="175"/>
      <c r="AA33" s="175"/>
      <c r="AB33" s="175"/>
      <c r="AC33" s="175"/>
      <c r="AD33" s="175"/>
      <c r="AE33" s="175" t="s">
        <v>120</v>
      </c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</row>
    <row r="34" spans="1:60" x14ac:dyDescent="0.3">
      <c r="A34" s="176" t="s">
        <v>115</v>
      </c>
      <c r="B34" s="177" t="s">
        <v>76</v>
      </c>
      <c r="C34" s="178" t="s">
        <v>77</v>
      </c>
      <c r="D34" s="179"/>
      <c r="E34" s="180"/>
      <c r="F34" s="181"/>
      <c r="G34" s="181">
        <f>SUMIF(AE35:AE36,"&lt;&gt;NOR",G35:G36)</f>
        <v>569.92999999999995</v>
      </c>
      <c r="H34" s="181"/>
      <c r="I34" s="181">
        <f>SUM(I35:I36)</f>
        <v>0</v>
      </c>
      <c r="J34" s="181"/>
      <c r="K34" s="181">
        <f>SUM(K35:K36)</f>
        <v>569.92999999999995</v>
      </c>
      <c r="L34" s="181"/>
      <c r="M34" s="181">
        <f>SUM(M35:M36)</f>
        <v>689.61529999999993</v>
      </c>
      <c r="N34" s="182"/>
      <c r="O34" s="182">
        <f>SUM(O35:O36)</f>
        <v>1.6760000000000001E-2</v>
      </c>
      <c r="P34" s="182"/>
      <c r="Q34" s="182">
        <f>SUM(Q35:Q36)</f>
        <v>7.3099999999999997E-3</v>
      </c>
      <c r="R34" s="182"/>
      <c r="S34" s="182"/>
      <c r="T34" s="183"/>
      <c r="U34" s="182">
        <f>SUM(U35:U36)</f>
        <v>0.75</v>
      </c>
      <c r="AE34" t="s">
        <v>116</v>
      </c>
    </row>
    <row r="35" spans="1:60" ht="22.5" outlineLevel="1" x14ac:dyDescent="0.3">
      <c r="A35" s="166">
        <v>22</v>
      </c>
      <c r="B35" s="167" t="s">
        <v>162</v>
      </c>
      <c r="C35" s="168" t="s">
        <v>163</v>
      </c>
      <c r="D35" s="169" t="s">
        <v>164</v>
      </c>
      <c r="E35" s="170">
        <v>1.5</v>
      </c>
      <c r="F35" s="171">
        <v>73.94</v>
      </c>
      <c r="G35" s="172">
        <v>110.91</v>
      </c>
      <c r="H35" s="171">
        <v>0</v>
      </c>
      <c r="I35" s="172">
        <f>ROUND(E35*H35,2)</f>
        <v>0</v>
      </c>
      <c r="J35" s="171">
        <v>73.94</v>
      </c>
      <c r="K35" s="172">
        <f>ROUND(E35*J35,2)</f>
        <v>110.91</v>
      </c>
      <c r="L35" s="172">
        <v>21</v>
      </c>
      <c r="M35" s="172">
        <f>G35*(1+L35/100)</f>
        <v>134.2011</v>
      </c>
      <c r="N35" s="173">
        <v>0</v>
      </c>
      <c r="O35" s="173">
        <f>ROUND(E35*N35,5)</f>
        <v>0</v>
      </c>
      <c r="P35" s="173">
        <v>4.8700000000000002E-3</v>
      </c>
      <c r="Q35" s="173">
        <f>ROUND(E35*P35,5)</f>
        <v>7.3099999999999997E-3</v>
      </c>
      <c r="R35" s="173"/>
      <c r="S35" s="173"/>
      <c r="T35" s="174">
        <v>4.1000000000000002E-2</v>
      </c>
      <c r="U35" s="173">
        <f>ROUND(E35*T35,2)</f>
        <v>0.06</v>
      </c>
      <c r="V35" s="175"/>
      <c r="W35" s="175"/>
      <c r="X35" s="175"/>
      <c r="Y35" s="175"/>
      <c r="Z35" s="175"/>
      <c r="AA35" s="175"/>
      <c r="AB35" s="175"/>
      <c r="AC35" s="175"/>
      <c r="AD35" s="175"/>
      <c r="AE35" s="175" t="s">
        <v>120</v>
      </c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</row>
    <row r="36" spans="1:60" ht="22.5" outlineLevel="1" x14ac:dyDescent="0.3">
      <c r="A36" s="166">
        <v>23</v>
      </c>
      <c r="B36" s="167" t="s">
        <v>165</v>
      </c>
      <c r="C36" s="168" t="s">
        <v>166</v>
      </c>
      <c r="D36" s="169" t="s">
        <v>164</v>
      </c>
      <c r="E36" s="170">
        <v>1.5</v>
      </c>
      <c r="F36" s="171">
        <v>306.01</v>
      </c>
      <c r="G36" s="172">
        <v>459.02</v>
      </c>
      <c r="H36" s="171">
        <v>0</v>
      </c>
      <c r="I36" s="172">
        <f>ROUND(E36*H36,2)</f>
        <v>0</v>
      </c>
      <c r="J36" s="171">
        <v>306.01</v>
      </c>
      <c r="K36" s="172">
        <f>ROUND(E36*J36,2)</f>
        <v>459.02</v>
      </c>
      <c r="L36" s="172">
        <v>21</v>
      </c>
      <c r="M36" s="172">
        <f>G36*(1+L36/100)</f>
        <v>555.41419999999994</v>
      </c>
      <c r="N36" s="173">
        <v>1.1169999999999999E-2</v>
      </c>
      <c r="O36" s="173">
        <f>ROUND(E36*N36,5)</f>
        <v>1.6760000000000001E-2</v>
      </c>
      <c r="P36" s="173">
        <v>0</v>
      </c>
      <c r="Q36" s="173">
        <f>ROUND(E36*P36,5)</f>
        <v>0</v>
      </c>
      <c r="R36" s="173"/>
      <c r="S36" s="173"/>
      <c r="T36" s="174">
        <v>0.45982000000000001</v>
      </c>
      <c r="U36" s="173">
        <f>ROUND(E36*T36,2)</f>
        <v>0.69</v>
      </c>
      <c r="V36" s="175"/>
      <c r="W36" s="175"/>
      <c r="X36" s="175"/>
      <c r="Y36" s="175"/>
      <c r="Z36" s="175"/>
      <c r="AA36" s="175"/>
      <c r="AB36" s="175"/>
      <c r="AC36" s="175"/>
      <c r="AD36" s="175"/>
      <c r="AE36" s="175" t="s">
        <v>120</v>
      </c>
      <c r="AF36" s="175"/>
      <c r="AG36" s="175"/>
      <c r="AH36" s="175"/>
      <c r="AI36" s="175"/>
      <c r="AJ36" s="175"/>
      <c r="AK36" s="175"/>
      <c r="AL36" s="175"/>
      <c r="AM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</row>
    <row r="37" spans="1:60" x14ac:dyDescent="0.3">
      <c r="A37" s="176" t="s">
        <v>115</v>
      </c>
      <c r="B37" s="177" t="s">
        <v>78</v>
      </c>
      <c r="C37" s="178" t="s">
        <v>79</v>
      </c>
      <c r="D37" s="179"/>
      <c r="E37" s="180"/>
      <c r="F37" s="181"/>
      <c r="G37" s="181">
        <f>SUMIF(AE38:AE39,"&lt;&gt;NOR",G38:G39)</f>
        <v>41444.639999999999</v>
      </c>
      <c r="H37" s="181"/>
      <c r="I37" s="181">
        <f>SUM(I38:I39)</f>
        <v>0</v>
      </c>
      <c r="J37" s="181"/>
      <c r="K37" s="181">
        <f>SUM(K38:K39)</f>
        <v>41444.639999999999</v>
      </c>
      <c r="L37" s="181"/>
      <c r="M37" s="181">
        <f>SUM(M38:M39)</f>
        <v>50148.0144</v>
      </c>
      <c r="N37" s="182"/>
      <c r="O37" s="182">
        <f>SUM(O38:O39)</f>
        <v>0.20952000000000001</v>
      </c>
      <c r="P37" s="182"/>
      <c r="Q37" s="182">
        <f>SUM(Q38:Q39)</f>
        <v>0</v>
      </c>
      <c r="R37" s="182"/>
      <c r="S37" s="182"/>
      <c r="T37" s="183"/>
      <c r="U37" s="182">
        <f>SUM(U38:U39)</f>
        <v>19.22</v>
      </c>
      <c r="AE37" t="s">
        <v>116</v>
      </c>
    </row>
    <row r="38" spans="1:60" ht="22.5" outlineLevel="1" x14ac:dyDescent="0.3">
      <c r="A38" s="166">
        <v>24</v>
      </c>
      <c r="B38" s="167" t="s">
        <v>167</v>
      </c>
      <c r="C38" s="168" t="s">
        <v>168</v>
      </c>
      <c r="D38" s="169" t="s">
        <v>164</v>
      </c>
      <c r="E38" s="170">
        <v>72</v>
      </c>
      <c r="F38" s="171">
        <v>145.61000000000001</v>
      </c>
      <c r="G38" s="172">
        <v>10483.92</v>
      </c>
      <c r="H38" s="171">
        <v>0</v>
      </c>
      <c r="I38" s="172">
        <f>ROUND(E38*H38,2)</f>
        <v>0</v>
      </c>
      <c r="J38" s="171">
        <v>145.61000000000001</v>
      </c>
      <c r="K38" s="172">
        <f>ROUND(E38*J38,2)</f>
        <v>10483.92</v>
      </c>
      <c r="L38" s="172">
        <v>21</v>
      </c>
      <c r="M38" s="172">
        <f>G38*(1+L38/100)</f>
        <v>12685.5432</v>
      </c>
      <c r="N38" s="173">
        <v>5.1000000000000004E-4</v>
      </c>
      <c r="O38" s="173">
        <f>ROUND(E38*N38,5)</f>
        <v>3.6720000000000003E-2</v>
      </c>
      <c r="P38" s="173">
        <v>0</v>
      </c>
      <c r="Q38" s="173">
        <f>ROUND(E38*P38,5)</f>
        <v>0</v>
      </c>
      <c r="R38" s="173"/>
      <c r="S38" s="173"/>
      <c r="T38" s="174">
        <v>0.26700000000000002</v>
      </c>
      <c r="U38" s="173">
        <f>ROUND(E38*T38,2)</f>
        <v>19.22</v>
      </c>
      <c r="V38" s="175"/>
      <c r="W38" s="175"/>
      <c r="X38" s="175"/>
      <c r="Y38" s="175"/>
      <c r="Z38" s="175"/>
      <c r="AA38" s="175"/>
      <c r="AB38" s="175"/>
      <c r="AC38" s="175"/>
      <c r="AD38" s="175"/>
      <c r="AE38" s="175" t="s">
        <v>120</v>
      </c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</row>
    <row r="39" spans="1:60" ht="22.5" outlineLevel="1" x14ac:dyDescent="0.3">
      <c r="A39" s="166">
        <v>25</v>
      </c>
      <c r="B39" s="167" t="s">
        <v>169</v>
      </c>
      <c r="C39" s="168" t="s">
        <v>170</v>
      </c>
      <c r="D39" s="169" t="s">
        <v>164</v>
      </c>
      <c r="E39" s="170">
        <v>72</v>
      </c>
      <c r="F39" s="171">
        <v>430.01</v>
      </c>
      <c r="G39" s="172">
        <v>30960.720000000001</v>
      </c>
      <c r="H39" s="171">
        <v>0</v>
      </c>
      <c r="I39" s="172">
        <f>ROUND(E39*H39,2)</f>
        <v>0</v>
      </c>
      <c r="J39" s="171">
        <v>430.01</v>
      </c>
      <c r="K39" s="172">
        <f>ROUND(E39*J39,2)</f>
        <v>30960.720000000001</v>
      </c>
      <c r="L39" s="172">
        <v>21</v>
      </c>
      <c r="M39" s="172">
        <f>G39*(1+L39/100)</f>
        <v>37462.4712</v>
      </c>
      <c r="N39" s="173">
        <v>2.3999999999999998E-3</v>
      </c>
      <c r="O39" s="173">
        <f>ROUND(E39*N39,5)</f>
        <v>0.17280000000000001</v>
      </c>
      <c r="P39" s="173">
        <v>0</v>
      </c>
      <c r="Q39" s="173">
        <f>ROUND(E39*P39,5)</f>
        <v>0</v>
      </c>
      <c r="R39" s="173"/>
      <c r="S39" s="173"/>
      <c r="T39" s="174">
        <v>0</v>
      </c>
      <c r="U39" s="173">
        <f>ROUND(E39*T39,2)</f>
        <v>0</v>
      </c>
      <c r="V39" s="175"/>
      <c r="W39" s="175"/>
      <c r="X39" s="175"/>
      <c r="Y39" s="175"/>
      <c r="Z39" s="175"/>
      <c r="AA39" s="175"/>
      <c r="AB39" s="175"/>
      <c r="AC39" s="175"/>
      <c r="AD39" s="175"/>
      <c r="AE39" s="175" t="s">
        <v>171</v>
      </c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</row>
    <row r="40" spans="1:60" x14ac:dyDescent="0.3">
      <c r="A40" s="176" t="s">
        <v>115</v>
      </c>
      <c r="B40" s="177" t="s">
        <v>80</v>
      </c>
      <c r="C40" s="178" t="s">
        <v>81</v>
      </c>
      <c r="D40" s="179"/>
      <c r="E40" s="180"/>
      <c r="F40" s="181"/>
      <c r="G40" s="181">
        <f>SUMIF(AE41:AE63,"&lt;&gt;NOR",G41:G63)</f>
        <v>90897.57</v>
      </c>
      <c r="H40" s="181"/>
      <c r="I40" s="181">
        <f>SUM(I41:I63)</f>
        <v>32149.280000000002</v>
      </c>
      <c r="J40" s="181"/>
      <c r="K40" s="181">
        <f>SUM(K41:K63)</f>
        <v>58748.310000000005</v>
      </c>
      <c r="L40" s="181"/>
      <c r="M40" s="181">
        <f>SUM(M41:M63)</f>
        <v>109986.05970000003</v>
      </c>
      <c r="N40" s="182"/>
      <c r="O40" s="182">
        <f>SUM(O41:O63)</f>
        <v>0.10740000000000001</v>
      </c>
      <c r="P40" s="182"/>
      <c r="Q40" s="182">
        <f>SUM(Q41:Q63)</f>
        <v>0.82384000000000002</v>
      </c>
      <c r="R40" s="182"/>
      <c r="S40" s="182"/>
      <c r="T40" s="183"/>
      <c r="U40" s="182">
        <f>SUM(U41:U63)</f>
        <v>98.759999999999991</v>
      </c>
      <c r="AE40" t="s">
        <v>116</v>
      </c>
    </row>
    <row r="41" spans="1:60" ht="22.5" outlineLevel="1" x14ac:dyDescent="0.3">
      <c r="A41" s="166">
        <v>26</v>
      </c>
      <c r="B41" s="167" t="s">
        <v>172</v>
      </c>
      <c r="C41" s="168" t="s">
        <v>173</v>
      </c>
      <c r="D41" s="169" t="s">
        <v>140</v>
      </c>
      <c r="E41" s="170">
        <v>2</v>
      </c>
      <c r="F41" s="171">
        <v>169.5</v>
      </c>
      <c r="G41" s="172">
        <v>339</v>
      </c>
      <c r="H41" s="171">
        <v>0</v>
      </c>
      <c r="I41" s="172">
        <f t="shared" ref="I41:I63" si="6">ROUND(E41*H41,2)</f>
        <v>0</v>
      </c>
      <c r="J41" s="171">
        <v>169.5</v>
      </c>
      <c r="K41" s="172">
        <f t="shared" ref="K41:K63" si="7">ROUND(E41*J41,2)</f>
        <v>339</v>
      </c>
      <c r="L41" s="172">
        <v>21</v>
      </c>
      <c r="M41" s="172">
        <f t="shared" ref="M41:M63" si="8">G41*(1+L41/100)</f>
        <v>410.19</v>
      </c>
      <c r="N41" s="173">
        <v>0</v>
      </c>
      <c r="O41" s="173">
        <f t="shared" ref="O41:O63" si="9">ROUND(E41*N41,5)</f>
        <v>0</v>
      </c>
      <c r="P41" s="173">
        <v>2.027E-2</v>
      </c>
      <c r="Q41" s="173">
        <f t="shared" ref="Q41:Q63" si="10">ROUND(E41*P41,5)</f>
        <v>4.054E-2</v>
      </c>
      <c r="R41" s="173"/>
      <c r="S41" s="173"/>
      <c r="T41" s="174">
        <v>0.39300000000000002</v>
      </c>
      <c r="U41" s="173">
        <f t="shared" ref="U41:U63" si="11">ROUND(E41*T41,2)</f>
        <v>0.79</v>
      </c>
      <c r="V41" s="175"/>
      <c r="W41" s="175"/>
      <c r="X41" s="175"/>
      <c r="Y41" s="175"/>
      <c r="Z41" s="175"/>
      <c r="AA41" s="175"/>
      <c r="AB41" s="175"/>
      <c r="AC41" s="175"/>
      <c r="AD41" s="175"/>
      <c r="AE41" s="175" t="s">
        <v>120</v>
      </c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</row>
    <row r="42" spans="1:60" outlineLevel="1" x14ac:dyDescent="0.3">
      <c r="A42" s="166">
        <v>27</v>
      </c>
      <c r="B42" s="167" t="s">
        <v>174</v>
      </c>
      <c r="C42" s="168" t="s">
        <v>175</v>
      </c>
      <c r="D42" s="169" t="s">
        <v>119</v>
      </c>
      <c r="E42" s="170">
        <v>52.5</v>
      </c>
      <c r="F42" s="171">
        <v>177.47</v>
      </c>
      <c r="G42" s="172">
        <v>9317.18</v>
      </c>
      <c r="H42" s="171">
        <v>0</v>
      </c>
      <c r="I42" s="172">
        <f t="shared" si="6"/>
        <v>0</v>
      </c>
      <c r="J42" s="171">
        <v>177.47</v>
      </c>
      <c r="K42" s="172">
        <f t="shared" si="7"/>
        <v>9317.18</v>
      </c>
      <c r="L42" s="172">
        <v>21</v>
      </c>
      <c r="M42" s="172">
        <f t="shared" si="8"/>
        <v>11273.7878</v>
      </c>
      <c r="N42" s="173">
        <v>0</v>
      </c>
      <c r="O42" s="173">
        <f t="shared" si="9"/>
        <v>0</v>
      </c>
      <c r="P42" s="173">
        <v>1.4919999999999999E-2</v>
      </c>
      <c r="Q42" s="173">
        <f t="shared" si="10"/>
        <v>0.7833</v>
      </c>
      <c r="R42" s="173"/>
      <c r="S42" s="173"/>
      <c r="T42" s="174">
        <v>0.41299999999999998</v>
      </c>
      <c r="U42" s="173">
        <f t="shared" si="11"/>
        <v>21.68</v>
      </c>
      <c r="V42" s="175"/>
      <c r="W42" s="175"/>
      <c r="X42" s="175"/>
      <c r="Y42" s="175"/>
      <c r="Z42" s="175"/>
      <c r="AA42" s="175"/>
      <c r="AB42" s="175"/>
      <c r="AC42" s="175"/>
      <c r="AD42" s="175"/>
      <c r="AE42" s="175" t="s">
        <v>120</v>
      </c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</row>
    <row r="43" spans="1:60" ht="22.5" outlineLevel="1" x14ac:dyDescent="0.3">
      <c r="A43" s="166">
        <v>28</v>
      </c>
      <c r="B43" s="167" t="s">
        <v>176</v>
      </c>
      <c r="C43" s="168" t="s">
        <v>177</v>
      </c>
      <c r="D43" s="169" t="s">
        <v>157</v>
      </c>
      <c r="E43" s="170">
        <v>0.82384000000000002</v>
      </c>
      <c r="F43" s="171">
        <v>1729.15</v>
      </c>
      <c r="G43" s="172">
        <v>1424.82</v>
      </c>
      <c r="H43" s="171">
        <v>0</v>
      </c>
      <c r="I43" s="172">
        <f t="shared" si="6"/>
        <v>0</v>
      </c>
      <c r="J43" s="171">
        <v>1729.15</v>
      </c>
      <c r="K43" s="172">
        <f t="shared" si="7"/>
        <v>1424.54</v>
      </c>
      <c r="L43" s="172">
        <v>21</v>
      </c>
      <c r="M43" s="172">
        <f t="shared" si="8"/>
        <v>1724.0321999999999</v>
      </c>
      <c r="N43" s="173">
        <v>0</v>
      </c>
      <c r="O43" s="173">
        <f t="shared" si="9"/>
        <v>0</v>
      </c>
      <c r="P43" s="173">
        <v>0</v>
      </c>
      <c r="Q43" s="173">
        <f t="shared" si="10"/>
        <v>0</v>
      </c>
      <c r="R43" s="173"/>
      <c r="S43" s="173"/>
      <c r="T43" s="174">
        <v>3.379</v>
      </c>
      <c r="U43" s="173">
        <f t="shared" si="11"/>
        <v>2.78</v>
      </c>
      <c r="V43" s="175"/>
      <c r="W43" s="175"/>
      <c r="X43" s="175"/>
      <c r="Y43" s="175"/>
      <c r="Z43" s="175"/>
      <c r="AA43" s="175"/>
      <c r="AB43" s="175"/>
      <c r="AC43" s="175"/>
      <c r="AD43" s="175"/>
      <c r="AE43" s="175" t="s">
        <v>120</v>
      </c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75"/>
    </row>
    <row r="44" spans="1:60" ht="33.75" outlineLevel="1" x14ac:dyDescent="0.3">
      <c r="A44" s="166">
        <v>29</v>
      </c>
      <c r="B44" s="167" t="s">
        <v>178</v>
      </c>
      <c r="C44" s="168" t="s">
        <v>179</v>
      </c>
      <c r="D44" s="169" t="s">
        <v>140</v>
      </c>
      <c r="E44" s="170">
        <v>1</v>
      </c>
      <c r="F44" s="171">
        <v>3435.55</v>
      </c>
      <c r="G44" s="172">
        <v>3435.55</v>
      </c>
      <c r="H44" s="171">
        <v>2969.19</v>
      </c>
      <c r="I44" s="172">
        <f t="shared" si="6"/>
        <v>2969.19</v>
      </c>
      <c r="J44" s="171">
        <v>466.36</v>
      </c>
      <c r="K44" s="172">
        <f t="shared" si="7"/>
        <v>466.36</v>
      </c>
      <c r="L44" s="172">
        <v>21</v>
      </c>
      <c r="M44" s="172">
        <f t="shared" si="8"/>
        <v>4157.0155000000004</v>
      </c>
      <c r="N44" s="173">
        <v>7.2000000000000005E-4</v>
      </c>
      <c r="O44" s="173">
        <f t="shared" si="9"/>
        <v>7.2000000000000005E-4</v>
      </c>
      <c r="P44" s="173">
        <v>0</v>
      </c>
      <c r="Q44" s="173">
        <f t="shared" si="10"/>
        <v>0</v>
      </c>
      <c r="R44" s="173"/>
      <c r="S44" s="173"/>
      <c r="T44" s="174">
        <v>0.2</v>
      </c>
      <c r="U44" s="173">
        <f t="shared" si="11"/>
        <v>0.2</v>
      </c>
      <c r="V44" s="175"/>
      <c r="W44" s="175"/>
      <c r="X44" s="175"/>
      <c r="Y44" s="175"/>
      <c r="Z44" s="175"/>
      <c r="AA44" s="175"/>
      <c r="AB44" s="175"/>
      <c r="AC44" s="175"/>
      <c r="AD44" s="175"/>
      <c r="AE44" s="175" t="s">
        <v>120</v>
      </c>
      <c r="AF44" s="175"/>
      <c r="AG44" s="175"/>
      <c r="AH44" s="175"/>
      <c r="AI44" s="175"/>
      <c r="AJ44" s="175"/>
      <c r="AK44" s="175"/>
      <c r="AL44" s="175"/>
      <c r="AM44" s="175"/>
      <c r="AN44" s="175"/>
      <c r="AO44" s="175"/>
      <c r="AP44" s="175"/>
      <c r="AQ44" s="175"/>
      <c r="AR44" s="175"/>
      <c r="AS44" s="175"/>
      <c r="AT44" s="175"/>
      <c r="AU44" s="175"/>
      <c r="AV44" s="175"/>
      <c r="AW44" s="175"/>
      <c r="AX44" s="175"/>
      <c r="AY44" s="175"/>
      <c r="AZ44" s="175"/>
      <c r="BA44" s="175"/>
      <c r="BB44" s="175"/>
      <c r="BC44" s="175"/>
      <c r="BD44" s="175"/>
      <c r="BE44" s="175"/>
      <c r="BF44" s="175"/>
      <c r="BG44" s="175"/>
      <c r="BH44" s="175"/>
    </row>
    <row r="45" spans="1:60" ht="33.75" outlineLevel="1" x14ac:dyDescent="0.3">
      <c r="A45" s="166">
        <v>30</v>
      </c>
      <c r="B45" s="167" t="s">
        <v>180</v>
      </c>
      <c r="C45" s="168" t="s">
        <v>181</v>
      </c>
      <c r="D45" s="169" t="s">
        <v>140</v>
      </c>
      <c r="E45" s="170">
        <v>1</v>
      </c>
      <c r="F45" s="171">
        <v>3532.49</v>
      </c>
      <c r="G45" s="172">
        <v>3532.49</v>
      </c>
      <c r="H45" s="171">
        <v>3062.35</v>
      </c>
      <c r="I45" s="172">
        <f t="shared" si="6"/>
        <v>3062.35</v>
      </c>
      <c r="J45" s="171">
        <v>470.14</v>
      </c>
      <c r="K45" s="172">
        <f t="shared" si="7"/>
        <v>470.14</v>
      </c>
      <c r="L45" s="172">
        <v>21</v>
      </c>
      <c r="M45" s="172">
        <f t="shared" si="8"/>
        <v>4274.3128999999999</v>
      </c>
      <c r="N45" s="173">
        <v>1.24E-3</v>
      </c>
      <c r="O45" s="173">
        <f t="shared" si="9"/>
        <v>1.24E-3</v>
      </c>
      <c r="P45" s="173">
        <v>0</v>
      </c>
      <c r="Q45" s="173">
        <f t="shared" si="10"/>
        <v>0</v>
      </c>
      <c r="R45" s="173"/>
      <c r="S45" s="173"/>
      <c r="T45" s="174">
        <v>0.3</v>
      </c>
      <c r="U45" s="173">
        <f t="shared" si="11"/>
        <v>0.3</v>
      </c>
      <c r="V45" s="175"/>
      <c r="W45" s="175"/>
      <c r="X45" s="175"/>
      <c r="Y45" s="175"/>
      <c r="Z45" s="175"/>
      <c r="AA45" s="175"/>
      <c r="AB45" s="175"/>
      <c r="AC45" s="175"/>
      <c r="AD45" s="175"/>
      <c r="AE45" s="175" t="s">
        <v>120</v>
      </c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75"/>
      <c r="BB45" s="175"/>
      <c r="BC45" s="175"/>
      <c r="BD45" s="175"/>
      <c r="BE45" s="175"/>
      <c r="BF45" s="175"/>
      <c r="BG45" s="175"/>
      <c r="BH45" s="175"/>
    </row>
    <row r="46" spans="1:60" ht="33.75" outlineLevel="1" x14ac:dyDescent="0.3">
      <c r="A46" s="166">
        <v>31</v>
      </c>
      <c r="B46" s="167" t="s">
        <v>182</v>
      </c>
      <c r="C46" s="168" t="s">
        <v>183</v>
      </c>
      <c r="D46" s="169" t="s">
        <v>140</v>
      </c>
      <c r="E46" s="170">
        <v>2</v>
      </c>
      <c r="F46" s="171">
        <v>3663.07</v>
      </c>
      <c r="G46" s="172">
        <v>7326.14</v>
      </c>
      <c r="H46" s="171">
        <v>3165.83</v>
      </c>
      <c r="I46" s="172">
        <f t="shared" si="6"/>
        <v>6331.66</v>
      </c>
      <c r="J46" s="171">
        <v>497.24</v>
      </c>
      <c r="K46" s="172">
        <f t="shared" si="7"/>
        <v>994.48</v>
      </c>
      <c r="L46" s="172">
        <v>21</v>
      </c>
      <c r="M46" s="172">
        <f t="shared" si="8"/>
        <v>8864.6293999999998</v>
      </c>
      <c r="N46" s="173">
        <v>1.24E-3</v>
      </c>
      <c r="O46" s="173">
        <f t="shared" si="9"/>
        <v>2.48E-3</v>
      </c>
      <c r="P46" s="173">
        <v>0</v>
      </c>
      <c r="Q46" s="173">
        <f t="shared" si="10"/>
        <v>0</v>
      </c>
      <c r="R46" s="173"/>
      <c r="S46" s="173"/>
      <c r="T46" s="174">
        <v>0.3</v>
      </c>
      <c r="U46" s="173">
        <f t="shared" si="11"/>
        <v>0.6</v>
      </c>
      <c r="V46" s="175"/>
      <c r="W46" s="175"/>
      <c r="X46" s="175"/>
      <c r="Y46" s="175"/>
      <c r="Z46" s="175"/>
      <c r="AA46" s="175"/>
      <c r="AB46" s="175"/>
      <c r="AC46" s="175"/>
      <c r="AD46" s="175"/>
      <c r="AE46" s="175" t="s">
        <v>120</v>
      </c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</row>
    <row r="47" spans="1:60" ht="22.5" outlineLevel="1" x14ac:dyDescent="0.3">
      <c r="A47" s="166">
        <v>32</v>
      </c>
      <c r="B47" s="167" t="s">
        <v>184</v>
      </c>
      <c r="C47" s="168" t="s">
        <v>185</v>
      </c>
      <c r="D47" s="169" t="s">
        <v>140</v>
      </c>
      <c r="E47" s="170">
        <v>2</v>
      </c>
      <c r="F47" s="171">
        <v>864.58</v>
      </c>
      <c r="G47" s="172">
        <v>1729.16</v>
      </c>
      <c r="H47" s="171">
        <v>783.21</v>
      </c>
      <c r="I47" s="172">
        <f t="shared" si="6"/>
        <v>1566.42</v>
      </c>
      <c r="J47" s="171">
        <v>81.37</v>
      </c>
      <c r="K47" s="172">
        <f t="shared" si="7"/>
        <v>162.74</v>
      </c>
      <c r="L47" s="172">
        <v>21</v>
      </c>
      <c r="M47" s="172">
        <f t="shared" si="8"/>
        <v>2092.2836000000002</v>
      </c>
      <c r="N47" s="173">
        <v>4.8999999999999998E-4</v>
      </c>
      <c r="O47" s="173">
        <f t="shared" si="9"/>
        <v>9.7999999999999997E-4</v>
      </c>
      <c r="P47" s="173">
        <v>0</v>
      </c>
      <c r="Q47" s="173">
        <f t="shared" si="10"/>
        <v>0</v>
      </c>
      <c r="R47" s="173"/>
      <c r="S47" s="173"/>
      <c r="T47" s="174">
        <v>0.13300000000000001</v>
      </c>
      <c r="U47" s="173">
        <f t="shared" si="11"/>
        <v>0.27</v>
      </c>
      <c r="V47" s="175"/>
      <c r="W47" s="175"/>
      <c r="X47" s="175"/>
      <c r="Y47" s="175"/>
      <c r="Z47" s="175"/>
      <c r="AA47" s="175"/>
      <c r="AB47" s="175"/>
      <c r="AC47" s="175"/>
      <c r="AD47" s="175"/>
      <c r="AE47" s="175" t="s">
        <v>120</v>
      </c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</row>
    <row r="48" spans="1:60" ht="22.5" outlineLevel="1" x14ac:dyDescent="0.3">
      <c r="A48" s="166">
        <v>33</v>
      </c>
      <c r="B48" s="167" t="s">
        <v>186</v>
      </c>
      <c r="C48" s="168" t="s">
        <v>187</v>
      </c>
      <c r="D48" s="169" t="s">
        <v>119</v>
      </c>
      <c r="E48" s="170">
        <v>18</v>
      </c>
      <c r="F48" s="171">
        <v>141.06</v>
      </c>
      <c r="G48" s="172">
        <v>2539.08</v>
      </c>
      <c r="H48" s="171">
        <v>0</v>
      </c>
      <c r="I48" s="172">
        <f t="shared" si="6"/>
        <v>0</v>
      </c>
      <c r="J48" s="171">
        <v>141.06</v>
      </c>
      <c r="K48" s="172">
        <f t="shared" si="7"/>
        <v>2539.08</v>
      </c>
      <c r="L48" s="172">
        <v>21</v>
      </c>
      <c r="M48" s="172">
        <f t="shared" si="8"/>
        <v>3072.2867999999999</v>
      </c>
      <c r="N48" s="173">
        <v>1.1E-4</v>
      </c>
      <c r="O48" s="173">
        <f t="shared" si="9"/>
        <v>1.98E-3</v>
      </c>
      <c r="P48" s="173">
        <v>0</v>
      </c>
      <c r="Q48" s="173">
        <f t="shared" si="10"/>
        <v>0</v>
      </c>
      <c r="R48" s="173"/>
      <c r="S48" s="173"/>
      <c r="T48" s="174">
        <v>0</v>
      </c>
      <c r="U48" s="173">
        <f t="shared" si="11"/>
        <v>0</v>
      </c>
      <c r="V48" s="175"/>
      <c r="W48" s="175"/>
      <c r="X48" s="175"/>
      <c r="Y48" s="175"/>
      <c r="Z48" s="175"/>
      <c r="AA48" s="175"/>
      <c r="AB48" s="175"/>
      <c r="AC48" s="175"/>
      <c r="AD48" s="175"/>
      <c r="AE48" s="175" t="s">
        <v>171</v>
      </c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</row>
    <row r="49" spans="1:60" outlineLevel="1" x14ac:dyDescent="0.3">
      <c r="A49" s="166">
        <v>34</v>
      </c>
      <c r="B49" s="167" t="s">
        <v>188</v>
      </c>
      <c r="C49" s="168" t="s">
        <v>189</v>
      </c>
      <c r="D49" s="169" t="s">
        <v>119</v>
      </c>
      <c r="E49" s="170">
        <v>2</v>
      </c>
      <c r="F49" s="171">
        <v>459.69</v>
      </c>
      <c r="G49" s="172">
        <v>919.38</v>
      </c>
      <c r="H49" s="171">
        <v>106.08</v>
      </c>
      <c r="I49" s="172">
        <f t="shared" si="6"/>
        <v>212.16</v>
      </c>
      <c r="J49" s="171">
        <v>353.61</v>
      </c>
      <c r="K49" s="172">
        <f t="shared" si="7"/>
        <v>707.22</v>
      </c>
      <c r="L49" s="172">
        <v>21</v>
      </c>
      <c r="M49" s="172">
        <f t="shared" si="8"/>
        <v>1112.4497999999999</v>
      </c>
      <c r="N49" s="173">
        <v>3.4000000000000002E-4</v>
      </c>
      <c r="O49" s="173">
        <f t="shared" si="9"/>
        <v>6.8000000000000005E-4</v>
      </c>
      <c r="P49" s="173">
        <v>0</v>
      </c>
      <c r="Q49" s="173">
        <f t="shared" si="10"/>
        <v>0</v>
      </c>
      <c r="R49" s="173"/>
      <c r="S49" s="173"/>
      <c r="T49" s="174">
        <v>0.32</v>
      </c>
      <c r="U49" s="173">
        <f t="shared" si="11"/>
        <v>0.64</v>
      </c>
      <c r="V49" s="175"/>
      <c r="W49" s="175"/>
      <c r="X49" s="175"/>
      <c r="Y49" s="175"/>
      <c r="Z49" s="175"/>
      <c r="AA49" s="175"/>
      <c r="AB49" s="175"/>
      <c r="AC49" s="175"/>
      <c r="AD49" s="175"/>
      <c r="AE49" s="175" t="s">
        <v>120</v>
      </c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</row>
    <row r="50" spans="1:60" outlineLevel="1" x14ac:dyDescent="0.3">
      <c r="A50" s="166">
        <v>35</v>
      </c>
      <c r="B50" s="167" t="s">
        <v>190</v>
      </c>
      <c r="C50" s="168" t="s">
        <v>191</v>
      </c>
      <c r="D50" s="169" t="s">
        <v>119</v>
      </c>
      <c r="E50" s="170">
        <v>9</v>
      </c>
      <c r="F50" s="171">
        <v>460.67</v>
      </c>
      <c r="G50" s="172">
        <v>4146.03</v>
      </c>
      <c r="H50" s="171">
        <v>107.07</v>
      </c>
      <c r="I50" s="172">
        <f t="shared" si="6"/>
        <v>963.63</v>
      </c>
      <c r="J50" s="171">
        <v>353.6</v>
      </c>
      <c r="K50" s="172">
        <f t="shared" si="7"/>
        <v>3182.4</v>
      </c>
      <c r="L50" s="172">
        <v>21</v>
      </c>
      <c r="M50" s="172">
        <f t="shared" si="8"/>
        <v>5016.6962999999996</v>
      </c>
      <c r="N50" s="173">
        <v>3.8000000000000002E-4</v>
      </c>
      <c r="O50" s="173">
        <f t="shared" si="9"/>
        <v>3.4199999999999999E-3</v>
      </c>
      <c r="P50" s="173">
        <v>0</v>
      </c>
      <c r="Q50" s="173">
        <f t="shared" si="10"/>
        <v>0</v>
      </c>
      <c r="R50" s="173"/>
      <c r="S50" s="173"/>
      <c r="T50" s="174">
        <v>0.32</v>
      </c>
      <c r="U50" s="173">
        <f t="shared" si="11"/>
        <v>2.88</v>
      </c>
      <c r="V50" s="175"/>
      <c r="W50" s="175"/>
      <c r="X50" s="175"/>
      <c r="Y50" s="175"/>
      <c r="Z50" s="175"/>
      <c r="AA50" s="175"/>
      <c r="AB50" s="175"/>
      <c r="AC50" s="175"/>
      <c r="AD50" s="175"/>
      <c r="AE50" s="175" t="s">
        <v>120</v>
      </c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5"/>
      <c r="AT50" s="175"/>
      <c r="AU50" s="175"/>
      <c r="AV50" s="175"/>
      <c r="AW50" s="175"/>
      <c r="AX50" s="175"/>
      <c r="AY50" s="175"/>
      <c r="AZ50" s="175"/>
      <c r="BA50" s="175"/>
      <c r="BB50" s="175"/>
      <c r="BC50" s="175"/>
      <c r="BD50" s="175"/>
      <c r="BE50" s="175"/>
      <c r="BF50" s="175"/>
      <c r="BG50" s="175"/>
      <c r="BH50" s="175"/>
    </row>
    <row r="51" spans="1:60" outlineLevel="1" x14ac:dyDescent="0.3">
      <c r="A51" s="166">
        <v>36</v>
      </c>
      <c r="B51" s="167" t="s">
        <v>192</v>
      </c>
      <c r="C51" s="168" t="s">
        <v>193</v>
      </c>
      <c r="D51" s="169" t="s">
        <v>119</v>
      </c>
      <c r="E51" s="170">
        <v>14</v>
      </c>
      <c r="F51" s="171">
        <v>509.6</v>
      </c>
      <c r="G51" s="172">
        <v>7134.4</v>
      </c>
      <c r="H51" s="171">
        <v>118.78</v>
      </c>
      <c r="I51" s="172">
        <f t="shared" si="6"/>
        <v>1662.92</v>
      </c>
      <c r="J51" s="171">
        <v>390.82</v>
      </c>
      <c r="K51" s="172">
        <f t="shared" si="7"/>
        <v>5471.48</v>
      </c>
      <c r="L51" s="172">
        <v>21</v>
      </c>
      <c r="M51" s="172">
        <f t="shared" si="8"/>
        <v>8632.6239999999998</v>
      </c>
      <c r="N51" s="173">
        <v>4.6999999999999999E-4</v>
      </c>
      <c r="O51" s="173">
        <f t="shared" si="9"/>
        <v>6.5799999999999999E-3</v>
      </c>
      <c r="P51" s="173">
        <v>0</v>
      </c>
      <c r="Q51" s="173">
        <f t="shared" si="10"/>
        <v>0</v>
      </c>
      <c r="R51" s="173"/>
      <c r="S51" s="173"/>
      <c r="T51" s="174">
        <v>0.35899999999999999</v>
      </c>
      <c r="U51" s="173">
        <f t="shared" si="11"/>
        <v>5.03</v>
      </c>
      <c r="V51" s="175"/>
      <c r="W51" s="175"/>
      <c r="X51" s="175"/>
      <c r="Y51" s="175"/>
      <c r="Z51" s="175"/>
      <c r="AA51" s="175"/>
      <c r="AB51" s="175"/>
      <c r="AC51" s="175"/>
      <c r="AD51" s="175"/>
      <c r="AE51" s="175" t="s">
        <v>120</v>
      </c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</row>
    <row r="52" spans="1:60" outlineLevel="1" x14ac:dyDescent="0.3">
      <c r="A52" s="166">
        <v>37</v>
      </c>
      <c r="B52" s="167" t="s">
        <v>194</v>
      </c>
      <c r="C52" s="168" t="s">
        <v>195</v>
      </c>
      <c r="D52" s="169" t="s">
        <v>119</v>
      </c>
      <c r="E52" s="170">
        <v>2</v>
      </c>
      <c r="F52" s="171">
        <v>586.9</v>
      </c>
      <c r="G52" s="172">
        <v>1173.8</v>
      </c>
      <c r="H52" s="171">
        <v>158.85</v>
      </c>
      <c r="I52" s="172">
        <f t="shared" si="6"/>
        <v>317.7</v>
      </c>
      <c r="J52" s="171">
        <v>428.05</v>
      </c>
      <c r="K52" s="172">
        <f t="shared" si="7"/>
        <v>856.1</v>
      </c>
      <c r="L52" s="172">
        <v>21</v>
      </c>
      <c r="M52" s="172">
        <f t="shared" si="8"/>
        <v>1420.298</v>
      </c>
      <c r="N52" s="173">
        <v>6.9999999999999999E-4</v>
      </c>
      <c r="O52" s="173">
        <f t="shared" si="9"/>
        <v>1.4E-3</v>
      </c>
      <c r="P52" s="173">
        <v>0</v>
      </c>
      <c r="Q52" s="173">
        <f t="shared" si="10"/>
        <v>0</v>
      </c>
      <c r="R52" s="173"/>
      <c r="S52" s="173"/>
      <c r="T52" s="174">
        <v>0.45200000000000001</v>
      </c>
      <c r="U52" s="173">
        <f t="shared" si="11"/>
        <v>0.9</v>
      </c>
      <c r="V52" s="175"/>
      <c r="W52" s="175"/>
      <c r="X52" s="175"/>
      <c r="Y52" s="175"/>
      <c r="Z52" s="175"/>
      <c r="AA52" s="175"/>
      <c r="AB52" s="175"/>
      <c r="AC52" s="175"/>
      <c r="AD52" s="175"/>
      <c r="AE52" s="175" t="s">
        <v>120</v>
      </c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</row>
    <row r="53" spans="1:60" outlineLevel="1" x14ac:dyDescent="0.3">
      <c r="A53" s="166">
        <v>38</v>
      </c>
      <c r="B53" s="167" t="s">
        <v>196</v>
      </c>
      <c r="C53" s="168" t="s">
        <v>197</v>
      </c>
      <c r="D53" s="169" t="s">
        <v>119</v>
      </c>
      <c r="E53" s="170">
        <v>8</v>
      </c>
      <c r="F53" s="171">
        <v>719.32</v>
      </c>
      <c r="G53" s="172">
        <v>5754.56</v>
      </c>
      <c r="H53" s="171">
        <v>272.16000000000003</v>
      </c>
      <c r="I53" s="172">
        <f t="shared" si="6"/>
        <v>2177.2800000000002</v>
      </c>
      <c r="J53" s="171">
        <v>447.16</v>
      </c>
      <c r="K53" s="172">
        <f t="shared" si="7"/>
        <v>3577.28</v>
      </c>
      <c r="L53" s="172">
        <v>21</v>
      </c>
      <c r="M53" s="172">
        <f t="shared" si="8"/>
        <v>6963.0176000000001</v>
      </c>
      <c r="N53" s="173">
        <v>1.5200000000000001E-3</v>
      </c>
      <c r="O53" s="173">
        <f t="shared" si="9"/>
        <v>1.2160000000000001E-2</v>
      </c>
      <c r="P53" s="173">
        <v>0</v>
      </c>
      <c r="Q53" s="173">
        <f t="shared" si="10"/>
        <v>0</v>
      </c>
      <c r="R53" s="173"/>
      <c r="S53" s="173"/>
      <c r="T53" s="174">
        <v>1.173</v>
      </c>
      <c r="U53" s="173">
        <f t="shared" si="11"/>
        <v>9.3800000000000008</v>
      </c>
      <c r="V53" s="175"/>
      <c r="W53" s="175"/>
      <c r="X53" s="175"/>
      <c r="Y53" s="175"/>
      <c r="Z53" s="175"/>
      <c r="AA53" s="175"/>
      <c r="AB53" s="175"/>
      <c r="AC53" s="175"/>
      <c r="AD53" s="175"/>
      <c r="AE53" s="175" t="s">
        <v>120</v>
      </c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</row>
    <row r="54" spans="1:60" outlineLevel="1" x14ac:dyDescent="0.3">
      <c r="A54" s="166">
        <v>39</v>
      </c>
      <c r="B54" s="167" t="s">
        <v>198</v>
      </c>
      <c r="C54" s="168" t="s">
        <v>199</v>
      </c>
      <c r="D54" s="169" t="s">
        <v>119</v>
      </c>
      <c r="E54" s="170">
        <v>8</v>
      </c>
      <c r="F54" s="171">
        <v>560.53</v>
      </c>
      <c r="G54" s="172">
        <v>4484.24</v>
      </c>
      <c r="H54" s="171">
        <v>142.02000000000001</v>
      </c>
      <c r="I54" s="172">
        <f t="shared" si="6"/>
        <v>1136.1600000000001</v>
      </c>
      <c r="J54" s="171">
        <v>418.51</v>
      </c>
      <c r="K54" s="172">
        <f t="shared" si="7"/>
        <v>3348.08</v>
      </c>
      <c r="L54" s="172">
        <v>21</v>
      </c>
      <c r="M54" s="172">
        <f t="shared" si="8"/>
        <v>5425.9303999999993</v>
      </c>
      <c r="N54" s="173">
        <v>7.7999999999999999E-4</v>
      </c>
      <c r="O54" s="173">
        <f t="shared" si="9"/>
        <v>6.2399999999999999E-3</v>
      </c>
      <c r="P54" s="173">
        <v>0</v>
      </c>
      <c r="Q54" s="173">
        <f t="shared" si="10"/>
        <v>0</v>
      </c>
      <c r="R54" s="173"/>
      <c r="S54" s="173"/>
      <c r="T54" s="174">
        <v>0.81899999999999995</v>
      </c>
      <c r="U54" s="173">
        <f t="shared" si="11"/>
        <v>6.55</v>
      </c>
      <c r="V54" s="175"/>
      <c r="W54" s="175"/>
      <c r="X54" s="175"/>
      <c r="Y54" s="175"/>
      <c r="Z54" s="175"/>
      <c r="AA54" s="175"/>
      <c r="AB54" s="175"/>
      <c r="AC54" s="175"/>
      <c r="AD54" s="175"/>
      <c r="AE54" s="175" t="s">
        <v>120</v>
      </c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5"/>
      <c r="AZ54" s="175"/>
      <c r="BA54" s="175"/>
      <c r="BB54" s="175"/>
      <c r="BC54" s="175"/>
      <c r="BD54" s="175"/>
      <c r="BE54" s="175"/>
      <c r="BF54" s="175"/>
      <c r="BG54" s="175"/>
      <c r="BH54" s="175"/>
    </row>
    <row r="55" spans="1:60" outlineLevel="1" x14ac:dyDescent="0.3">
      <c r="A55" s="166">
        <v>40</v>
      </c>
      <c r="B55" s="167" t="s">
        <v>200</v>
      </c>
      <c r="C55" s="168" t="s">
        <v>201</v>
      </c>
      <c r="D55" s="169" t="s">
        <v>119</v>
      </c>
      <c r="E55" s="170">
        <v>32</v>
      </c>
      <c r="F55" s="171">
        <v>693.54</v>
      </c>
      <c r="G55" s="172">
        <v>22193.279999999999</v>
      </c>
      <c r="H55" s="171">
        <v>249.34</v>
      </c>
      <c r="I55" s="172">
        <f t="shared" si="6"/>
        <v>7978.88</v>
      </c>
      <c r="J55" s="171">
        <v>444.2</v>
      </c>
      <c r="K55" s="172">
        <f t="shared" si="7"/>
        <v>14214.4</v>
      </c>
      <c r="L55" s="172">
        <v>21</v>
      </c>
      <c r="M55" s="172">
        <f t="shared" si="8"/>
        <v>26853.868799999997</v>
      </c>
      <c r="N55" s="173">
        <v>1.31E-3</v>
      </c>
      <c r="O55" s="173">
        <f t="shared" si="9"/>
        <v>4.1919999999999999E-2</v>
      </c>
      <c r="P55" s="173">
        <v>0</v>
      </c>
      <c r="Q55" s="173">
        <f t="shared" si="10"/>
        <v>0</v>
      </c>
      <c r="R55" s="173"/>
      <c r="S55" s="173"/>
      <c r="T55" s="174">
        <v>0.79700000000000004</v>
      </c>
      <c r="U55" s="173">
        <f t="shared" si="11"/>
        <v>25.5</v>
      </c>
      <c r="V55" s="175"/>
      <c r="W55" s="175"/>
      <c r="X55" s="175"/>
      <c r="Y55" s="175"/>
      <c r="Z55" s="175"/>
      <c r="AA55" s="175"/>
      <c r="AB55" s="175"/>
      <c r="AC55" s="175"/>
      <c r="AD55" s="175"/>
      <c r="AE55" s="175" t="s">
        <v>120</v>
      </c>
      <c r="AF55" s="175"/>
      <c r="AG55" s="175"/>
      <c r="AH55" s="175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5"/>
      <c r="BC55" s="175"/>
      <c r="BD55" s="175"/>
      <c r="BE55" s="175"/>
      <c r="BF55" s="175"/>
      <c r="BG55" s="175"/>
      <c r="BH55" s="175"/>
    </row>
    <row r="56" spans="1:60" ht="22.5" outlineLevel="1" x14ac:dyDescent="0.3">
      <c r="A56" s="166">
        <v>41</v>
      </c>
      <c r="B56" s="167" t="s">
        <v>202</v>
      </c>
      <c r="C56" s="168" t="s">
        <v>203</v>
      </c>
      <c r="D56" s="169" t="s">
        <v>119</v>
      </c>
      <c r="E56" s="170">
        <v>7</v>
      </c>
      <c r="F56" s="171">
        <v>694.8</v>
      </c>
      <c r="G56" s="172">
        <v>4863.6000000000004</v>
      </c>
      <c r="H56" s="171">
        <v>250.61</v>
      </c>
      <c r="I56" s="172">
        <f t="shared" si="6"/>
        <v>1754.27</v>
      </c>
      <c r="J56" s="171">
        <v>444.19</v>
      </c>
      <c r="K56" s="172">
        <f t="shared" si="7"/>
        <v>3109.33</v>
      </c>
      <c r="L56" s="172">
        <v>21</v>
      </c>
      <c r="M56" s="172">
        <f t="shared" si="8"/>
        <v>5884.9560000000001</v>
      </c>
      <c r="N56" s="173">
        <v>1.3600000000000001E-3</v>
      </c>
      <c r="O56" s="173">
        <f t="shared" si="9"/>
        <v>9.5200000000000007E-3</v>
      </c>
      <c r="P56" s="173">
        <v>0</v>
      </c>
      <c r="Q56" s="173">
        <f t="shared" si="10"/>
        <v>0</v>
      </c>
      <c r="R56" s="173"/>
      <c r="S56" s="173"/>
      <c r="T56" s="174">
        <v>0.43930000000000002</v>
      </c>
      <c r="U56" s="173">
        <f t="shared" si="11"/>
        <v>3.08</v>
      </c>
      <c r="V56" s="175"/>
      <c r="W56" s="175"/>
      <c r="X56" s="175"/>
      <c r="Y56" s="175"/>
      <c r="Z56" s="175"/>
      <c r="AA56" s="175"/>
      <c r="AB56" s="175"/>
      <c r="AC56" s="175"/>
      <c r="AD56" s="175"/>
      <c r="AE56" s="175" t="s">
        <v>120</v>
      </c>
      <c r="AF56" s="175"/>
      <c r="AG56" s="175"/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5"/>
      <c r="AS56" s="175"/>
      <c r="AT56" s="175"/>
      <c r="AU56" s="175"/>
      <c r="AV56" s="175"/>
      <c r="AW56" s="175"/>
      <c r="AX56" s="175"/>
      <c r="AY56" s="175"/>
      <c r="AZ56" s="175"/>
      <c r="BA56" s="175"/>
      <c r="BB56" s="175"/>
      <c r="BC56" s="175"/>
      <c r="BD56" s="175"/>
      <c r="BE56" s="175"/>
      <c r="BF56" s="175"/>
      <c r="BG56" s="175"/>
      <c r="BH56" s="175"/>
    </row>
    <row r="57" spans="1:60" ht="22.5" outlineLevel="1" x14ac:dyDescent="0.3">
      <c r="A57" s="166">
        <v>42</v>
      </c>
      <c r="B57" s="167" t="s">
        <v>204</v>
      </c>
      <c r="C57" s="168" t="s">
        <v>205</v>
      </c>
      <c r="D57" s="169" t="s">
        <v>119</v>
      </c>
      <c r="E57" s="170">
        <v>4</v>
      </c>
      <c r="F57" s="171">
        <v>679.76</v>
      </c>
      <c r="G57" s="172">
        <v>2719.04</v>
      </c>
      <c r="H57" s="171">
        <v>266.31</v>
      </c>
      <c r="I57" s="172">
        <f t="shared" si="6"/>
        <v>1065.24</v>
      </c>
      <c r="J57" s="171">
        <v>413.45</v>
      </c>
      <c r="K57" s="172">
        <f t="shared" si="7"/>
        <v>1653.8</v>
      </c>
      <c r="L57" s="172">
        <v>21</v>
      </c>
      <c r="M57" s="172">
        <f t="shared" si="8"/>
        <v>3290.0383999999999</v>
      </c>
      <c r="N57" s="173">
        <v>1.3699999999999999E-3</v>
      </c>
      <c r="O57" s="173">
        <f t="shared" si="9"/>
        <v>5.4799999999999996E-3</v>
      </c>
      <c r="P57" s="173">
        <v>0</v>
      </c>
      <c r="Q57" s="173">
        <f t="shared" si="10"/>
        <v>0</v>
      </c>
      <c r="R57" s="173"/>
      <c r="S57" s="173"/>
      <c r="T57" s="174">
        <v>0.79669999999999996</v>
      </c>
      <c r="U57" s="173">
        <f t="shared" si="11"/>
        <v>3.19</v>
      </c>
      <c r="V57" s="175"/>
      <c r="W57" s="175"/>
      <c r="X57" s="175"/>
      <c r="Y57" s="175"/>
      <c r="Z57" s="175"/>
      <c r="AA57" s="175"/>
      <c r="AB57" s="175"/>
      <c r="AC57" s="175"/>
      <c r="AD57" s="175"/>
      <c r="AE57" s="175" t="s">
        <v>120</v>
      </c>
      <c r="AF57" s="175"/>
      <c r="AG57" s="175"/>
      <c r="AH57" s="175"/>
      <c r="AI57" s="175"/>
      <c r="AJ57" s="175"/>
      <c r="AK57" s="175"/>
      <c r="AL57" s="175"/>
      <c r="AM57" s="175"/>
      <c r="AN57" s="175"/>
      <c r="AO57" s="175"/>
      <c r="AP57" s="175"/>
      <c r="AQ57" s="175"/>
      <c r="AR57" s="175"/>
      <c r="AS57" s="175"/>
      <c r="AT57" s="175"/>
      <c r="AU57" s="175"/>
      <c r="AV57" s="175"/>
      <c r="AW57" s="175"/>
      <c r="AX57" s="175"/>
      <c r="AY57" s="175"/>
      <c r="AZ57" s="175"/>
      <c r="BA57" s="175"/>
      <c r="BB57" s="175"/>
      <c r="BC57" s="175"/>
      <c r="BD57" s="175"/>
      <c r="BE57" s="175"/>
      <c r="BF57" s="175"/>
      <c r="BG57" s="175"/>
      <c r="BH57" s="175"/>
    </row>
    <row r="58" spans="1:60" ht="22.5" outlineLevel="1" x14ac:dyDescent="0.3">
      <c r="A58" s="166">
        <v>43</v>
      </c>
      <c r="B58" s="167" t="s">
        <v>206</v>
      </c>
      <c r="C58" s="168" t="s">
        <v>207</v>
      </c>
      <c r="D58" s="169" t="s">
        <v>119</v>
      </c>
      <c r="E58" s="170">
        <v>6</v>
      </c>
      <c r="F58" s="171">
        <v>377.55</v>
      </c>
      <c r="G58" s="172">
        <v>2265.3000000000002</v>
      </c>
      <c r="H58" s="171">
        <v>147.07</v>
      </c>
      <c r="I58" s="172">
        <f t="shared" si="6"/>
        <v>882.42</v>
      </c>
      <c r="J58" s="171">
        <v>230.48</v>
      </c>
      <c r="K58" s="172">
        <f t="shared" si="7"/>
        <v>1382.88</v>
      </c>
      <c r="L58" s="172">
        <v>21</v>
      </c>
      <c r="M58" s="172">
        <f t="shared" si="8"/>
        <v>2741.0129999999999</v>
      </c>
      <c r="N58" s="173">
        <v>2.0999999999999999E-3</v>
      </c>
      <c r="O58" s="173">
        <f t="shared" si="9"/>
        <v>1.26E-2</v>
      </c>
      <c r="P58" s="173">
        <v>0</v>
      </c>
      <c r="Q58" s="173">
        <f t="shared" si="10"/>
        <v>0</v>
      </c>
      <c r="R58" s="173"/>
      <c r="S58" s="173"/>
      <c r="T58" s="174">
        <v>0.8</v>
      </c>
      <c r="U58" s="173">
        <f t="shared" si="11"/>
        <v>4.8</v>
      </c>
      <c r="V58" s="175"/>
      <c r="W58" s="175"/>
      <c r="X58" s="175"/>
      <c r="Y58" s="175"/>
      <c r="Z58" s="175"/>
      <c r="AA58" s="175"/>
      <c r="AB58" s="175"/>
      <c r="AC58" s="175"/>
      <c r="AD58" s="175"/>
      <c r="AE58" s="175" t="s">
        <v>120</v>
      </c>
      <c r="AF58" s="175"/>
      <c r="AG58" s="175"/>
      <c r="AH58" s="175"/>
      <c r="AI58" s="175"/>
      <c r="AJ58" s="175"/>
      <c r="AK58" s="175"/>
      <c r="AL58" s="175"/>
      <c r="AM58" s="175"/>
      <c r="AN58" s="175"/>
      <c r="AO58" s="175"/>
      <c r="AP58" s="175"/>
      <c r="AQ58" s="175"/>
      <c r="AR58" s="175"/>
      <c r="AS58" s="175"/>
      <c r="AT58" s="175"/>
      <c r="AU58" s="175"/>
      <c r="AV58" s="175"/>
      <c r="AW58" s="175"/>
      <c r="AX58" s="175"/>
      <c r="AY58" s="175"/>
      <c r="AZ58" s="175"/>
      <c r="BA58" s="175"/>
      <c r="BB58" s="175"/>
      <c r="BC58" s="175"/>
      <c r="BD58" s="175"/>
      <c r="BE58" s="175"/>
      <c r="BF58" s="175"/>
      <c r="BG58" s="175"/>
      <c r="BH58" s="175"/>
    </row>
    <row r="59" spans="1:60" outlineLevel="1" x14ac:dyDescent="0.3">
      <c r="A59" s="166">
        <v>44</v>
      </c>
      <c r="B59" s="167" t="s">
        <v>208</v>
      </c>
      <c r="C59" s="168" t="s">
        <v>209</v>
      </c>
      <c r="D59" s="169" t="s">
        <v>140</v>
      </c>
      <c r="E59" s="170">
        <v>2</v>
      </c>
      <c r="F59" s="171">
        <v>73.72</v>
      </c>
      <c r="G59" s="172">
        <v>147.44</v>
      </c>
      <c r="H59" s="171">
        <v>0</v>
      </c>
      <c r="I59" s="172">
        <f t="shared" si="6"/>
        <v>0</v>
      </c>
      <c r="J59" s="171">
        <v>73.72</v>
      </c>
      <c r="K59" s="172">
        <f t="shared" si="7"/>
        <v>147.44</v>
      </c>
      <c r="L59" s="172">
        <v>21</v>
      </c>
      <c r="M59" s="172">
        <f t="shared" si="8"/>
        <v>178.4024</v>
      </c>
      <c r="N59" s="173">
        <v>0</v>
      </c>
      <c r="O59" s="173">
        <f t="shared" si="9"/>
        <v>0</v>
      </c>
      <c r="P59" s="173">
        <v>0</v>
      </c>
      <c r="Q59" s="173">
        <f t="shared" si="10"/>
        <v>0</v>
      </c>
      <c r="R59" s="173"/>
      <c r="S59" s="173"/>
      <c r="T59" s="174">
        <v>0.14799999999999999</v>
      </c>
      <c r="U59" s="173">
        <f t="shared" si="11"/>
        <v>0.3</v>
      </c>
      <c r="V59" s="175"/>
      <c r="W59" s="175"/>
      <c r="X59" s="175"/>
      <c r="Y59" s="175"/>
      <c r="Z59" s="175"/>
      <c r="AA59" s="175"/>
      <c r="AB59" s="175"/>
      <c r="AC59" s="175"/>
      <c r="AD59" s="175"/>
      <c r="AE59" s="175" t="s">
        <v>120</v>
      </c>
      <c r="AF59" s="175"/>
      <c r="AG59" s="175"/>
      <c r="AH59" s="175"/>
      <c r="AI59" s="175"/>
      <c r="AJ59" s="175"/>
      <c r="AK59" s="175"/>
      <c r="AL59" s="175"/>
      <c r="AM59" s="175"/>
      <c r="AN59" s="175"/>
      <c r="AO59" s="175"/>
      <c r="AP59" s="175"/>
      <c r="AQ59" s="175"/>
      <c r="AR59" s="175"/>
      <c r="AS59" s="175"/>
      <c r="AT59" s="175"/>
      <c r="AU59" s="175"/>
      <c r="AV59" s="175"/>
      <c r="AW59" s="175"/>
      <c r="AX59" s="175"/>
      <c r="AY59" s="175"/>
      <c r="AZ59" s="175"/>
      <c r="BA59" s="175"/>
      <c r="BB59" s="175"/>
      <c r="BC59" s="175"/>
      <c r="BD59" s="175"/>
      <c r="BE59" s="175"/>
      <c r="BF59" s="175"/>
      <c r="BG59" s="175"/>
      <c r="BH59" s="175"/>
    </row>
    <row r="60" spans="1:60" outlineLevel="1" x14ac:dyDescent="0.3">
      <c r="A60" s="166">
        <v>45</v>
      </c>
      <c r="B60" s="167" t="s">
        <v>210</v>
      </c>
      <c r="C60" s="168" t="s">
        <v>211</v>
      </c>
      <c r="D60" s="169" t="s">
        <v>140</v>
      </c>
      <c r="E60" s="170">
        <v>14</v>
      </c>
      <c r="F60" s="171">
        <v>85.78</v>
      </c>
      <c r="G60" s="172">
        <v>1200.92</v>
      </c>
      <c r="H60" s="171">
        <v>0</v>
      </c>
      <c r="I60" s="172">
        <f t="shared" si="6"/>
        <v>0</v>
      </c>
      <c r="J60" s="171">
        <v>85.78</v>
      </c>
      <c r="K60" s="172">
        <f t="shared" si="7"/>
        <v>1200.92</v>
      </c>
      <c r="L60" s="172">
        <v>21</v>
      </c>
      <c r="M60" s="172">
        <f t="shared" si="8"/>
        <v>1453.1132</v>
      </c>
      <c r="N60" s="173">
        <v>0</v>
      </c>
      <c r="O60" s="173">
        <f t="shared" si="9"/>
        <v>0</v>
      </c>
      <c r="P60" s="173">
        <v>0</v>
      </c>
      <c r="Q60" s="173">
        <f t="shared" si="10"/>
        <v>0</v>
      </c>
      <c r="R60" s="173"/>
      <c r="S60" s="173"/>
      <c r="T60" s="174">
        <v>0.157</v>
      </c>
      <c r="U60" s="173">
        <f t="shared" si="11"/>
        <v>2.2000000000000002</v>
      </c>
      <c r="V60" s="175"/>
      <c r="W60" s="175"/>
      <c r="X60" s="175"/>
      <c r="Y60" s="175"/>
      <c r="Z60" s="175"/>
      <c r="AA60" s="175"/>
      <c r="AB60" s="175"/>
      <c r="AC60" s="175"/>
      <c r="AD60" s="175"/>
      <c r="AE60" s="175" t="s">
        <v>120</v>
      </c>
      <c r="AF60" s="175"/>
      <c r="AG60" s="175"/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75"/>
      <c r="BD60" s="175"/>
      <c r="BE60" s="175"/>
      <c r="BF60" s="175"/>
      <c r="BG60" s="175"/>
      <c r="BH60" s="175"/>
    </row>
    <row r="61" spans="1:60" outlineLevel="1" x14ac:dyDescent="0.3">
      <c r="A61" s="166">
        <v>46</v>
      </c>
      <c r="B61" s="167" t="s">
        <v>212</v>
      </c>
      <c r="C61" s="168" t="s">
        <v>213</v>
      </c>
      <c r="D61" s="169" t="s">
        <v>140</v>
      </c>
      <c r="E61" s="170">
        <v>12</v>
      </c>
      <c r="F61" s="171">
        <v>141.06</v>
      </c>
      <c r="G61" s="172">
        <v>1692.72</v>
      </c>
      <c r="H61" s="171">
        <v>0</v>
      </c>
      <c r="I61" s="172">
        <f t="shared" si="6"/>
        <v>0</v>
      </c>
      <c r="J61" s="171">
        <v>141.06</v>
      </c>
      <c r="K61" s="172">
        <f t="shared" si="7"/>
        <v>1692.72</v>
      </c>
      <c r="L61" s="172">
        <v>21</v>
      </c>
      <c r="M61" s="172">
        <f t="shared" si="8"/>
        <v>2048.1911999999998</v>
      </c>
      <c r="N61" s="173">
        <v>0</v>
      </c>
      <c r="O61" s="173">
        <f t="shared" si="9"/>
        <v>0</v>
      </c>
      <c r="P61" s="173">
        <v>0</v>
      </c>
      <c r="Q61" s="173">
        <f t="shared" si="10"/>
        <v>0</v>
      </c>
      <c r="R61" s="173"/>
      <c r="S61" s="173"/>
      <c r="T61" s="174">
        <v>0.25900000000000001</v>
      </c>
      <c r="U61" s="173">
        <f t="shared" si="11"/>
        <v>3.11</v>
      </c>
      <c r="V61" s="175"/>
      <c r="W61" s="175"/>
      <c r="X61" s="175"/>
      <c r="Y61" s="175"/>
      <c r="Z61" s="175"/>
      <c r="AA61" s="175"/>
      <c r="AB61" s="175"/>
      <c r="AC61" s="175"/>
      <c r="AD61" s="175"/>
      <c r="AE61" s="175" t="s">
        <v>120</v>
      </c>
      <c r="AF61" s="175"/>
      <c r="AG61" s="175"/>
      <c r="AH61" s="175"/>
      <c r="AI61" s="175"/>
      <c r="AJ61" s="175"/>
      <c r="AK61" s="175"/>
      <c r="AL61" s="175"/>
      <c r="AM61" s="175"/>
      <c r="AN61" s="175"/>
      <c r="AO61" s="175"/>
      <c r="AP61" s="175"/>
      <c r="AQ61" s="175"/>
      <c r="AR61" s="175"/>
      <c r="AS61" s="175"/>
      <c r="AT61" s="175"/>
      <c r="AU61" s="175"/>
      <c r="AV61" s="175"/>
      <c r="AW61" s="175"/>
      <c r="AX61" s="175"/>
      <c r="AY61" s="175"/>
      <c r="AZ61" s="175"/>
      <c r="BA61" s="175"/>
      <c r="BB61" s="175"/>
      <c r="BC61" s="175"/>
      <c r="BD61" s="175"/>
      <c r="BE61" s="175"/>
      <c r="BF61" s="175"/>
      <c r="BG61" s="175"/>
      <c r="BH61" s="175"/>
    </row>
    <row r="62" spans="1:60" outlineLevel="1" x14ac:dyDescent="0.3">
      <c r="A62" s="166">
        <v>47</v>
      </c>
      <c r="B62" s="167" t="s">
        <v>214</v>
      </c>
      <c r="C62" s="168" t="s">
        <v>215</v>
      </c>
      <c r="D62" s="169" t="s">
        <v>119</v>
      </c>
      <c r="E62" s="170">
        <v>92</v>
      </c>
      <c r="F62" s="171">
        <v>26.96</v>
      </c>
      <c r="G62" s="172">
        <v>2480.3200000000002</v>
      </c>
      <c r="H62" s="171">
        <v>0.75</v>
      </c>
      <c r="I62" s="172">
        <f t="shared" si="6"/>
        <v>69</v>
      </c>
      <c r="J62" s="171">
        <v>26.21</v>
      </c>
      <c r="K62" s="172">
        <f t="shared" si="7"/>
        <v>2411.3200000000002</v>
      </c>
      <c r="L62" s="172">
        <v>21</v>
      </c>
      <c r="M62" s="172">
        <f t="shared" si="8"/>
        <v>3001.1872000000003</v>
      </c>
      <c r="N62" s="173">
        <v>0</v>
      </c>
      <c r="O62" s="173">
        <f t="shared" si="9"/>
        <v>0</v>
      </c>
      <c r="P62" s="173">
        <v>0</v>
      </c>
      <c r="Q62" s="173">
        <f t="shared" si="10"/>
        <v>0</v>
      </c>
      <c r="R62" s="173"/>
      <c r="S62" s="173"/>
      <c r="T62" s="174">
        <v>4.8000000000000001E-2</v>
      </c>
      <c r="U62" s="173">
        <f t="shared" si="11"/>
        <v>4.42</v>
      </c>
      <c r="V62" s="175"/>
      <c r="W62" s="175"/>
      <c r="X62" s="175"/>
      <c r="Y62" s="175"/>
      <c r="Z62" s="175"/>
      <c r="AA62" s="175"/>
      <c r="AB62" s="175"/>
      <c r="AC62" s="175"/>
      <c r="AD62" s="175"/>
      <c r="AE62" s="175" t="s">
        <v>120</v>
      </c>
      <c r="AF62" s="175"/>
      <c r="AG62" s="175"/>
      <c r="AH62" s="175"/>
      <c r="AI62" s="175"/>
      <c r="AJ62" s="175"/>
      <c r="AK62" s="175"/>
      <c r="AL62" s="175"/>
      <c r="AM62" s="175"/>
      <c r="AN62" s="175"/>
      <c r="AO62" s="175"/>
      <c r="AP62" s="175"/>
      <c r="AQ62" s="175"/>
      <c r="AR62" s="175"/>
      <c r="AS62" s="175"/>
      <c r="AT62" s="175"/>
      <c r="AU62" s="175"/>
      <c r="AV62" s="175"/>
      <c r="AW62" s="175"/>
      <c r="AX62" s="175"/>
      <c r="AY62" s="175"/>
      <c r="AZ62" s="175"/>
      <c r="BA62" s="175"/>
      <c r="BB62" s="175"/>
      <c r="BC62" s="175"/>
      <c r="BD62" s="175"/>
      <c r="BE62" s="175"/>
      <c r="BF62" s="175"/>
      <c r="BG62" s="175"/>
      <c r="BH62" s="175"/>
    </row>
    <row r="63" spans="1:60" ht="22.5" outlineLevel="1" x14ac:dyDescent="0.3">
      <c r="A63" s="166">
        <v>48</v>
      </c>
      <c r="B63" s="167" t="s">
        <v>216</v>
      </c>
      <c r="C63" s="168" t="s">
        <v>217</v>
      </c>
      <c r="D63" s="169" t="s">
        <v>157</v>
      </c>
      <c r="E63" s="170">
        <v>0.1074</v>
      </c>
      <c r="F63" s="171">
        <v>739.44</v>
      </c>
      <c r="G63" s="172">
        <v>79.12</v>
      </c>
      <c r="H63" s="171">
        <v>0</v>
      </c>
      <c r="I63" s="172">
        <f t="shared" si="6"/>
        <v>0</v>
      </c>
      <c r="J63" s="171">
        <v>739.44</v>
      </c>
      <c r="K63" s="172">
        <f t="shared" si="7"/>
        <v>79.42</v>
      </c>
      <c r="L63" s="172">
        <v>21</v>
      </c>
      <c r="M63" s="172">
        <f t="shared" si="8"/>
        <v>95.735200000000006</v>
      </c>
      <c r="N63" s="173">
        <v>0</v>
      </c>
      <c r="O63" s="173">
        <f t="shared" si="9"/>
        <v>0</v>
      </c>
      <c r="P63" s="173">
        <v>0</v>
      </c>
      <c r="Q63" s="173">
        <f t="shared" si="10"/>
        <v>0</v>
      </c>
      <c r="R63" s="173"/>
      <c r="S63" s="173"/>
      <c r="T63" s="174">
        <v>1.47</v>
      </c>
      <c r="U63" s="173">
        <f t="shared" si="11"/>
        <v>0.16</v>
      </c>
      <c r="V63" s="175"/>
      <c r="W63" s="175"/>
      <c r="X63" s="175"/>
      <c r="Y63" s="175"/>
      <c r="Z63" s="175"/>
      <c r="AA63" s="175"/>
      <c r="AB63" s="175"/>
      <c r="AC63" s="175"/>
      <c r="AD63" s="175"/>
      <c r="AE63" s="175" t="s">
        <v>120</v>
      </c>
      <c r="AF63" s="175"/>
      <c r="AG63" s="175"/>
      <c r="AH63" s="175"/>
      <c r="AI63" s="175"/>
      <c r="AJ63" s="175"/>
      <c r="AK63" s="175"/>
      <c r="AL63" s="175"/>
      <c r="AM63" s="175"/>
      <c r="AN63" s="175"/>
      <c r="AO63" s="175"/>
      <c r="AP63" s="175"/>
      <c r="AQ63" s="175"/>
      <c r="AR63" s="175"/>
      <c r="AS63" s="175"/>
      <c r="AT63" s="175"/>
      <c r="AU63" s="175"/>
      <c r="AV63" s="175"/>
      <c r="AW63" s="175"/>
      <c r="AX63" s="175"/>
      <c r="AY63" s="175"/>
      <c r="AZ63" s="175"/>
      <c r="BA63" s="175"/>
      <c r="BB63" s="175"/>
      <c r="BC63" s="175"/>
      <c r="BD63" s="175"/>
      <c r="BE63" s="175"/>
      <c r="BF63" s="175"/>
      <c r="BG63" s="175"/>
      <c r="BH63" s="175"/>
    </row>
    <row r="64" spans="1:60" x14ac:dyDescent="0.3">
      <c r="A64" s="176" t="s">
        <v>115</v>
      </c>
      <c r="B64" s="177" t="s">
        <v>82</v>
      </c>
      <c r="C64" s="178" t="s">
        <v>83</v>
      </c>
      <c r="D64" s="179"/>
      <c r="E64" s="180"/>
      <c r="F64" s="181"/>
      <c r="G64" s="181">
        <f>SUMIF(AE65:AE86,"&lt;&gt;NOR",G65:G86)</f>
        <v>97441.66</v>
      </c>
      <c r="H64" s="181"/>
      <c r="I64" s="181">
        <f>SUM(I65:I86)</f>
        <v>24521.289999999994</v>
      </c>
      <c r="J64" s="181"/>
      <c r="K64" s="181">
        <f>SUM(K65:K86)</f>
        <v>72921.179999999993</v>
      </c>
      <c r="L64" s="181"/>
      <c r="M64" s="181">
        <f>SUM(M65:M86)</f>
        <v>117904.40860000001</v>
      </c>
      <c r="N64" s="182"/>
      <c r="O64" s="182">
        <f>SUM(O65:O86)</f>
        <v>0.19917000000000004</v>
      </c>
      <c r="P64" s="182"/>
      <c r="Q64" s="182">
        <f>SUM(Q65:Q86)</f>
        <v>0.68340000000000001</v>
      </c>
      <c r="R64" s="182"/>
      <c r="S64" s="182"/>
      <c r="T64" s="183"/>
      <c r="U64" s="182">
        <f>SUM(U65:U86)</f>
        <v>133.37999999999997</v>
      </c>
      <c r="AE64" t="s">
        <v>116</v>
      </c>
    </row>
    <row r="65" spans="1:60" outlineLevel="1" x14ac:dyDescent="0.3">
      <c r="A65" s="166">
        <v>49</v>
      </c>
      <c r="B65" s="167" t="s">
        <v>218</v>
      </c>
      <c r="C65" s="168" t="s">
        <v>219</v>
      </c>
      <c r="D65" s="169" t="s">
        <v>220</v>
      </c>
      <c r="E65" s="170">
        <v>2</v>
      </c>
      <c r="F65" s="171">
        <v>568.79999999999995</v>
      </c>
      <c r="G65" s="172">
        <v>1137.5999999999999</v>
      </c>
      <c r="H65" s="171">
        <v>0</v>
      </c>
      <c r="I65" s="172">
        <f t="shared" ref="I65:I86" si="12">ROUND(E65*H65,2)</f>
        <v>0</v>
      </c>
      <c r="J65" s="171">
        <v>568.79999999999995</v>
      </c>
      <c r="K65" s="172">
        <f t="shared" ref="K65:K86" si="13">ROUND(E65*J65,2)</f>
        <v>1137.5999999999999</v>
      </c>
      <c r="L65" s="172">
        <v>21</v>
      </c>
      <c r="M65" s="172">
        <f t="shared" ref="M65:M86" si="14">G65*(1+L65/100)</f>
        <v>1376.4959999999999</v>
      </c>
      <c r="N65" s="173">
        <v>0</v>
      </c>
      <c r="O65" s="173">
        <f t="shared" ref="O65:O86" si="15">ROUND(E65*N65,5)</f>
        <v>0</v>
      </c>
      <c r="P65" s="173">
        <v>0</v>
      </c>
      <c r="Q65" s="173">
        <f t="shared" ref="Q65:Q86" si="16">ROUND(E65*P65,5)</f>
        <v>0</v>
      </c>
      <c r="R65" s="173"/>
      <c r="S65" s="173"/>
      <c r="T65" s="174">
        <v>0.5</v>
      </c>
      <c r="U65" s="173">
        <f t="shared" ref="U65:U86" si="17">ROUND(E65*T65,2)</f>
        <v>1</v>
      </c>
      <c r="V65" s="175"/>
      <c r="W65" s="175"/>
      <c r="X65" s="175"/>
      <c r="Y65" s="175"/>
      <c r="Z65" s="175"/>
      <c r="AA65" s="175"/>
      <c r="AB65" s="175"/>
      <c r="AC65" s="175"/>
      <c r="AD65" s="175"/>
      <c r="AE65" s="175" t="s">
        <v>120</v>
      </c>
      <c r="AF65" s="175"/>
      <c r="AG65" s="175"/>
      <c r="AH65" s="175"/>
      <c r="AI65" s="175"/>
      <c r="AJ65" s="175"/>
      <c r="AK65" s="175"/>
      <c r="AL65" s="175"/>
      <c r="AM65" s="175"/>
      <c r="AN65" s="175"/>
      <c r="AO65" s="175"/>
      <c r="AP65" s="175"/>
      <c r="AQ65" s="175"/>
      <c r="AR65" s="175"/>
      <c r="AS65" s="175"/>
      <c r="AT65" s="175"/>
      <c r="AU65" s="175"/>
      <c r="AV65" s="175"/>
      <c r="AW65" s="175"/>
      <c r="AX65" s="175"/>
      <c r="AY65" s="175"/>
      <c r="AZ65" s="175"/>
      <c r="BA65" s="175"/>
      <c r="BB65" s="175"/>
      <c r="BC65" s="175"/>
      <c r="BD65" s="175"/>
      <c r="BE65" s="175"/>
      <c r="BF65" s="175"/>
      <c r="BG65" s="175"/>
      <c r="BH65" s="175"/>
    </row>
    <row r="66" spans="1:60" ht="22.5" outlineLevel="1" x14ac:dyDescent="0.3">
      <c r="A66" s="166">
        <v>50</v>
      </c>
      <c r="B66" s="167" t="s">
        <v>221</v>
      </c>
      <c r="C66" s="168" t="s">
        <v>222</v>
      </c>
      <c r="D66" s="169" t="s">
        <v>119</v>
      </c>
      <c r="E66" s="170">
        <v>102</v>
      </c>
      <c r="F66" s="171">
        <v>102.95</v>
      </c>
      <c r="G66" s="172">
        <v>10500.9</v>
      </c>
      <c r="H66" s="171">
        <v>0</v>
      </c>
      <c r="I66" s="172">
        <f t="shared" si="12"/>
        <v>0</v>
      </c>
      <c r="J66" s="171">
        <v>102.95</v>
      </c>
      <c r="K66" s="172">
        <f t="shared" si="13"/>
        <v>10500.9</v>
      </c>
      <c r="L66" s="172">
        <v>21</v>
      </c>
      <c r="M66" s="172">
        <f t="shared" si="14"/>
        <v>12706.089</v>
      </c>
      <c r="N66" s="173">
        <v>0</v>
      </c>
      <c r="O66" s="173">
        <f t="shared" si="15"/>
        <v>0</v>
      </c>
      <c r="P66" s="173">
        <v>6.7000000000000002E-3</v>
      </c>
      <c r="Q66" s="173">
        <f t="shared" si="16"/>
        <v>0.68340000000000001</v>
      </c>
      <c r="R66" s="173"/>
      <c r="S66" s="173"/>
      <c r="T66" s="174">
        <v>0.23899999999999999</v>
      </c>
      <c r="U66" s="173">
        <f t="shared" si="17"/>
        <v>24.38</v>
      </c>
      <c r="V66" s="175"/>
      <c r="W66" s="175"/>
      <c r="X66" s="175"/>
      <c r="Y66" s="175"/>
      <c r="Z66" s="175"/>
      <c r="AA66" s="175"/>
      <c r="AB66" s="175"/>
      <c r="AC66" s="175"/>
      <c r="AD66" s="175"/>
      <c r="AE66" s="175" t="s">
        <v>120</v>
      </c>
      <c r="AF66" s="175"/>
      <c r="AG66" s="175"/>
      <c r="AH66" s="175"/>
      <c r="AI66" s="175"/>
      <c r="AJ66" s="175"/>
      <c r="AK66" s="175"/>
      <c r="AL66" s="175"/>
      <c r="AM66" s="175"/>
      <c r="AN66" s="175"/>
      <c r="AO66" s="175"/>
      <c r="AP66" s="175"/>
      <c r="AQ66" s="175"/>
      <c r="AR66" s="175"/>
      <c r="AS66" s="175"/>
      <c r="AT66" s="175"/>
      <c r="AU66" s="175"/>
      <c r="AV66" s="175"/>
      <c r="AW66" s="175"/>
      <c r="AX66" s="175"/>
      <c r="AY66" s="175"/>
      <c r="AZ66" s="175"/>
      <c r="BA66" s="175"/>
      <c r="BB66" s="175"/>
      <c r="BC66" s="175"/>
      <c r="BD66" s="175"/>
      <c r="BE66" s="175"/>
      <c r="BF66" s="175"/>
      <c r="BG66" s="175"/>
      <c r="BH66" s="175"/>
    </row>
    <row r="67" spans="1:60" ht="22.5" outlineLevel="1" x14ac:dyDescent="0.3">
      <c r="A67" s="166">
        <v>51</v>
      </c>
      <c r="B67" s="167" t="s">
        <v>223</v>
      </c>
      <c r="C67" s="168" t="s">
        <v>224</v>
      </c>
      <c r="D67" s="169" t="s">
        <v>157</v>
      </c>
      <c r="E67" s="170">
        <v>0.68340000000000001</v>
      </c>
      <c r="F67" s="171">
        <v>1729.15</v>
      </c>
      <c r="G67" s="172">
        <v>1181.01</v>
      </c>
      <c r="H67" s="171">
        <v>0</v>
      </c>
      <c r="I67" s="172">
        <f t="shared" si="12"/>
        <v>0</v>
      </c>
      <c r="J67" s="171">
        <v>1729.15</v>
      </c>
      <c r="K67" s="172">
        <f t="shared" si="13"/>
        <v>1181.7</v>
      </c>
      <c r="L67" s="172">
        <v>21</v>
      </c>
      <c r="M67" s="172">
        <f t="shared" si="14"/>
        <v>1429.0220999999999</v>
      </c>
      <c r="N67" s="173">
        <v>0</v>
      </c>
      <c r="O67" s="173">
        <f t="shared" si="15"/>
        <v>0</v>
      </c>
      <c r="P67" s="173">
        <v>0</v>
      </c>
      <c r="Q67" s="173">
        <f t="shared" si="16"/>
        <v>0</v>
      </c>
      <c r="R67" s="173"/>
      <c r="S67" s="173"/>
      <c r="T67" s="174">
        <v>3.379</v>
      </c>
      <c r="U67" s="173">
        <f t="shared" si="17"/>
        <v>2.31</v>
      </c>
      <c r="V67" s="175"/>
      <c r="W67" s="175"/>
      <c r="X67" s="175"/>
      <c r="Y67" s="175"/>
      <c r="Z67" s="175"/>
      <c r="AA67" s="175"/>
      <c r="AB67" s="175"/>
      <c r="AC67" s="175"/>
      <c r="AD67" s="175"/>
      <c r="AE67" s="175" t="s">
        <v>120</v>
      </c>
      <c r="AF67" s="175"/>
      <c r="AG67" s="175"/>
      <c r="AH67" s="175"/>
      <c r="AI67" s="175"/>
      <c r="AJ67" s="175"/>
      <c r="AK67" s="175"/>
      <c r="AL67" s="175"/>
      <c r="AM67" s="175"/>
      <c r="AN67" s="175"/>
      <c r="AO67" s="175"/>
      <c r="AP67" s="175"/>
      <c r="AQ67" s="175"/>
      <c r="AR67" s="175"/>
      <c r="AS67" s="175"/>
      <c r="AT67" s="175"/>
      <c r="AU67" s="175"/>
      <c r="AV67" s="175"/>
      <c r="AW67" s="175"/>
      <c r="AX67" s="175"/>
      <c r="AY67" s="175"/>
      <c r="AZ67" s="175"/>
      <c r="BA67" s="175"/>
      <c r="BB67" s="175"/>
      <c r="BC67" s="175"/>
      <c r="BD67" s="175"/>
      <c r="BE67" s="175"/>
      <c r="BF67" s="175"/>
      <c r="BG67" s="175"/>
      <c r="BH67" s="175"/>
    </row>
    <row r="68" spans="1:60" ht="22.5" outlineLevel="1" x14ac:dyDescent="0.3">
      <c r="A68" s="166">
        <v>52</v>
      </c>
      <c r="B68" s="167" t="s">
        <v>225</v>
      </c>
      <c r="C68" s="168" t="s">
        <v>226</v>
      </c>
      <c r="D68" s="169" t="s">
        <v>140</v>
      </c>
      <c r="E68" s="170">
        <v>2</v>
      </c>
      <c r="F68" s="171">
        <v>4220.5</v>
      </c>
      <c r="G68" s="172">
        <v>8441</v>
      </c>
      <c r="H68" s="171">
        <v>3486.52</v>
      </c>
      <c r="I68" s="172">
        <f t="shared" si="12"/>
        <v>6973.04</v>
      </c>
      <c r="J68" s="171">
        <v>733.98</v>
      </c>
      <c r="K68" s="172">
        <f t="shared" si="13"/>
        <v>1467.96</v>
      </c>
      <c r="L68" s="172">
        <v>21</v>
      </c>
      <c r="M68" s="172">
        <f t="shared" si="14"/>
        <v>10213.61</v>
      </c>
      <c r="N68" s="173">
        <v>0.03</v>
      </c>
      <c r="O68" s="173">
        <f t="shared" si="15"/>
        <v>0.06</v>
      </c>
      <c r="P68" s="173">
        <v>0</v>
      </c>
      <c r="Q68" s="173">
        <f t="shared" si="16"/>
        <v>0</v>
      </c>
      <c r="R68" s="173"/>
      <c r="S68" s="173"/>
      <c r="T68" s="174">
        <v>1.6439999999999999</v>
      </c>
      <c r="U68" s="173">
        <f t="shared" si="17"/>
        <v>3.29</v>
      </c>
      <c r="V68" s="175"/>
      <c r="W68" s="175"/>
      <c r="X68" s="175"/>
      <c r="Y68" s="175"/>
      <c r="Z68" s="175"/>
      <c r="AA68" s="175"/>
      <c r="AB68" s="175"/>
      <c r="AC68" s="175"/>
      <c r="AD68" s="175"/>
      <c r="AE68" s="175" t="s">
        <v>120</v>
      </c>
      <c r="AF68" s="175"/>
      <c r="AG68" s="175"/>
      <c r="AH68" s="17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175"/>
      <c r="AT68" s="175"/>
      <c r="AU68" s="175"/>
      <c r="AV68" s="175"/>
      <c r="AW68" s="175"/>
      <c r="AX68" s="175"/>
      <c r="AY68" s="175"/>
      <c r="AZ68" s="175"/>
      <c r="BA68" s="175"/>
      <c r="BB68" s="175"/>
      <c r="BC68" s="175"/>
      <c r="BD68" s="175"/>
      <c r="BE68" s="175"/>
      <c r="BF68" s="175"/>
      <c r="BG68" s="175"/>
      <c r="BH68" s="175"/>
    </row>
    <row r="69" spans="1:60" outlineLevel="1" x14ac:dyDescent="0.3">
      <c r="A69" s="166">
        <v>53</v>
      </c>
      <c r="B69" s="167" t="s">
        <v>227</v>
      </c>
      <c r="C69" s="168" t="s">
        <v>228</v>
      </c>
      <c r="D69" s="169" t="s">
        <v>220</v>
      </c>
      <c r="E69" s="170">
        <v>13</v>
      </c>
      <c r="F69" s="171">
        <v>170.64</v>
      </c>
      <c r="G69" s="172">
        <v>2218.3200000000002</v>
      </c>
      <c r="H69" s="171">
        <v>0</v>
      </c>
      <c r="I69" s="172">
        <f t="shared" si="12"/>
        <v>0</v>
      </c>
      <c r="J69" s="171">
        <v>170.64</v>
      </c>
      <c r="K69" s="172">
        <f t="shared" si="13"/>
        <v>2218.3200000000002</v>
      </c>
      <c r="L69" s="172">
        <v>21</v>
      </c>
      <c r="M69" s="172">
        <f t="shared" si="14"/>
        <v>2684.1672000000003</v>
      </c>
      <c r="N69" s="173">
        <v>0</v>
      </c>
      <c r="O69" s="173">
        <f t="shared" si="15"/>
        <v>0</v>
      </c>
      <c r="P69" s="173">
        <v>0</v>
      </c>
      <c r="Q69" s="173">
        <f t="shared" si="16"/>
        <v>0</v>
      </c>
      <c r="R69" s="173"/>
      <c r="S69" s="173"/>
      <c r="T69" s="174">
        <v>0.105</v>
      </c>
      <c r="U69" s="173">
        <f t="shared" si="17"/>
        <v>1.37</v>
      </c>
      <c r="V69" s="175"/>
      <c r="W69" s="175"/>
      <c r="X69" s="175"/>
      <c r="Y69" s="175"/>
      <c r="Z69" s="175"/>
      <c r="AA69" s="175"/>
      <c r="AB69" s="175"/>
      <c r="AC69" s="175"/>
      <c r="AD69" s="175"/>
      <c r="AE69" s="175" t="s">
        <v>120</v>
      </c>
      <c r="AF69" s="175"/>
      <c r="AG69" s="175"/>
      <c r="AH69" s="175"/>
      <c r="AI69" s="175"/>
      <c r="AJ69" s="175"/>
      <c r="AK69" s="175"/>
      <c r="AL69" s="175"/>
      <c r="AM69" s="175"/>
      <c r="AN69" s="175"/>
      <c r="AO69" s="175"/>
      <c r="AP69" s="175"/>
      <c r="AQ69" s="175"/>
      <c r="AR69" s="175"/>
      <c r="AS69" s="175"/>
      <c r="AT69" s="175"/>
      <c r="AU69" s="175"/>
      <c r="AV69" s="175"/>
      <c r="AW69" s="175"/>
      <c r="AX69" s="175"/>
      <c r="AY69" s="175"/>
      <c r="AZ69" s="175"/>
      <c r="BA69" s="175"/>
      <c r="BB69" s="175"/>
      <c r="BC69" s="175"/>
      <c r="BD69" s="175"/>
      <c r="BE69" s="175"/>
      <c r="BF69" s="175"/>
      <c r="BG69" s="175"/>
      <c r="BH69" s="175"/>
    </row>
    <row r="70" spans="1:60" outlineLevel="1" x14ac:dyDescent="0.3">
      <c r="A70" s="166">
        <v>54</v>
      </c>
      <c r="B70" s="167" t="s">
        <v>229</v>
      </c>
      <c r="C70" s="168" t="s">
        <v>230</v>
      </c>
      <c r="D70" s="169" t="s">
        <v>140</v>
      </c>
      <c r="E70" s="170">
        <v>16</v>
      </c>
      <c r="F70" s="171">
        <v>195.67</v>
      </c>
      <c r="G70" s="172">
        <v>3130.72</v>
      </c>
      <c r="H70" s="171">
        <v>81.22</v>
      </c>
      <c r="I70" s="172">
        <f t="shared" si="12"/>
        <v>1299.52</v>
      </c>
      <c r="J70" s="171">
        <v>114.45</v>
      </c>
      <c r="K70" s="172">
        <f t="shared" si="13"/>
        <v>1831.2</v>
      </c>
      <c r="L70" s="172">
        <v>21</v>
      </c>
      <c r="M70" s="172">
        <f t="shared" si="14"/>
        <v>3788.1711999999998</v>
      </c>
      <c r="N70" s="173">
        <v>6.3000000000000003E-4</v>
      </c>
      <c r="O70" s="173">
        <f t="shared" si="15"/>
        <v>1.008E-2</v>
      </c>
      <c r="P70" s="173">
        <v>0</v>
      </c>
      <c r="Q70" s="173">
        <f t="shared" si="16"/>
        <v>0</v>
      </c>
      <c r="R70" s="173"/>
      <c r="S70" s="173"/>
      <c r="T70" s="174">
        <v>0.27200000000000002</v>
      </c>
      <c r="U70" s="173">
        <f t="shared" si="17"/>
        <v>4.3499999999999996</v>
      </c>
      <c r="V70" s="175"/>
      <c r="W70" s="175"/>
      <c r="X70" s="175"/>
      <c r="Y70" s="175"/>
      <c r="Z70" s="175"/>
      <c r="AA70" s="175"/>
      <c r="AB70" s="175"/>
      <c r="AC70" s="175"/>
      <c r="AD70" s="175"/>
      <c r="AE70" s="175" t="s">
        <v>120</v>
      </c>
      <c r="AF70" s="175"/>
      <c r="AG70" s="175"/>
      <c r="AH70" s="175"/>
      <c r="AI70" s="175"/>
      <c r="AJ70" s="175"/>
      <c r="AK70" s="175"/>
      <c r="AL70" s="175"/>
      <c r="AM70" s="175"/>
      <c r="AN70" s="175"/>
      <c r="AO70" s="175"/>
      <c r="AP70" s="175"/>
      <c r="AQ70" s="175"/>
      <c r="AR70" s="175"/>
      <c r="AS70" s="175"/>
      <c r="AT70" s="175"/>
      <c r="AU70" s="175"/>
      <c r="AV70" s="175"/>
      <c r="AW70" s="175"/>
      <c r="AX70" s="175"/>
      <c r="AY70" s="175"/>
      <c r="AZ70" s="175"/>
      <c r="BA70" s="175"/>
      <c r="BB70" s="175"/>
      <c r="BC70" s="175"/>
      <c r="BD70" s="175"/>
      <c r="BE70" s="175"/>
      <c r="BF70" s="175"/>
      <c r="BG70" s="175"/>
      <c r="BH70" s="175"/>
    </row>
    <row r="71" spans="1:60" outlineLevel="1" x14ac:dyDescent="0.3">
      <c r="A71" s="166">
        <v>55</v>
      </c>
      <c r="B71" s="167" t="s">
        <v>231</v>
      </c>
      <c r="C71" s="168" t="s">
        <v>232</v>
      </c>
      <c r="D71" s="169" t="s">
        <v>233</v>
      </c>
      <c r="E71" s="170">
        <v>15</v>
      </c>
      <c r="F71" s="171">
        <v>390.2</v>
      </c>
      <c r="G71" s="172">
        <v>5853</v>
      </c>
      <c r="H71" s="171">
        <v>162.44</v>
      </c>
      <c r="I71" s="172">
        <f t="shared" si="12"/>
        <v>2436.6</v>
      </c>
      <c r="J71" s="171">
        <v>227.76</v>
      </c>
      <c r="K71" s="172">
        <f t="shared" si="13"/>
        <v>3416.4</v>
      </c>
      <c r="L71" s="172">
        <v>21</v>
      </c>
      <c r="M71" s="172">
        <f t="shared" si="14"/>
        <v>7082.13</v>
      </c>
      <c r="N71" s="173">
        <v>1.48E-3</v>
      </c>
      <c r="O71" s="173">
        <f t="shared" si="15"/>
        <v>2.2200000000000001E-2</v>
      </c>
      <c r="P71" s="173">
        <v>0</v>
      </c>
      <c r="Q71" s="173">
        <f t="shared" si="16"/>
        <v>0</v>
      </c>
      <c r="R71" s="173"/>
      <c r="S71" s="173"/>
      <c r="T71" s="174">
        <v>0.54</v>
      </c>
      <c r="U71" s="173">
        <f t="shared" si="17"/>
        <v>8.1</v>
      </c>
      <c r="V71" s="175"/>
      <c r="W71" s="175"/>
      <c r="X71" s="175"/>
      <c r="Y71" s="175"/>
      <c r="Z71" s="175"/>
      <c r="AA71" s="175"/>
      <c r="AB71" s="175"/>
      <c r="AC71" s="175"/>
      <c r="AD71" s="175"/>
      <c r="AE71" s="175" t="s">
        <v>120</v>
      </c>
      <c r="AF71" s="175"/>
      <c r="AG71" s="175"/>
      <c r="AH71" s="175"/>
      <c r="AI71" s="175"/>
      <c r="AJ71" s="175"/>
      <c r="AK71" s="175"/>
      <c r="AL71" s="175"/>
      <c r="AM71" s="175"/>
      <c r="AN71" s="175"/>
      <c r="AO71" s="175"/>
      <c r="AP71" s="175"/>
      <c r="AQ71" s="175"/>
      <c r="AR71" s="175"/>
      <c r="AS71" s="175"/>
      <c r="AT71" s="175"/>
      <c r="AU71" s="175"/>
      <c r="AV71" s="175"/>
      <c r="AW71" s="175"/>
      <c r="AX71" s="175"/>
      <c r="AY71" s="175"/>
      <c r="AZ71" s="175"/>
      <c r="BA71" s="175"/>
      <c r="BB71" s="175"/>
      <c r="BC71" s="175"/>
      <c r="BD71" s="175"/>
      <c r="BE71" s="175"/>
      <c r="BF71" s="175"/>
      <c r="BG71" s="175"/>
      <c r="BH71" s="175"/>
    </row>
    <row r="72" spans="1:60" outlineLevel="1" x14ac:dyDescent="0.3">
      <c r="A72" s="166">
        <v>56</v>
      </c>
      <c r="B72" s="167" t="s">
        <v>234</v>
      </c>
      <c r="C72" s="168" t="s">
        <v>235</v>
      </c>
      <c r="D72" s="169" t="s">
        <v>140</v>
      </c>
      <c r="E72" s="170">
        <v>31</v>
      </c>
      <c r="F72" s="171">
        <v>232.07</v>
      </c>
      <c r="G72" s="172">
        <v>7194.17</v>
      </c>
      <c r="H72" s="171">
        <v>0</v>
      </c>
      <c r="I72" s="172">
        <f t="shared" si="12"/>
        <v>0</v>
      </c>
      <c r="J72" s="171">
        <v>232.07</v>
      </c>
      <c r="K72" s="172">
        <f t="shared" si="13"/>
        <v>7194.17</v>
      </c>
      <c r="L72" s="172">
        <v>21</v>
      </c>
      <c r="M72" s="172">
        <f t="shared" si="14"/>
        <v>8704.9457000000002</v>
      </c>
      <c r="N72" s="173">
        <v>0</v>
      </c>
      <c r="O72" s="173">
        <f t="shared" si="15"/>
        <v>0</v>
      </c>
      <c r="P72" s="173">
        <v>0</v>
      </c>
      <c r="Q72" s="173">
        <f t="shared" si="16"/>
        <v>0</v>
      </c>
      <c r="R72" s="173"/>
      <c r="S72" s="173"/>
      <c r="T72" s="174">
        <v>0.42499999999999999</v>
      </c>
      <c r="U72" s="173">
        <f t="shared" si="17"/>
        <v>13.18</v>
      </c>
      <c r="V72" s="175"/>
      <c r="W72" s="175"/>
      <c r="X72" s="175"/>
      <c r="Y72" s="175"/>
      <c r="Z72" s="175"/>
      <c r="AA72" s="175"/>
      <c r="AB72" s="175"/>
      <c r="AC72" s="175"/>
      <c r="AD72" s="175"/>
      <c r="AE72" s="175" t="s">
        <v>120</v>
      </c>
      <c r="AF72" s="175"/>
      <c r="AG72" s="175"/>
      <c r="AH72" s="175"/>
      <c r="AI72" s="175"/>
      <c r="AJ72" s="175"/>
      <c r="AK72" s="175"/>
      <c r="AL72" s="175"/>
      <c r="AM72" s="175"/>
      <c r="AN72" s="175"/>
      <c r="AO72" s="175"/>
      <c r="AP72" s="175"/>
      <c r="AQ72" s="175"/>
      <c r="AR72" s="175"/>
      <c r="AS72" s="175"/>
      <c r="AT72" s="175"/>
      <c r="AU72" s="175"/>
      <c r="AV72" s="175"/>
      <c r="AW72" s="175"/>
      <c r="AX72" s="175"/>
      <c r="AY72" s="175"/>
      <c r="AZ72" s="175"/>
      <c r="BA72" s="175"/>
      <c r="BB72" s="175"/>
      <c r="BC72" s="175"/>
      <c r="BD72" s="175"/>
      <c r="BE72" s="175"/>
      <c r="BF72" s="175"/>
      <c r="BG72" s="175"/>
      <c r="BH72" s="175"/>
    </row>
    <row r="73" spans="1:60" ht="22.5" outlineLevel="1" x14ac:dyDescent="0.3">
      <c r="A73" s="166">
        <v>57</v>
      </c>
      <c r="B73" s="167" t="s">
        <v>236</v>
      </c>
      <c r="C73" s="168" t="s">
        <v>237</v>
      </c>
      <c r="D73" s="169" t="s">
        <v>119</v>
      </c>
      <c r="E73" s="170">
        <v>55</v>
      </c>
      <c r="F73" s="171">
        <v>463</v>
      </c>
      <c r="G73" s="172">
        <v>25465</v>
      </c>
      <c r="H73" s="171">
        <v>107.23</v>
      </c>
      <c r="I73" s="172">
        <f t="shared" si="12"/>
        <v>5897.65</v>
      </c>
      <c r="J73" s="171">
        <v>355.77</v>
      </c>
      <c r="K73" s="172">
        <f t="shared" si="13"/>
        <v>19567.349999999999</v>
      </c>
      <c r="L73" s="172">
        <v>21</v>
      </c>
      <c r="M73" s="172">
        <f t="shared" si="14"/>
        <v>30812.649999999998</v>
      </c>
      <c r="N73" s="173">
        <v>5.8E-4</v>
      </c>
      <c r="O73" s="173">
        <f t="shared" si="15"/>
        <v>3.1899999999999998E-2</v>
      </c>
      <c r="P73" s="173">
        <v>0</v>
      </c>
      <c r="Q73" s="173">
        <f t="shared" si="16"/>
        <v>0</v>
      </c>
      <c r="R73" s="173"/>
      <c r="S73" s="173"/>
      <c r="T73" s="174">
        <v>0.6159</v>
      </c>
      <c r="U73" s="173">
        <f t="shared" si="17"/>
        <v>33.869999999999997</v>
      </c>
      <c r="V73" s="175"/>
      <c r="W73" s="175"/>
      <c r="X73" s="175"/>
      <c r="Y73" s="175"/>
      <c r="Z73" s="175"/>
      <c r="AA73" s="175"/>
      <c r="AB73" s="175"/>
      <c r="AC73" s="175"/>
      <c r="AD73" s="175"/>
      <c r="AE73" s="175" t="s">
        <v>120</v>
      </c>
      <c r="AF73" s="175"/>
      <c r="AG73" s="175"/>
      <c r="AH73" s="175"/>
      <c r="AI73" s="175"/>
      <c r="AJ73" s="175"/>
      <c r="AK73" s="175"/>
      <c r="AL73" s="175"/>
      <c r="AM73" s="175"/>
      <c r="AN73" s="175"/>
      <c r="AO73" s="175"/>
      <c r="AP73" s="175"/>
      <c r="AQ73" s="175"/>
      <c r="AR73" s="175"/>
      <c r="AS73" s="175"/>
      <c r="AT73" s="175"/>
      <c r="AU73" s="175"/>
      <c r="AV73" s="175"/>
      <c r="AW73" s="175"/>
      <c r="AX73" s="175"/>
      <c r="AY73" s="175"/>
      <c r="AZ73" s="175"/>
      <c r="BA73" s="175"/>
      <c r="BB73" s="175"/>
      <c r="BC73" s="175"/>
      <c r="BD73" s="175"/>
      <c r="BE73" s="175"/>
      <c r="BF73" s="175"/>
      <c r="BG73" s="175"/>
      <c r="BH73" s="175"/>
    </row>
    <row r="74" spans="1:60" ht="22.5" outlineLevel="1" x14ac:dyDescent="0.3">
      <c r="A74" s="166">
        <v>58</v>
      </c>
      <c r="B74" s="167" t="s">
        <v>238</v>
      </c>
      <c r="C74" s="168" t="s">
        <v>239</v>
      </c>
      <c r="D74" s="169" t="s">
        <v>119</v>
      </c>
      <c r="E74" s="170">
        <v>18</v>
      </c>
      <c r="F74" s="171">
        <v>551.74</v>
      </c>
      <c r="G74" s="172">
        <v>9931.32</v>
      </c>
      <c r="H74" s="171">
        <v>149.75</v>
      </c>
      <c r="I74" s="172">
        <f t="shared" si="12"/>
        <v>2695.5</v>
      </c>
      <c r="J74" s="171">
        <v>401.99</v>
      </c>
      <c r="K74" s="172">
        <f t="shared" si="13"/>
        <v>7235.82</v>
      </c>
      <c r="L74" s="172">
        <v>21</v>
      </c>
      <c r="M74" s="172">
        <f t="shared" si="14"/>
        <v>12016.897199999999</v>
      </c>
      <c r="N74" s="173">
        <v>7.3999999999999999E-4</v>
      </c>
      <c r="O74" s="173">
        <f t="shared" si="15"/>
        <v>1.332E-2</v>
      </c>
      <c r="P74" s="173">
        <v>0</v>
      </c>
      <c r="Q74" s="173">
        <f t="shared" si="16"/>
        <v>0</v>
      </c>
      <c r="R74" s="173"/>
      <c r="S74" s="173"/>
      <c r="T74" s="174">
        <v>0.68279999999999996</v>
      </c>
      <c r="U74" s="173">
        <f t="shared" si="17"/>
        <v>12.29</v>
      </c>
      <c r="V74" s="175"/>
      <c r="W74" s="175"/>
      <c r="X74" s="175"/>
      <c r="Y74" s="175"/>
      <c r="Z74" s="175"/>
      <c r="AA74" s="175"/>
      <c r="AB74" s="175"/>
      <c r="AC74" s="175"/>
      <c r="AD74" s="175"/>
      <c r="AE74" s="175" t="s">
        <v>120</v>
      </c>
      <c r="AF74" s="175"/>
      <c r="AG74" s="175"/>
      <c r="AH74" s="175"/>
      <c r="AI74" s="175"/>
      <c r="AJ74" s="175"/>
      <c r="AK74" s="175"/>
      <c r="AL74" s="175"/>
      <c r="AM74" s="175"/>
      <c r="AN74" s="175"/>
      <c r="AO74" s="175"/>
      <c r="AP74" s="175"/>
      <c r="AQ74" s="175"/>
      <c r="AR74" s="175"/>
      <c r="AS74" s="175"/>
      <c r="AT74" s="175"/>
      <c r="AU74" s="175"/>
      <c r="AV74" s="175"/>
      <c r="AW74" s="175"/>
      <c r="AX74" s="175"/>
      <c r="AY74" s="175"/>
      <c r="AZ74" s="175"/>
      <c r="BA74" s="175"/>
      <c r="BB74" s="175"/>
      <c r="BC74" s="175"/>
      <c r="BD74" s="175"/>
      <c r="BE74" s="175"/>
      <c r="BF74" s="175"/>
      <c r="BG74" s="175"/>
      <c r="BH74" s="175"/>
    </row>
    <row r="75" spans="1:60" ht="22.5" outlineLevel="1" x14ac:dyDescent="0.3">
      <c r="A75" s="166">
        <v>59</v>
      </c>
      <c r="B75" s="167" t="s">
        <v>240</v>
      </c>
      <c r="C75" s="168" t="s">
        <v>241</v>
      </c>
      <c r="D75" s="169" t="s">
        <v>119</v>
      </c>
      <c r="E75" s="170">
        <v>7</v>
      </c>
      <c r="F75" s="171">
        <v>987.44</v>
      </c>
      <c r="G75" s="172">
        <v>6912.08</v>
      </c>
      <c r="H75" s="171">
        <v>447.78</v>
      </c>
      <c r="I75" s="172">
        <f t="shared" si="12"/>
        <v>3134.46</v>
      </c>
      <c r="J75" s="171">
        <v>539.66</v>
      </c>
      <c r="K75" s="172">
        <f t="shared" si="13"/>
        <v>3777.62</v>
      </c>
      <c r="L75" s="172">
        <v>21</v>
      </c>
      <c r="M75" s="172">
        <f t="shared" si="14"/>
        <v>8363.6167999999998</v>
      </c>
      <c r="N75" s="173">
        <v>6.0000000000000001E-3</v>
      </c>
      <c r="O75" s="173">
        <f t="shared" si="15"/>
        <v>4.2000000000000003E-2</v>
      </c>
      <c r="P75" s="173">
        <v>0</v>
      </c>
      <c r="Q75" s="173">
        <f t="shared" si="16"/>
        <v>0</v>
      </c>
      <c r="R75" s="173"/>
      <c r="S75" s="173"/>
      <c r="T75" s="174">
        <v>0.92569999999999997</v>
      </c>
      <c r="U75" s="173">
        <f t="shared" si="17"/>
        <v>6.48</v>
      </c>
      <c r="V75" s="175"/>
      <c r="W75" s="175"/>
      <c r="X75" s="175"/>
      <c r="Y75" s="175"/>
      <c r="Z75" s="175"/>
      <c r="AA75" s="175"/>
      <c r="AB75" s="175"/>
      <c r="AC75" s="175"/>
      <c r="AD75" s="175"/>
      <c r="AE75" s="175" t="s">
        <v>120</v>
      </c>
      <c r="AF75" s="175"/>
      <c r="AG75" s="175"/>
      <c r="AH75" s="175"/>
      <c r="AI75" s="175"/>
      <c r="AJ75" s="175"/>
      <c r="AK75" s="175"/>
      <c r="AL75" s="175"/>
      <c r="AM75" s="175"/>
      <c r="AN75" s="175"/>
      <c r="AO75" s="175"/>
      <c r="AP75" s="175"/>
      <c r="AQ75" s="175"/>
      <c r="AR75" s="175"/>
      <c r="AS75" s="175"/>
      <c r="AT75" s="175"/>
      <c r="AU75" s="175"/>
      <c r="AV75" s="175"/>
      <c r="AW75" s="175"/>
      <c r="AX75" s="175"/>
      <c r="AY75" s="175"/>
      <c r="AZ75" s="175"/>
      <c r="BA75" s="175"/>
      <c r="BB75" s="175"/>
      <c r="BC75" s="175"/>
      <c r="BD75" s="175"/>
      <c r="BE75" s="175"/>
      <c r="BF75" s="175"/>
      <c r="BG75" s="175"/>
      <c r="BH75" s="175"/>
    </row>
    <row r="76" spans="1:60" outlineLevel="1" x14ac:dyDescent="0.3">
      <c r="A76" s="166">
        <v>60</v>
      </c>
      <c r="B76" s="167" t="s">
        <v>242</v>
      </c>
      <c r="C76" s="168" t="s">
        <v>243</v>
      </c>
      <c r="D76" s="169" t="s">
        <v>119</v>
      </c>
      <c r="E76" s="170">
        <v>4</v>
      </c>
      <c r="F76" s="171">
        <v>584.73</v>
      </c>
      <c r="G76" s="172">
        <v>2338.92</v>
      </c>
      <c r="H76" s="171">
        <v>203.54</v>
      </c>
      <c r="I76" s="172">
        <f t="shared" si="12"/>
        <v>814.16</v>
      </c>
      <c r="J76" s="171">
        <v>381.19</v>
      </c>
      <c r="K76" s="172">
        <f t="shared" si="13"/>
        <v>1524.76</v>
      </c>
      <c r="L76" s="172">
        <v>21</v>
      </c>
      <c r="M76" s="172">
        <f t="shared" si="14"/>
        <v>2830.0931999999998</v>
      </c>
      <c r="N76" s="173">
        <v>1.33E-3</v>
      </c>
      <c r="O76" s="173">
        <f t="shared" si="15"/>
        <v>5.3200000000000001E-3</v>
      </c>
      <c r="P76" s="173">
        <v>0</v>
      </c>
      <c r="Q76" s="173">
        <f t="shared" si="16"/>
        <v>0</v>
      </c>
      <c r="R76" s="173"/>
      <c r="S76" s="173"/>
      <c r="T76" s="174">
        <v>0.28499999999999998</v>
      </c>
      <c r="U76" s="173">
        <f t="shared" si="17"/>
        <v>1.1399999999999999</v>
      </c>
      <c r="V76" s="175"/>
      <c r="W76" s="175"/>
      <c r="X76" s="175"/>
      <c r="Y76" s="175"/>
      <c r="Z76" s="175"/>
      <c r="AA76" s="175"/>
      <c r="AB76" s="175"/>
      <c r="AC76" s="175"/>
      <c r="AD76" s="175"/>
      <c r="AE76" s="175" t="s">
        <v>120</v>
      </c>
      <c r="AF76" s="175"/>
      <c r="AG76" s="175"/>
      <c r="AH76" s="175"/>
      <c r="AI76" s="175"/>
      <c r="AJ76" s="175"/>
      <c r="AK76" s="175"/>
      <c r="AL76" s="175"/>
      <c r="AM76" s="175"/>
      <c r="AN76" s="175"/>
      <c r="AO76" s="175"/>
      <c r="AP76" s="175"/>
      <c r="AQ76" s="175"/>
      <c r="AR76" s="175"/>
      <c r="AS76" s="175"/>
      <c r="AT76" s="175"/>
      <c r="AU76" s="175"/>
      <c r="AV76" s="175"/>
      <c r="AW76" s="175"/>
      <c r="AX76" s="175"/>
      <c r="AY76" s="175"/>
      <c r="AZ76" s="175"/>
      <c r="BA76" s="175"/>
      <c r="BB76" s="175"/>
      <c r="BC76" s="175"/>
      <c r="BD76" s="175"/>
      <c r="BE76" s="175"/>
      <c r="BF76" s="175"/>
      <c r="BG76" s="175"/>
      <c r="BH76" s="175"/>
    </row>
    <row r="77" spans="1:60" outlineLevel="1" x14ac:dyDescent="0.3">
      <c r="A77" s="166">
        <v>61</v>
      </c>
      <c r="B77" s="167" t="s">
        <v>244</v>
      </c>
      <c r="C77" s="168" t="s">
        <v>245</v>
      </c>
      <c r="D77" s="169" t="s">
        <v>119</v>
      </c>
      <c r="E77" s="170">
        <v>4</v>
      </c>
      <c r="F77" s="171">
        <v>616.58000000000004</v>
      </c>
      <c r="G77" s="172">
        <v>2466.3200000000002</v>
      </c>
      <c r="H77" s="171">
        <v>289.87</v>
      </c>
      <c r="I77" s="172">
        <f t="shared" si="12"/>
        <v>1159.48</v>
      </c>
      <c r="J77" s="171">
        <v>326.70999999999998</v>
      </c>
      <c r="K77" s="172">
        <f t="shared" si="13"/>
        <v>1306.8399999999999</v>
      </c>
      <c r="L77" s="172">
        <v>21</v>
      </c>
      <c r="M77" s="172">
        <f t="shared" si="14"/>
        <v>2984.2472000000002</v>
      </c>
      <c r="N77" s="173">
        <v>1.6199999999999999E-3</v>
      </c>
      <c r="O77" s="173">
        <f t="shared" si="15"/>
        <v>6.4799999999999996E-3</v>
      </c>
      <c r="P77" s="173">
        <v>0</v>
      </c>
      <c r="Q77" s="173">
        <f t="shared" si="16"/>
        <v>0</v>
      </c>
      <c r="R77" s="173"/>
      <c r="S77" s="173"/>
      <c r="T77" s="174">
        <v>0.31900000000000001</v>
      </c>
      <c r="U77" s="173">
        <f t="shared" si="17"/>
        <v>1.28</v>
      </c>
      <c r="V77" s="175"/>
      <c r="W77" s="175"/>
      <c r="X77" s="175"/>
      <c r="Y77" s="175"/>
      <c r="Z77" s="175"/>
      <c r="AA77" s="175"/>
      <c r="AB77" s="175"/>
      <c r="AC77" s="175"/>
      <c r="AD77" s="175"/>
      <c r="AE77" s="175" t="s">
        <v>120</v>
      </c>
      <c r="AF77" s="175"/>
      <c r="AG77" s="175"/>
      <c r="AH77" s="175"/>
      <c r="AI77" s="175"/>
      <c r="AJ77" s="175"/>
      <c r="AK77" s="175"/>
      <c r="AL77" s="175"/>
      <c r="AM77" s="175"/>
      <c r="AN77" s="175"/>
      <c r="AO77" s="175"/>
      <c r="AP77" s="175"/>
      <c r="AQ77" s="175"/>
      <c r="AR77" s="175"/>
      <c r="AS77" s="175"/>
      <c r="AT77" s="175"/>
      <c r="AU77" s="175"/>
      <c r="AV77" s="175"/>
      <c r="AW77" s="175"/>
      <c r="AX77" s="175"/>
      <c r="AY77" s="175"/>
      <c r="AZ77" s="175"/>
      <c r="BA77" s="175"/>
      <c r="BB77" s="175"/>
      <c r="BC77" s="175"/>
      <c r="BD77" s="175"/>
      <c r="BE77" s="175"/>
      <c r="BF77" s="175"/>
      <c r="BG77" s="175"/>
      <c r="BH77" s="175"/>
    </row>
    <row r="78" spans="1:60" ht="22.5" outlineLevel="1" x14ac:dyDescent="0.3">
      <c r="A78" s="166">
        <v>62</v>
      </c>
      <c r="B78" s="167" t="s">
        <v>246</v>
      </c>
      <c r="C78" s="168" t="s">
        <v>247</v>
      </c>
      <c r="D78" s="169" t="s">
        <v>119</v>
      </c>
      <c r="E78" s="170">
        <v>55</v>
      </c>
      <c r="F78" s="171">
        <v>73.94</v>
      </c>
      <c r="G78" s="172">
        <v>4066.7</v>
      </c>
      <c r="H78" s="171">
        <v>0</v>
      </c>
      <c r="I78" s="172">
        <f t="shared" si="12"/>
        <v>0</v>
      </c>
      <c r="J78" s="171">
        <v>73.94</v>
      </c>
      <c r="K78" s="172">
        <f t="shared" si="13"/>
        <v>4066.7</v>
      </c>
      <c r="L78" s="172">
        <v>21</v>
      </c>
      <c r="M78" s="172">
        <f t="shared" si="14"/>
        <v>4920.7069999999994</v>
      </c>
      <c r="N78" s="173">
        <v>6.9999999999999994E-5</v>
      </c>
      <c r="O78" s="173">
        <f t="shared" si="15"/>
        <v>3.8500000000000001E-3</v>
      </c>
      <c r="P78" s="173">
        <v>0</v>
      </c>
      <c r="Q78" s="173">
        <f t="shared" si="16"/>
        <v>0</v>
      </c>
      <c r="R78" s="173"/>
      <c r="S78" s="173"/>
      <c r="T78" s="174">
        <v>0.129</v>
      </c>
      <c r="U78" s="173">
        <f t="shared" si="17"/>
        <v>7.1</v>
      </c>
      <c r="V78" s="175"/>
      <c r="W78" s="175"/>
      <c r="X78" s="175"/>
      <c r="Y78" s="175"/>
      <c r="Z78" s="175"/>
      <c r="AA78" s="175"/>
      <c r="AB78" s="175"/>
      <c r="AC78" s="175"/>
      <c r="AD78" s="175"/>
      <c r="AE78" s="175" t="s">
        <v>120</v>
      </c>
      <c r="AF78" s="175"/>
      <c r="AG78" s="175"/>
      <c r="AH78" s="175"/>
      <c r="AI78" s="175"/>
      <c r="AJ78" s="175"/>
      <c r="AK78" s="175"/>
      <c r="AL78" s="175"/>
      <c r="AM78" s="175"/>
      <c r="AN78" s="175"/>
      <c r="AO78" s="175"/>
      <c r="AP78" s="175"/>
      <c r="AQ78" s="175"/>
      <c r="AR78" s="175"/>
      <c r="AS78" s="175"/>
      <c r="AT78" s="175"/>
      <c r="AU78" s="175"/>
      <c r="AV78" s="175"/>
      <c r="AW78" s="175"/>
      <c r="AX78" s="175"/>
      <c r="AY78" s="175"/>
      <c r="AZ78" s="175"/>
      <c r="BA78" s="175"/>
      <c r="BB78" s="175"/>
      <c r="BC78" s="175"/>
      <c r="BD78" s="175"/>
      <c r="BE78" s="175"/>
      <c r="BF78" s="175"/>
      <c r="BG78" s="175"/>
      <c r="BH78" s="175"/>
    </row>
    <row r="79" spans="1:60" ht="22.5" outlineLevel="1" x14ac:dyDescent="0.3">
      <c r="A79" s="166">
        <v>63</v>
      </c>
      <c r="B79" s="167" t="s">
        <v>248</v>
      </c>
      <c r="C79" s="168" t="s">
        <v>249</v>
      </c>
      <c r="D79" s="169" t="s">
        <v>119</v>
      </c>
      <c r="E79" s="170">
        <v>18</v>
      </c>
      <c r="F79" s="171">
        <v>81.91</v>
      </c>
      <c r="G79" s="172">
        <v>1474.38</v>
      </c>
      <c r="H79" s="171">
        <v>0</v>
      </c>
      <c r="I79" s="172">
        <f t="shared" si="12"/>
        <v>0</v>
      </c>
      <c r="J79" s="171">
        <v>81.91</v>
      </c>
      <c r="K79" s="172">
        <f t="shared" si="13"/>
        <v>1474.38</v>
      </c>
      <c r="L79" s="172">
        <v>21</v>
      </c>
      <c r="M79" s="172">
        <f t="shared" si="14"/>
        <v>1783.9998000000001</v>
      </c>
      <c r="N79" s="173">
        <v>6.9999999999999994E-5</v>
      </c>
      <c r="O79" s="173">
        <f t="shared" si="15"/>
        <v>1.2600000000000001E-3</v>
      </c>
      <c r="P79" s="173">
        <v>0</v>
      </c>
      <c r="Q79" s="173">
        <f t="shared" si="16"/>
        <v>0</v>
      </c>
      <c r="R79" s="173"/>
      <c r="S79" s="173"/>
      <c r="T79" s="174">
        <v>0.14199999999999999</v>
      </c>
      <c r="U79" s="173">
        <f t="shared" si="17"/>
        <v>2.56</v>
      </c>
      <c r="V79" s="175"/>
      <c r="W79" s="175"/>
      <c r="X79" s="175"/>
      <c r="Y79" s="175"/>
      <c r="Z79" s="175"/>
      <c r="AA79" s="175"/>
      <c r="AB79" s="175"/>
      <c r="AC79" s="175"/>
      <c r="AD79" s="175"/>
      <c r="AE79" s="175" t="s">
        <v>120</v>
      </c>
      <c r="AF79" s="175"/>
      <c r="AG79" s="175"/>
      <c r="AH79" s="175"/>
      <c r="AI79" s="175"/>
      <c r="AJ79" s="175"/>
      <c r="AK79" s="175"/>
      <c r="AL79" s="175"/>
      <c r="AM79" s="175"/>
      <c r="AN79" s="175"/>
      <c r="AO79" s="175"/>
      <c r="AP79" s="175"/>
      <c r="AQ79" s="175"/>
      <c r="AR79" s="175"/>
      <c r="AS79" s="175"/>
      <c r="AT79" s="175"/>
      <c r="AU79" s="175"/>
      <c r="AV79" s="175"/>
      <c r="AW79" s="175"/>
      <c r="AX79" s="175"/>
      <c r="AY79" s="175"/>
      <c r="AZ79" s="175"/>
      <c r="BA79" s="175"/>
      <c r="BB79" s="175"/>
      <c r="BC79" s="175"/>
      <c r="BD79" s="175"/>
      <c r="BE79" s="175"/>
      <c r="BF79" s="175"/>
      <c r="BG79" s="175"/>
      <c r="BH79" s="175"/>
    </row>
    <row r="80" spans="1:60" ht="22.5" outlineLevel="1" x14ac:dyDescent="0.3">
      <c r="A80" s="166">
        <v>64</v>
      </c>
      <c r="B80" s="167" t="s">
        <v>250</v>
      </c>
      <c r="C80" s="168" t="s">
        <v>251</v>
      </c>
      <c r="D80" s="169" t="s">
        <v>119</v>
      </c>
      <c r="E80" s="170">
        <v>4</v>
      </c>
      <c r="F80" s="171">
        <v>85.32</v>
      </c>
      <c r="G80" s="172">
        <v>341.28</v>
      </c>
      <c r="H80" s="171">
        <v>0</v>
      </c>
      <c r="I80" s="172">
        <f t="shared" si="12"/>
        <v>0</v>
      </c>
      <c r="J80" s="171">
        <v>85.32</v>
      </c>
      <c r="K80" s="172">
        <f t="shared" si="13"/>
        <v>341.28</v>
      </c>
      <c r="L80" s="172">
        <v>21</v>
      </c>
      <c r="M80" s="172">
        <f t="shared" si="14"/>
        <v>412.94879999999995</v>
      </c>
      <c r="N80" s="173">
        <v>6.9999999999999994E-5</v>
      </c>
      <c r="O80" s="173">
        <f t="shared" si="15"/>
        <v>2.7999999999999998E-4</v>
      </c>
      <c r="P80" s="173">
        <v>0</v>
      </c>
      <c r="Q80" s="173">
        <f t="shared" si="16"/>
        <v>0</v>
      </c>
      <c r="R80" s="173"/>
      <c r="S80" s="173"/>
      <c r="T80" s="174">
        <v>0.14199999999999999</v>
      </c>
      <c r="U80" s="173">
        <f t="shared" si="17"/>
        <v>0.56999999999999995</v>
      </c>
      <c r="V80" s="175"/>
      <c r="W80" s="175"/>
      <c r="X80" s="175"/>
      <c r="Y80" s="175"/>
      <c r="Z80" s="175"/>
      <c r="AA80" s="175"/>
      <c r="AB80" s="175"/>
      <c r="AC80" s="175"/>
      <c r="AD80" s="175"/>
      <c r="AE80" s="175" t="s">
        <v>120</v>
      </c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/>
      <c r="AQ80" s="175"/>
      <c r="AR80" s="175"/>
      <c r="AS80" s="175"/>
      <c r="AT80" s="175"/>
      <c r="AU80" s="175"/>
      <c r="AV80" s="175"/>
      <c r="AW80" s="175"/>
      <c r="AX80" s="175"/>
      <c r="AY80" s="175"/>
      <c r="AZ80" s="175"/>
      <c r="BA80" s="175"/>
      <c r="BB80" s="175"/>
      <c r="BC80" s="175"/>
      <c r="BD80" s="175"/>
      <c r="BE80" s="175"/>
      <c r="BF80" s="175"/>
      <c r="BG80" s="175"/>
      <c r="BH80" s="175"/>
    </row>
    <row r="81" spans="1:60" ht="22.5" outlineLevel="1" x14ac:dyDescent="0.3">
      <c r="A81" s="166">
        <v>65</v>
      </c>
      <c r="B81" s="167" t="s">
        <v>252</v>
      </c>
      <c r="C81" s="168" t="s">
        <v>253</v>
      </c>
      <c r="D81" s="169" t="s">
        <v>119</v>
      </c>
      <c r="E81" s="170">
        <v>4</v>
      </c>
      <c r="F81" s="171">
        <v>91.01</v>
      </c>
      <c r="G81" s="172">
        <v>364.04</v>
      </c>
      <c r="H81" s="171">
        <v>0</v>
      </c>
      <c r="I81" s="172">
        <f t="shared" si="12"/>
        <v>0</v>
      </c>
      <c r="J81" s="171">
        <v>91.01</v>
      </c>
      <c r="K81" s="172">
        <f t="shared" si="13"/>
        <v>364.04</v>
      </c>
      <c r="L81" s="172">
        <v>21</v>
      </c>
      <c r="M81" s="172">
        <f t="shared" si="14"/>
        <v>440.48840000000001</v>
      </c>
      <c r="N81" s="173">
        <v>1.2E-4</v>
      </c>
      <c r="O81" s="173">
        <f t="shared" si="15"/>
        <v>4.8000000000000001E-4</v>
      </c>
      <c r="P81" s="173">
        <v>0</v>
      </c>
      <c r="Q81" s="173">
        <f t="shared" si="16"/>
        <v>0</v>
      </c>
      <c r="R81" s="173"/>
      <c r="S81" s="173"/>
      <c r="T81" s="174">
        <v>0.157</v>
      </c>
      <c r="U81" s="173">
        <f t="shared" si="17"/>
        <v>0.63</v>
      </c>
      <c r="V81" s="175"/>
      <c r="W81" s="175"/>
      <c r="X81" s="175"/>
      <c r="Y81" s="175"/>
      <c r="Z81" s="175"/>
      <c r="AA81" s="175"/>
      <c r="AB81" s="175"/>
      <c r="AC81" s="175"/>
      <c r="AD81" s="175"/>
      <c r="AE81" s="175" t="s">
        <v>120</v>
      </c>
      <c r="AF81" s="175"/>
      <c r="AG81" s="175"/>
      <c r="AH81" s="175"/>
      <c r="AI81" s="175"/>
      <c r="AJ81" s="175"/>
      <c r="AK81" s="175"/>
      <c r="AL81" s="175"/>
      <c r="AM81" s="175"/>
      <c r="AN81" s="175"/>
      <c r="AO81" s="175"/>
      <c r="AP81" s="175"/>
      <c r="AQ81" s="175"/>
      <c r="AR81" s="175"/>
      <c r="AS81" s="175"/>
      <c r="AT81" s="175"/>
      <c r="AU81" s="175"/>
      <c r="AV81" s="175"/>
      <c r="AW81" s="175"/>
      <c r="AX81" s="175"/>
      <c r="AY81" s="175"/>
      <c r="AZ81" s="175"/>
      <c r="BA81" s="175"/>
      <c r="BB81" s="175"/>
      <c r="BC81" s="175"/>
      <c r="BD81" s="175"/>
      <c r="BE81" s="175"/>
      <c r="BF81" s="175"/>
      <c r="BG81" s="175"/>
      <c r="BH81" s="175"/>
    </row>
    <row r="82" spans="1:60" ht="22.5" outlineLevel="1" x14ac:dyDescent="0.3">
      <c r="A82" s="166">
        <v>66</v>
      </c>
      <c r="B82" s="167" t="s">
        <v>254</v>
      </c>
      <c r="C82" s="168" t="s">
        <v>255</v>
      </c>
      <c r="D82" s="169" t="s">
        <v>119</v>
      </c>
      <c r="E82" s="170">
        <v>7</v>
      </c>
      <c r="F82" s="171">
        <v>106.93</v>
      </c>
      <c r="G82" s="172">
        <v>748.51</v>
      </c>
      <c r="H82" s="171">
        <v>0</v>
      </c>
      <c r="I82" s="172">
        <f t="shared" si="12"/>
        <v>0</v>
      </c>
      <c r="J82" s="171">
        <v>106.93</v>
      </c>
      <c r="K82" s="172">
        <f t="shared" si="13"/>
        <v>748.51</v>
      </c>
      <c r="L82" s="172">
        <v>21</v>
      </c>
      <c r="M82" s="172">
        <f t="shared" si="14"/>
        <v>905.69709999999998</v>
      </c>
      <c r="N82" s="173">
        <v>1.6000000000000001E-4</v>
      </c>
      <c r="O82" s="173">
        <f t="shared" si="15"/>
        <v>1.1199999999999999E-3</v>
      </c>
      <c r="P82" s="173">
        <v>0</v>
      </c>
      <c r="Q82" s="173">
        <f t="shared" si="16"/>
        <v>0</v>
      </c>
      <c r="R82" s="173"/>
      <c r="S82" s="173"/>
      <c r="T82" s="174">
        <v>0.17</v>
      </c>
      <c r="U82" s="173">
        <f t="shared" si="17"/>
        <v>1.19</v>
      </c>
      <c r="V82" s="175"/>
      <c r="W82" s="175"/>
      <c r="X82" s="175"/>
      <c r="Y82" s="175"/>
      <c r="Z82" s="175"/>
      <c r="AA82" s="175"/>
      <c r="AB82" s="175"/>
      <c r="AC82" s="175"/>
      <c r="AD82" s="175"/>
      <c r="AE82" s="175" t="s">
        <v>120</v>
      </c>
      <c r="AF82" s="175"/>
      <c r="AG82" s="175"/>
      <c r="AH82" s="175"/>
      <c r="AI82" s="175"/>
      <c r="AJ82" s="175"/>
      <c r="AK82" s="175"/>
      <c r="AL82" s="175"/>
      <c r="AM82" s="175"/>
      <c r="AN82" s="175"/>
      <c r="AO82" s="175"/>
      <c r="AP82" s="175"/>
      <c r="AQ82" s="175"/>
      <c r="AR82" s="175"/>
      <c r="AS82" s="175"/>
      <c r="AT82" s="175"/>
      <c r="AU82" s="175"/>
      <c r="AV82" s="175"/>
      <c r="AW82" s="175"/>
      <c r="AX82" s="175"/>
      <c r="AY82" s="175"/>
      <c r="AZ82" s="175"/>
      <c r="BA82" s="175"/>
      <c r="BB82" s="175"/>
      <c r="BC82" s="175"/>
      <c r="BD82" s="175"/>
      <c r="BE82" s="175"/>
      <c r="BF82" s="175"/>
      <c r="BG82" s="175"/>
      <c r="BH82" s="175"/>
    </row>
    <row r="83" spans="1:60" ht="22.5" outlineLevel="1" x14ac:dyDescent="0.3">
      <c r="A83" s="166">
        <v>67</v>
      </c>
      <c r="B83" s="167" t="s">
        <v>256</v>
      </c>
      <c r="C83" s="168" t="s">
        <v>257</v>
      </c>
      <c r="D83" s="169" t="s">
        <v>119</v>
      </c>
      <c r="E83" s="170">
        <v>81</v>
      </c>
      <c r="F83" s="171">
        <v>20.14</v>
      </c>
      <c r="G83" s="172">
        <v>1631.34</v>
      </c>
      <c r="H83" s="171">
        <v>0.63</v>
      </c>
      <c r="I83" s="172">
        <f t="shared" si="12"/>
        <v>51.03</v>
      </c>
      <c r="J83" s="171">
        <v>19.510000000000002</v>
      </c>
      <c r="K83" s="172">
        <f t="shared" si="13"/>
        <v>1580.31</v>
      </c>
      <c r="L83" s="172">
        <v>21</v>
      </c>
      <c r="M83" s="172">
        <f t="shared" si="14"/>
        <v>1973.9213999999999</v>
      </c>
      <c r="N83" s="173">
        <v>0</v>
      </c>
      <c r="O83" s="173">
        <f t="shared" si="15"/>
        <v>0</v>
      </c>
      <c r="P83" s="173">
        <v>0</v>
      </c>
      <c r="Q83" s="173">
        <f t="shared" si="16"/>
        <v>0</v>
      </c>
      <c r="R83" s="173"/>
      <c r="S83" s="173"/>
      <c r="T83" s="174">
        <v>2.9000000000000001E-2</v>
      </c>
      <c r="U83" s="173">
        <f t="shared" si="17"/>
        <v>2.35</v>
      </c>
      <c r="V83" s="175"/>
      <c r="W83" s="175"/>
      <c r="X83" s="175"/>
      <c r="Y83" s="175"/>
      <c r="Z83" s="175"/>
      <c r="AA83" s="175"/>
      <c r="AB83" s="175"/>
      <c r="AC83" s="175"/>
      <c r="AD83" s="175"/>
      <c r="AE83" s="175" t="s">
        <v>120</v>
      </c>
      <c r="AF83" s="175"/>
      <c r="AG83" s="175"/>
      <c r="AH83" s="175"/>
      <c r="AI83" s="175"/>
      <c r="AJ83" s="175"/>
      <c r="AK83" s="175"/>
      <c r="AL83" s="175"/>
      <c r="AM83" s="175"/>
      <c r="AN83" s="175"/>
      <c r="AO83" s="175"/>
      <c r="AP83" s="175"/>
      <c r="AQ83" s="175"/>
      <c r="AR83" s="175"/>
      <c r="AS83" s="175"/>
      <c r="AT83" s="175"/>
      <c r="AU83" s="175"/>
      <c r="AV83" s="175"/>
      <c r="AW83" s="175"/>
      <c r="AX83" s="175"/>
      <c r="AY83" s="175"/>
      <c r="AZ83" s="175"/>
      <c r="BA83" s="175"/>
      <c r="BB83" s="175"/>
      <c r="BC83" s="175"/>
      <c r="BD83" s="175"/>
      <c r="BE83" s="175"/>
      <c r="BF83" s="175"/>
      <c r="BG83" s="175"/>
      <c r="BH83" s="175"/>
    </row>
    <row r="84" spans="1:60" outlineLevel="1" x14ac:dyDescent="0.3">
      <c r="A84" s="166">
        <v>68</v>
      </c>
      <c r="B84" s="167" t="s">
        <v>258</v>
      </c>
      <c r="C84" s="168" t="s">
        <v>259</v>
      </c>
      <c r="D84" s="169" t="s">
        <v>119</v>
      </c>
      <c r="E84" s="170">
        <v>7</v>
      </c>
      <c r="F84" s="171">
        <v>20.14</v>
      </c>
      <c r="G84" s="172">
        <v>140.97999999999999</v>
      </c>
      <c r="H84" s="171">
        <v>0.63</v>
      </c>
      <c r="I84" s="172">
        <f t="shared" si="12"/>
        <v>4.41</v>
      </c>
      <c r="J84" s="171">
        <v>19.510000000000002</v>
      </c>
      <c r="K84" s="172">
        <f t="shared" si="13"/>
        <v>136.57</v>
      </c>
      <c r="L84" s="172">
        <v>21</v>
      </c>
      <c r="M84" s="172">
        <f t="shared" si="14"/>
        <v>170.58579999999998</v>
      </c>
      <c r="N84" s="173">
        <v>0</v>
      </c>
      <c r="O84" s="173">
        <f t="shared" si="15"/>
        <v>0</v>
      </c>
      <c r="P84" s="173">
        <v>0</v>
      </c>
      <c r="Q84" s="173">
        <f t="shared" si="16"/>
        <v>0</v>
      </c>
      <c r="R84" s="173"/>
      <c r="S84" s="173"/>
      <c r="T84" s="174">
        <v>3.1E-2</v>
      </c>
      <c r="U84" s="173">
        <f t="shared" si="17"/>
        <v>0.22</v>
      </c>
      <c r="V84" s="175"/>
      <c r="W84" s="175"/>
      <c r="X84" s="175"/>
      <c r="Y84" s="175"/>
      <c r="Z84" s="175"/>
      <c r="AA84" s="175"/>
      <c r="AB84" s="175"/>
      <c r="AC84" s="175"/>
      <c r="AD84" s="175"/>
      <c r="AE84" s="175" t="s">
        <v>120</v>
      </c>
      <c r="AF84" s="175"/>
      <c r="AG84" s="175"/>
      <c r="AH84" s="175"/>
      <c r="AI84" s="175"/>
      <c r="AJ84" s="175"/>
      <c r="AK84" s="175"/>
      <c r="AL84" s="175"/>
      <c r="AM84" s="175"/>
      <c r="AN84" s="175"/>
      <c r="AO84" s="175"/>
      <c r="AP84" s="175"/>
      <c r="AQ84" s="175"/>
      <c r="AR84" s="175"/>
      <c r="AS84" s="175"/>
      <c r="AT84" s="175"/>
      <c r="AU84" s="175"/>
      <c r="AV84" s="175"/>
      <c r="AW84" s="175"/>
      <c r="AX84" s="175"/>
      <c r="AY84" s="175"/>
      <c r="AZ84" s="175"/>
      <c r="BA84" s="175"/>
      <c r="BB84" s="175"/>
      <c r="BC84" s="175"/>
      <c r="BD84" s="175"/>
      <c r="BE84" s="175"/>
      <c r="BF84" s="175"/>
      <c r="BG84" s="175"/>
      <c r="BH84" s="175"/>
    </row>
    <row r="85" spans="1:60" ht="22.5" outlineLevel="1" x14ac:dyDescent="0.3">
      <c r="A85" s="166">
        <v>69</v>
      </c>
      <c r="B85" s="167" t="s">
        <v>260</v>
      </c>
      <c r="C85" s="168" t="s">
        <v>261</v>
      </c>
      <c r="D85" s="169" t="s">
        <v>119</v>
      </c>
      <c r="E85" s="170">
        <v>88</v>
      </c>
      <c r="F85" s="171">
        <v>20.14</v>
      </c>
      <c r="G85" s="172">
        <v>1772.32</v>
      </c>
      <c r="H85" s="171">
        <v>0.63</v>
      </c>
      <c r="I85" s="172">
        <f t="shared" si="12"/>
        <v>55.44</v>
      </c>
      <c r="J85" s="171">
        <v>19.510000000000002</v>
      </c>
      <c r="K85" s="172">
        <f t="shared" si="13"/>
        <v>1716.88</v>
      </c>
      <c r="L85" s="172">
        <v>21</v>
      </c>
      <c r="M85" s="172">
        <f t="shared" si="14"/>
        <v>2144.5072</v>
      </c>
      <c r="N85" s="173">
        <v>1.0000000000000001E-5</v>
      </c>
      <c r="O85" s="173">
        <f t="shared" si="15"/>
        <v>8.8000000000000003E-4</v>
      </c>
      <c r="P85" s="173">
        <v>0</v>
      </c>
      <c r="Q85" s="173">
        <f t="shared" si="16"/>
        <v>0</v>
      </c>
      <c r="R85" s="173"/>
      <c r="S85" s="173"/>
      <c r="T85" s="174">
        <v>6.2E-2</v>
      </c>
      <c r="U85" s="173">
        <f t="shared" si="17"/>
        <v>5.46</v>
      </c>
      <c r="V85" s="175"/>
      <c r="W85" s="175"/>
      <c r="X85" s="175"/>
      <c r="Y85" s="175"/>
      <c r="Z85" s="175"/>
      <c r="AA85" s="175"/>
      <c r="AB85" s="175"/>
      <c r="AC85" s="175"/>
      <c r="AD85" s="175"/>
      <c r="AE85" s="175" t="s">
        <v>120</v>
      </c>
      <c r="AF85" s="175"/>
      <c r="AG85" s="175"/>
      <c r="AH85" s="175"/>
      <c r="AI85" s="175"/>
      <c r="AJ85" s="175"/>
      <c r="AK85" s="175"/>
      <c r="AL85" s="175"/>
      <c r="AM85" s="175"/>
      <c r="AN85" s="175"/>
      <c r="AO85" s="175"/>
      <c r="AP85" s="175"/>
      <c r="AQ85" s="175"/>
      <c r="AR85" s="175"/>
      <c r="AS85" s="175"/>
      <c r="AT85" s="175"/>
      <c r="AU85" s="175"/>
      <c r="AV85" s="175"/>
      <c r="AW85" s="175"/>
      <c r="AX85" s="175"/>
      <c r="AY85" s="175"/>
      <c r="AZ85" s="175"/>
      <c r="BA85" s="175"/>
      <c r="BB85" s="175"/>
      <c r="BC85" s="175"/>
      <c r="BD85" s="175"/>
      <c r="BE85" s="175"/>
      <c r="BF85" s="175"/>
      <c r="BG85" s="175"/>
      <c r="BH85" s="175"/>
    </row>
    <row r="86" spans="1:60" ht="22.5" outlineLevel="1" x14ac:dyDescent="0.3">
      <c r="A86" s="166">
        <v>70</v>
      </c>
      <c r="B86" s="167" t="s">
        <v>262</v>
      </c>
      <c r="C86" s="168" t="s">
        <v>263</v>
      </c>
      <c r="D86" s="169" t="s">
        <v>157</v>
      </c>
      <c r="E86" s="170">
        <v>0.19917000000000001</v>
      </c>
      <c r="F86" s="171">
        <v>662.08</v>
      </c>
      <c r="G86" s="172">
        <v>131.75</v>
      </c>
      <c r="H86" s="171">
        <v>0</v>
      </c>
      <c r="I86" s="172">
        <f t="shared" si="12"/>
        <v>0</v>
      </c>
      <c r="J86" s="171">
        <v>662.08</v>
      </c>
      <c r="K86" s="172">
        <f t="shared" si="13"/>
        <v>131.87</v>
      </c>
      <c r="L86" s="172">
        <v>21</v>
      </c>
      <c r="M86" s="172">
        <f t="shared" si="14"/>
        <v>159.41749999999999</v>
      </c>
      <c r="N86" s="173">
        <v>0</v>
      </c>
      <c r="O86" s="173">
        <f t="shared" si="15"/>
        <v>0</v>
      </c>
      <c r="P86" s="173">
        <v>0</v>
      </c>
      <c r="Q86" s="173">
        <f t="shared" si="16"/>
        <v>0</v>
      </c>
      <c r="R86" s="173"/>
      <c r="S86" s="173"/>
      <c r="T86" s="174">
        <v>1.327</v>
      </c>
      <c r="U86" s="173">
        <f t="shared" si="17"/>
        <v>0.26</v>
      </c>
      <c r="V86" s="175"/>
      <c r="W86" s="175"/>
      <c r="X86" s="175"/>
      <c r="Y86" s="175"/>
      <c r="Z86" s="175"/>
      <c r="AA86" s="175"/>
      <c r="AB86" s="175"/>
      <c r="AC86" s="175"/>
      <c r="AD86" s="175"/>
      <c r="AE86" s="175" t="s">
        <v>120</v>
      </c>
      <c r="AF86" s="175"/>
      <c r="AG86" s="175"/>
      <c r="AH86" s="175"/>
      <c r="AI86" s="175"/>
      <c r="AJ86" s="175"/>
      <c r="AK86" s="175"/>
      <c r="AL86" s="175"/>
      <c r="AM86" s="175"/>
      <c r="AN86" s="175"/>
      <c r="AO86" s="175"/>
      <c r="AP86" s="175"/>
      <c r="AQ86" s="175"/>
      <c r="AR86" s="175"/>
      <c r="AS86" s="175"/>
      <c r="AT86" s="175"/>
      <c r="AU86" s="175"/>
      <c r="AV86" s="175"/>
      <c r="AW86" s="175"/>
      <c r="AX86" s="175"/>
      <c r="AY86" s="175"/>
      <c r="AZ86" s="175"/>
      <c r="BA86" s="175"/>
      <c r="BB86" s="175"/>
      <c r="BC86" s="175"/>
      <c r="BD86" s="175"/>
      <c r="BE86" s="175"/>
      <c r="BF86" s="175"/>
      <c r="BG86" s="175"/>
      <c r="BH86" s="175"/>
    </row>
    <row r="87" spans="1:60" x14ac:dyDescent="0.3">
      <c r="A87" s="176" t="s">
        <v>115</v>
      </c>
      <c r="B87" s="177" t="s">
        <v>84</v>
      </c>
      <c r="C87" s="178" t="s">
        <v>85</v>
      </c>
      <c r="D87" s="179"/>
      <c r="E87" s="180"/>
      <c r="F87" s="181"/>
      <c r="G87" s="181">
        <f>SUMIF(AE88:AE123,"&lt;&gt;NOR",G88:G123)</f>
        <v>318697.95</v>
      </c>
      <c r="H87" s="181"/>
      <c r="I87" s="181">
        <f>SUM(I88:I123)</f>
        <v>124414.25</v>
      </c>
      <c r="J87" s="181"/>
      <c r="K87" s="181">
        <f>SUM(K88:K123)</f>
        <v>194284.47</v>
      </c>
      <c r="L87" s="181"/>
      <c r="M87" s="181">
        <f>SUM(M88:M123)</f>
        <v>385624.51949999999</v>
      </c>
      <c r="N87" s="182"/>
      <c r="O87" s="182">
        <f>SUM(O88:O123)</f>
        <v>0.56730000000000003</v>
      </c>
      <c r="P87" s="182"/>
      <c r="Q87" s="182">
        <f>SUM(Q88:Q123)</f>
        <v>0.54935</v>
      </c>
      <c r="R87" s="182"/>
      <c r="S87" s="182"/>
      <c r="T87" s="183"/>
      <c r="U87" s="182">
        <f>SUM(U88:U123)</f>
        <v>76.539999999999992</v>
      </c>
      <c r="AE87" t="s">
        <v>116</v>
      </c>
    </row>
    <row r="88" spans="1:60" outlineLevel="1" x14ac:dyDescent="0.3">
      <c r="A88" s="166">
        <v>71</v>
      </c>
      <c r="B88" s="167" t="s">
        <v>264</v>
      </c>
      <c r="C88" s="168" t="s">
        <v>265</v>
      </c>
      <c r="D88" s="169" t="s">
        <v>220</v>
      </c>
      <c r="E88" s="170">
        <v>10</v>
      </c>
      <c r="F88" s="171">
        <v>236.62</v>
      </c>
      <c r="G88" s="172">
        <v>2366.1999999999998</v>
      </c>
      <c r="H88" s="171">
        <v>0</v>
      </c>
      <c r="I88" s="172">
        <f t="shared" ref="I88:I123" si="18">ROUND(E88*H88,2)</f>
        <v>0</v>
      </c>
      <c r="J88" s="171">
        <v>236.62</v>
      </c>
      <c r="K88" s="172">
        <f t="shared" ref="K88:K123" si="19">ROUND(E88*J88,2)</f>
        <v>2366.1999999999998</v>
      </c>
      <c r="L88" s="172">
        <v>21</v>
      </c>
      <c r="M88" s="172">
        <f t="shared" ref="M88:M123" si="20">G88*(1+L88/100)</f>
        <v>2863.1019999999999</v>
      </c>
      <c r="N88" s="173">
        <v>0</v>
      </c>
      <c r="O88" s="173">
        <f t="shared" ref="O88:O123" si="21">ROUND(E88*N88,5)</f>
        <v>0</v>
      </c>
      <c r="P88" s="173">
        <v>1.933E-2</v>
      </c>
      <c r="Q88" s="173">
        <f t="shared" ref="Q88:Q123" si="22">ROUND(E88*P88,5)</f>
        <v>0.1933</v>
      </c>
      <c r="R88" s="173"/>
      <c r="S88" s="173"/>
      <c r="T88" s="174">
        <v>0.59</v>
      </c>
      <c r="U88" s="173">
        <f t="shared" ref="U88:U123" si="23">ROUND(E88*T88,2)</f>
        <v>5.9</v>
      </c>
      <c r="V88" s="175"/>
      <c r="W88" s="175"/>
      <c r="X88" s="175"/>
      <c r="Y88" s="175"/>
      <c r="Z88" s="175"/>
      <c r="AA88" s="175"/>
      <c r="AB88" s="175"/>
      <c r="AC88" s="175"/>
      <c r="AD88" s="175"/>
      <c r="AE88" s="175" t="s">
        <v>120</v>
      </c>
      <c r="AF88" s="175"/>
      <c r="AG88" s="175"/>
      <c r="AH88" s="175"/>
      <c r="AI88" s="175"/>
      <c r="AJ88" s="175"/>
      <c r="AK88" s="175"/>
      <c r="AL88" s="175"/>
      <c r="AM88" s="175"/>
      <c r="AN88" s="175"/>
      <c r="AO88" s="175"/>
      <c r="AP88" s="175"/>
      <c r="AQ88" s="175"/>
      <c r="AR88" s="175"/>
      <c r="AS88" s="175"/>
      <c r="AT88" s="175"/>
      <c r="AU88" s="175"/>
      <c r="AV88" s="175"/>
      <c r="AW88" s="175"/>
      <c r="AX88" s="175"/>
      <c r="AY88" s="175"/>
      <c r="AZ88" s="175"/>
      <c r="BA88" s="175"/>
      <c r="BB88" s="175"/>
      <c r="BC88" s="175"/>
      <c r="BD88" s="175"/>
      <c r="BE88" s="175"/>
      <c r="BF88" s="175"/>
      <c r="BG88" s="175"/>
      <c r="BH88" s="175"/>
    </row>
    <row r="89" spans="1:60" ht="22.5" outlineLevel="1" x14ac:dyDescent="0.3">
      <c r="A89" s="166">
        <v>72</v>
      </c>
      <c r="B89" s="167" t="s">
        <v>266</v>
      </c>
      <c r="C89" s="168" t="s">
        <v>267</v>
      </c>
      <c r="D89" s="169" t="s">
        <v>220</v>
      </c>
      <c r="E89" s="170">
        <v>11</v>
      </c>
      <c r="F89" s="171">
        <v>155.93</v>
      </c>
      <c r="G89" s="172">
        <v>1715.23</v>
      </c>
      <c r="H89" s="171">
        <v>0</v>
      </c>
      <c r="I89" s="172">
        <f t="shared" si="18"/>
        <v>0</v>
      </c>
      <c r="J89" s="171">
        <v>155.93</v>
      </c>
      <c r="K89" s="172">
        <f t="shared" si="19"/>
        <v>1715.23</v>
      </c>
      <c r="L89" s="172">
        <v>21</v>
      </c>
      <c r="M89" s="172">
        <f t="shared" si="20"/>
        <v>2075.4283</v>
      </c>
      <c r="N89" s="173">
        <v>0</v>
      </c>
      <c r="O89" s="173">
        <f t="shared" si="21"/>
        <v>0</v>
      </c>
      <c r="P89" s="173">
        <v>1.9460000000000002E-2</v>
      </c>
      <c r="Q89" s="173">
        <f t="shared" si="22"/>
        <v>0.21406</v>
      </c>
      <c r="R89" s="173"/>
      <c r="S89" s="173"/>
      <c r="T89" s="174">
        <v>0.38200000000000001</v>
      </c>
      <c r="U89" s="173">
        <f t="shared" si="23"/>
        <v>4.2</v>
      </c>
      <c r="V89" s="175"/>
      <c r="W89" s="175"/>
      <c r="X89" s="175"/>
      <c r="Y89" s="175"/>
      <c r="Z89" s="175"/>
      <c r="AA89" s="175"/>
      <c r="AB89" s="175"/>
      <c r="AC89" s="175"/>
      <c r="AD89" s="175"/>
      <c r="AE89" s="175" t="s">
        <v>120</v>
      </c>
      <c r="AF89" s="175"/>
      <c r="AG89" s="175"/>
      <c r="AH89" s="175"/>
      <c r="AI89" s="175"/>
      <c r="AJ89" s="175"/>
      <c r="AK89" s="175"/>
      <c r="AL89" s="175"/>
      <c r="AM89" s="175"/>
      <c r="AN89" s="175"/>
      <c r="AO89" s="175"/>
      <c r="AP89" s="175"/>
      <c r="AQ89" s="175"/>
      <c r="AR89" s="175"/>
      <c r="AS89" s="175"/>
      <c r="AT89" s="175"/>
      <c r="AU89" s="175"/>
      <c r="AV89" s="175"/>
      <c r="AW89" s="175"/>
      <c r="AX89" s="175"/>
      <c r="AY89" s="175"/>
      <c r="AZ89" s="175"/>
      <c r="BA89" s="175"/>
      <c r="BB89" s="175"/>
      <c r="BC89" s="175"/>
      <c r="BD89" s="175"/>
      <c r="BE89" s="175"/>
      <c r="BF89" s="175"/>
      <c r="BG89" s="175"/>
      <c r="BH89" s="175"/>
    </row>
    <row r="90" spans="1:60" ht="22.5" outlineLevel="1" x14ac:dyDescent="0.3">
      <c r="A90" s="166">
        <v>73</v>
      </c>
      <c r="B90" s="167" t="s">
        <v>268</v>
      </c>
      <c r="C90" s="168" t="s">
        <v>269</v>
      </c>
      <c r="D90" s="169" t="s">
        <v>220</v>
      </c>
      <c r="E90" s="170">
        <v>2</v>
      </c>
      <c r="F90" s="171">
        <v>244.58</v>
      </c>
      <c r="G90" s="172">
        <v>489.16</v>
      </c>
      <c r="H90" s="171">
        <v>0</v>
      </c>
      <c r="I90" s="172">
        <f t="shared" si="18"/>
        <v>0</v>
      </c>
      <c r="J90" s="171">
        <v>244.58</v>
      </c>
      <c r="K90" s="172">
        <f t="shared" si="19"/>
        <v>489.16</v>
      </c>
      <c r="L90" s="172">
        <v>21</v>
      </c>
      <c r="M90" s="172">
        <f t="shared" si="20"/>
        <v>591.8836</v>
      </c>
      <c r="N90" s="173">
        <v>0</v>
      </c>
      <c r="O90" s="173">
        <f t="shared" si="21"/>
        <v>0</v>
      </c>
      <c r="P90" s="173">
        <v>3.4700000000000002E-2</v>
      </c>
      <c r="Q90" s="173">
        <f t="shared" si="22"/>
        <v>6.9400000000000003E-2</v>
      </c>
      <c r="R90" s="173"/>
      <c r="S90" s="173"/>
      <c r="T90" s="174">
        <v>0.56899999999999995</v>
      </c>
      <c r="U90" s="173">
        <f t="shared" si="23"/>
        <v>1.1399999999999999</v>
      </c>
      <c r="V90" s="175"/>
      <c r="W90" s="175"/>
      <c r="X90" s="175"/>
      <c r="Y90" s="175"/>
      <c r="Z90" s="175"/>
      <c r="AA90" s="175"/>
      <c r="AB90" s="175"/>
      <c r="AC90" s="175"/>
      <c r="AD90" s="175"/>
      <c r="AE90" s="175" t="s">
        <v>120</v>
      </c>
      <c r="AF90" s="175"/>
      <c r="AG90" s="175"/>
      <c r="AH90" s="175"/>
      <c r="AI90" s="175"/>
      <c r="AJ90" s="175"/>
      <c r="AK90" s="175"/>
      <c r="AL90" s="175"/>
      <c r="AM90" s="175"/>
      <c r="AN90" s="175"/>
      <c r="AO90" s="175"/>
      <c r="AP90" s="175"/>
      <c r="AQ90" s="175"/>
      <c r="AR90" s="175"/>
      <c r="AS90" s="175"/>
      <c r="AT90" s="175"/>
      <c r="AU90" s="175"/>
      <c r="AV90" s="175"/>
      <c r="AW90" s="175"/>
      <c r="AX90" s="175"/>
      <c r="AY90" s="175"/>
      <c r="AZ90" s="175"/>
      <c r="BA90" s="175"/>
      <c r="BB90" s="175"/>
      <c r="BC90" s="175"/>
      <c r="BD90" s="175"/>
      <c r="BE90" s="175"/>
      <c r="BF90" s="175"/>
      <c r="BG90" s="175"/>
      <c r="BH90" s="175"/>
    </row>
    <row r="91" spans="1:60" outlineLevel="1" x14ac:dyDescent="0.3">
      <c r="A91" s="166">
        <v>74</v>
      </c>
      <c r="B91" s="167" t="s">
        <v>270</v>
      </c>
      <c r="C91" s="168" t="s">
        <v>271</v>
      </c>
      <c r="D91" s="169" t="s">
        <v>220</v>
      </c>
      <c r="E91" s="170">
        <v>2</v>
      </c>
      <c r="F91" s="171">
        <v>284.39999999999998</v>
      </c>
      <c r="G91" s="172">
        <v>568.79999999999995</v>
      </c>
      <c r="H91" s="171">
        <v>0</v>
      </c>
      <c r="I91" s="172">
        <f t="shared" si="18"/>
        <v>0</v>
      </c>
      <c r="J91" s="171">
        <v>284.39999999999998</v>
      </c>
      <c r="K91" s="172">
        <f t="shared" si="19"/>
        <v>568.79999999999995</v>
      </c>
      <c r="L91" s="172">
        <v>21</v>
      </c>
      <c r="M91" s="172">
        <f t="shared" si="20"/>
        <v>688.24799999999993</v>
      </c>
      <c r="N91" s="173">
        <v>0</v>
      </c>
      <c r="O91" s="173">
        <f t="shared" si="21"/>
        <v>0</v>
      </c>
      <c r="P91" s="173">
        <v>1.72E-2</v>
      </c>
      <c r="Q91" s="173">
        <f t="shared" si="22"/>
        <v>3.44E-2</v>
      </c>
      <c r="R91" s="173"/>
      <c r="S91" s="173"/>
      <c r="T91" s="174">
        <v>0.40300000000000002</v>
      </c>
      <c r="U91" s="173">
        <f t="shared" si="23"/>
        <v>0.81</v>
      </c>
      <c r="V91" s="175"/>
      <c r="W91" s="175"/>
      <c r="X91" s="175"/>
      <c r="Y91" s="175"/>
      <c r="Z91" s="175"/>
      <c r="AA91" s="175"/>
      <c r="AB91" s="175"/>
      <c r="AC91" s="175"/>
      <c r="AD91" s="175"/>
      <c r="AE91" s="175" t="s">
        <v>120</v>
      </c>
      <c r="AF91" s="175"/>
      <c r="AG91" s="175"/>
      <c r="AH91" s="175"/>
      <c r="AI91" s="175"/>
      <c r="AJ91" s="175"/>
      <c r="AK91" s="175"/>
      <c r="AL91" s="175"/>
      <c r="AM91" s="175"/>
      <c r="AN91" s="175"/>
      <c r="AO91" s="175"/>
      <c r="AP91" s="175"/>
      <c r="AQ91" s="175"/>
      <c r="AR91" s="175"/>
      <c r="AS91" s="175"/>
      <c r="AT91" s="175"/>
      <c r="AU91" s="175"/>
      <c r="AV91" s="175"/>
      <c r="AW91" s="175"/>
      <c r="AX91" s="175"/>
      <c r="AY91" s="175"/>
      <c r="AZ91" s="175"/>
      <c r="BA91" s="175"/>
      <c r="BB91" s="175"/>
      <c r="BC91" s="175"/>
      <c r="BD91" s="175"/>
      <c r="BE91" s="175"/>
      <c r="BF91" s="175"/>
      <c r="BG91" s="175"/>
      <c r="BH91" s="175"/>
    </row>
    <row r="92" spans="1:60" ht="22.5" outlineLevel="1" x14ac:dyDescent="0.3">
      <c r="A92" s="166">
        <v>75</v>
      </c>
      <c r="B92" s="167" t="s">
        <v>272</v>
      </c>
      <c r="C92" s="168" t="s">
        <v>273</v>
      </c>
      <c r="D92" s="169" t="s">
        <v>140</v>
      </c>
      <c r="E92" s="170">
        <v>13</v>
      </c>
      <c r="F92" s="171">
        <v>16.38</v>
      </c>
      <c r="G92" s="172">
        <v>212.94</v>
      </c>
      <c r="H92" s="171">
        <v>0</v>
      </c>
      <c r="I92" s="172">
        <f t="shared" si="18"/>
        <v>0</v>
      </c>
      <c r="J92" s="171">
        <v>16.38</v>
      </c>
      <c r="K92" s="172">
        <f t="shared" si="19"/>
        <v>212.94</v>
      </c>
      <c r="L92" s="172">
        <v>21</v>
      </c>
      <c r="M92" s="172">
        <f t="shared" si="20"/>
        <v>257.6574</v>
      </c>
      <c r="N92" s="173">
        <v>0</v>
      </c>
      <c r="O92" s="173">
        <f t="shared" si="21"/>
        <v>0</v>
      </c>
      <c r="P92" s="173">
        <v>8.4999999999999995E-4</v>
      </c>
      <c r="Q92" s="173">
        <f t="shared" si="22"/>
        <v>1.1050000000000001E-2</v>
      </c>
      <c r="R92" s="173"/>
      <c r="S92" s="173"/>
      <c r="T92" s="174">
        <v>3.7999999999999999E-2</v>
      </c>
      <c r="U92" s="173">
        <f t="shared" si="23"/>
        <v>0.49</v>
      </c>
      <c r="V92" s="175"/>
      <c r="W92" s="175"/>
      <c r="X92" s="175"/>
      <c r="Y92" s="175"/>
      <c r="Z92" s="175"/>
      <c r="AA92" s="175"/>
      <c r="AB92" s="175"/>
      <c r="AC92" s="175"/>
      <c r="AD92" s="175"/>
      <c r="AE92" s="175" t="s">
        <v>120</v>
      </c>
      <c r="AF92" s="175"/>
      <c r="AG92" s="175"/>
      <c r="AH92" s="175"/>
      <c r="AI92" s="175"/>
      <c r="AJ92" s="175"/>
      <c r="AK92" s="175"/>
      <c r="AL92" s="175"/>
      <c r="AM92" s="175"/>
      <c r="AN92" s="175"/>
      <c r="AO92" s="175"/>
      <c r="AP92" s="175"/>
      <c r="AQ92" s="175"/>
      <c r="AR92" s="175"/>
      <c r="AS92" s="175"/>
      <c r="AT92" s="175"/>
      <c r="AU92" s="175"/>
      <c r="AV92" s="175"/>
      <c r="AW92" s="175"/>
      <c r="AX92" s="175"/>
      <c r="AY92" s="175"/>
      <c r="AZ92" s="175"/>
      <c r="BA92" s="175"/>
      <c r="BB92" s="175"/>
      <c r="BC92" s="175"/>
      <c r="BD92" s="175"/>
      <c r="BE92" s="175"/>
      <c r="BF92" s="175"/>
      <c r="BG92" s="175"/>
      <c r="BH92" s="175"/>
    </row>
    <row r="93" spans="1:60" outlineLevel="1" x14ac:dyDescent="0.3">
      <c r="A93" s="166">
        <v>76</v>
      </c>
      <c r="B93" s="167" t="s">
        <v>274</v>
      </c>
      <c r="C93" s="168" t="s">
        <v>275</v>
      </c>
      <c r="D93" s="169" t="s">
        <v>140</v>
      </c>
      <c r="E93" s="170">
        <v>14</v>
      </c>
      <c r="F93" s="171">
        <v>49.14</v>
      </c>
      <c r="G93" s="172">
        <v>687.96</v>
      </c>
      <c r="H93" s="171">
        <v>0</v>
      </c>
      <c r="I93" s="172">
        <f t="shared" si="18"/>
        <v>0</v>
      </c>
      <c r="J93" s="171">
        <v>49.14</v>
      </c>
      <c r="K93" s="172">
        <f t="shared" si="19"/>
        <v>687.96</v>
      </c>
      <c r="L93" s="172">
        <v>21</v>
      </c>
      <c r="M93" s="172">
        <f t="shared" si="20"/>
        <v>832.4316</v>
      </c>
      <c r="N93" s="173">
        <v>0</v>
      </c>
      <c r="O93" s="173">
        <f t="shared" si="21"/>
        <v>0</v>
      </c>
      <c r="P93" s="173">
        <v>4.8999999999999998E-4</v>
      </c>
      <c r="Q93" s="173">
        <f t="shared" si="22"/>
        <v>6.8599999999999998E-3</v>
      </c>
      <c r="R93" s="173"/>
      <c r="S93" s="173"/>
      <c r="T93" s="174">
        <v>0.114</v>
      </c>
      <c r="U93" s="173">
        <f t="shared" si="23"/>
        <v>1.6</v>
      </c>
      <c r="V93" s="175"/>
      <c r="W93" s="175"/>
      <c r="X93" s="175"/>
      <c r="Y93" s="175"/>
      <c r="Z93" s="175"/>
      <c r="AA93" s="175"/>
      <c r="AB93" s="175"/>
      <c r="AC93" s="175"/>
      <c r="AD93" s="175"/>
      <c r="AE93" s="175" t="s">
        <v>120</v>
      </c>
      <c r="AF93" s="175"/>
      <c r="AG93" s="175"/>
      <c r="AH93" s="175"/>
      <c r="AI93" s="175"/>
      <c r="AJ93" s="175"/>
      <c r="AK93" s="175"/>
      <c r="AL93" s="175"/>
      <c r="AM93" s="175"/>
      <c r="AN93" s="175"/>
      <c r="AO93" s="175"/>
      <c r="AP93" s="175"/>
      <c r="AQ93" s="175"/>
      <c r="AR93" s="175"/>
      <c r="AS93" s="175"/>
      <c r="AT93" s="175"/>
      <c r="AU93" s="175"/>
      <c r="AV93" s="175"/>
      <c r="AW93" s="175"/>
      <c r="AX93" s="175"/>
      <c r="AY93" s="175"/>
      <c r="AZ93" s="175"/>
      <c r="BA93" s="175"/>
      <c r="BB93" s="175"/>
      <c r="BC93" s="175"/>
      <c r="BD93" s="175"/>
      <c r="BE93" s="175"/>
      <c r="BF93" s="175"/>
      <c r="BG93" s="175"/>
      <c r="BH93" s="175"/>
    </row>
    <row r="94" spans="1:60" outlineLevel="1" x14ac:dyDescent="0.3">
      <c r="A94" s="166">
        <v>77</v>
      </c>
      <c r="B94" s="167" t="s">
        <v>276</v>
      </c>
      <c r="C94" s="168" t="s">
        <v>277</v>
      </c>
      <c r="D94" s="169" t="s">
        <v>220</v>
      </c>
      <c r="E94" s="170">
        <v>13</v>
      </c>
      <c r="F94" s="171">
        <v>93.51</v>
      </c>
      <c r="G94" s="172">
        <v>1215.6300000000001</v>
      </c>
      <c r="H94" s="171">
        <v>0</v>
      </c>
      <c r="I94" s="172">
        <f t="shared" si="18"/>
        <v>0</v>
      </c>
      <c r="J94" s="171">
        <v>93.51</v>
      </c>
      <c r="K94" s="172">
        <f t="shared" si="19"/>
        <v>1215.6300000000001</v>
      </c>
      <c r="L94" s="172">
        <v>21</v>
      </c>
      <c r="M94" s="172">
        <f t="shared" si="20"/>
        <v>1470.9123000000002</v>
      </c>
      <c r="N94" s="173">
        <v>0</v>
      </c>
      <c r="O94" s="173">
        <f t="shared" si="21"/>
        <v>0</v>
      </c>
      <c r="P94" s="173">
        <v>1.56E-3</v>
      </c>
      <c r="Q94" s="173">
        <f t="shared" si="22"/>
        <v>2.0279999999999999E-2</v>
      </c>
      <c r="R94" s="173"/>
      <c r="S94" s="173"/>
      <c r="T94" s="174">
        <v>0.217</v>
      </c>
      <c r="U94" s="173">
        <f t="shared" si="23"/>
        <v>2.82</v>
      </c>
      <c r="V94" s="175"/>
      <c r="W94" s="175"/>
      <c r="X94" s="175"/>
      <c r="Y94" s="175"/>
      <c r="Z94" s="175"/>
      <c r="AA94" s="175"/>
      <c r="AB94" s="175"/>
      <c r="AC94" s="175"/>
      <c r="AD94" s="175"/>
      <c r="AE94" s="175" t="s">
        <v>120</v>
      </c>
      <c r="AF94" s="175"/>
      <c r="AG94" s="175"/>
      <c r="AH94" s="175"/>
      <c r="AI94" s="175"/>
      <c r="AJ94" s="175"/>
      <c r="AK94" s="175"/>
      <c r="AL94" s="175"/>
      <c r="AM94" s="175"/>
      <c r="AN94" s="175"/>
      <c r="AO94" s="175"/>
      <c r="AP94" s="175"/>
      <c r="AQ94" s="175"/>
      <c r="AR94" s="175"/>
      <c r="AS94" s="175"/>
      <c r="AT94" s="175"/>
      <c r="AU94" s="175"/>
      <c r="AV94" s="175"/>
      <c r="AW94" s="175"/>
      <c r="AX94" s="175"/>
      <c r="AY94" s="175"/>
      <c r="AZ94" s="175"/>
      <c r="BA94" s="175"/>
      <c r="BB94" s="175"/>
      <c r="BC94" s="175"/>
      <c r="BD94" s="175"/>
      <c r="BE94" s="175"/>
      <c r="BF94" s="175"/>
      <c r="BG94" s="175"/>
      <c r="BH94" s="175"/>
    </row>
    <row r="95" spans="1:60" ht="22.5" outlineLevel="1" x14ac:dyDescent="0.3">
      <c r="A95" s="166">
        <v>78</v>
      </c>
      <c r="B95" s="167" t="s">
        <v>278</v>
      </c>
      <c r="C95" s="168" t="s">
        <v>279</v>
      </c>
      <c r="D95" s="169" t="s">
        <v>157</v>
      </c>
      <c r="E95" s="170">
        <v>0.54935</v>
      </c>
      <c r="F95" s="171">
        <v>1547.14</v>
      </c>
      <c r="G95" s="172">
        <v>849.38</v>
      </c>
      <c r="H95" s="171">
        <v>0</v>
      </c>
      <c r="I95" s="172">
        <f t="shared" si="18"/>
        <v>0</v>
      </c>
      <c r="J95" s="171">
        <v>1547.14</v>
      </c>
      <c r="K95" s="172">
        <f t="shared" si="19"/>
        <v>849.92</v>
      </c>
      <c r="L95" s="172">
        <v>21</v>
      </c>
      <c r="M95" s="172">
        <f t="shared" si="20"/>
        <v>1027.7498000000001</v>
      </c>
      <c r="N95" s="173">
        <v>0</v>
      </c>
      <c r="O95" s="173">
        <f t="shared" si="21"/>
        <v>0</v>
      </c>
      <c r="P95" s="173">
        <v>0</v>
      </c>
      <c r="Q95" s="173">
        <f t="shared" si="22"/>
        <v>0</v>
      </c>
      <c r="R95" s="173"/>
      <c r="S95" s="173"/>
      <c r="T95" s="174">
        <v>3.169</v>
      </c>
      <c r="U95" s="173">
        <f t="shared" si="23"/>
        <v>1.74</v>
      </c>
      <c r="V95" s="175"/>
      <c r="W95" s="175"/>
      <c r="X95" s="175"/>
      <c r="Y95" s="175"/>
      <c r="Z95" s="175"/>
      <c r="AA95" s="175"/>
      <c r="AB95" s="175"/>
      <c r="AC95" s="175"/>
      <c r="AD95" s="175"/>
      <c r="AE95" s="175" t="s">
        <v>120</v>
      </c>
      <c r="AF95" s="175"/>
      <c r="AG95" s="175"/>
      <c r="AH95" s="175"/>
      <c r="AI95" s="175"/>
      <c r="AJ95" s="175"/>
      <c r="AK95" s="175"/>
      <c r="AL95" s="175"/>
      <c r="AM95" s="175"/>
      <c r="AN95" s="175"/>
      <c r="AO95" s="175"/>
      <c r="AP95" s="175"/>
      <c r="AQ95" s="175"/>
      <c r="AR95" s="175"/>
      <c r="AS95" s="175"/>
      <c r="AT95" s="175"/>
      <c r="AU95" s="175"/>
      <c r="AV95" s="175"/>
      <c r="AW95" s="175"/>
      <c r="AX95" s="175"/>
      <c r="AY95" s="175"/>
      <c r="AZ95" s="175"/>
      <c r="BA95" s="175"/>
      <c r="BB95" s="175"/>
      <c r="BC95" s="175"/>
      <c r="BD95" s="175"/>
      <c r="BE95" s="175"/>
      <c r="BF95" s="175"/>
      <c r="BG95" s="175"/>
      <c r="BH95" s="175"/>
    </row>
    <row r="96" spans="1:60" ht="22.5" outlineLevel="1" x14ac:dyDescent="0.3">
      <c r="A96" s="166">
        <v>79</v>
      </c>
      <c r="B96" s="167" t="s">
        <v>280</v>
      </c>
      <c r="C96" s="168" t="s">
        <v>281</v>
      </c>
      <c r="D96" s="169" t="s">
        <v>220</v>
      </c>
      <c r="E96" s="170">
        <v>2</v>
      </c>
      <c r="F96" s="171">
        <v>11603.52</v>
      </c>
      <c r="G96" s="172">
        <v>23207.040000000001</v>
      </c>
      <c r="H96" s="171">
        <v>10582.58</v>
      </c>
      <c r="I96" s="172">
        <f t="shared" si="18"/>
        <v>21165.16</v>
      </c>
      <c r="J96" s="171">
        <v>1020.94</v>
      </c>
      <c r="K96" s="172">
        <f t="shared" si="19"/>
        <v>2041.88</v>
      </c>
      <c r="L96" s="172">
        <v>21</v>
      </c>
      <c r="M96" s="172">
        <f t="shared" si="20"/>
        <v>28080.518400000001</v>
      </c>
      <c r="N96" s="173">
        <v>2.794E-2</v>
      </c>
      <c r="O96" s="173">
        <f t="shared" si="21"/>
        <v>5.5879999999999999E-2</v>
      </c>
      <c r="P96" s="173">
        <v>0</v>
      </c>
      <c r="Q96" s="173">
        <f t="shared" si="22"/>
        <v>0</v>
      </c>
      <c r="R96" s="173"/>
      <c r="S96" s="173"/>
      <c r="T96" s="174">
        <v>1.5</v>
      </c>
      <c r="U96" s="173">
        <f t="shared" si="23"/>
        <v>3</v>
      </c>
      <c r="V96" s="175"/>
      <c r="W96" s="175"/>
      <c r="X96" s="175"/>
      <c r="Y96" s="175"/>
      <c r="Z96" s="175"/>
      <c r="AA96" s="175"/>
      <c r="AB96" s="175"/>
      <c r="AC96" s="175"/>
      <c r="AD96" s="175"/>
      <c r="AE96" s="175" t="s">
        <v>120</v>
      </c>
      <c r="AF96" s="175"/>
      <c r="AG96" s="175"/>
      <c r="AH96" s="175"/>
      <c r="AI96" s="175"/>
      <c r="AJ96" s="175"/>
      <c r="AK96" s="175"/>
      <c r="AL96" s="175"/>
      <c r="AM96" s="175"/>
      <c r="AN96" s="175"/>
      <c r="AO96" s="175"/>
      <c r="AP96" s="175"/>
      <c r="AQ96" s="175"/>
      <c r="AR96" s="175"/>
      <c r="AS96" s="175"/>
      <c r="AT96" s="175"/>
      <c r="AU96" s="175"/>
      <c r="AV96" s="175"/>
      <c r="AW96" s="175"/>
      <c r="AX96" s="175"/>
      <c r="AY96" s="175"/>
      <c r="AZ96" s="175"/>
      <c r="BA96" s="175"/>
      <c r="BB96" s="175"/>
      <c r="BC96" s="175"/>
      <c r="BD96" s="175"/>
      <c r="BE96" s="175"/>
      <c r="BF96" s="175"/>
      <c r="BG96" s="175"/>
      <c r="BH96" s="175"/>
    </row>
    <row r="97" spans="1:60" ht="22.5" outlineLevel="1" x14ac:dyDescent="0.3">
      <c r="A97" s="166">
        <v>80</v>
      </c>
      <c r="B97" s="167" t="s">
        <v>282</v>
      </c>
      <c r="C97" s="168" t="s">
        <v>283</v>
      </c>
      <c r="D97" s="169" t="s">
        <v>220</v>
      </c>
      <c r="E97" s="170">
        <v>7</v>
      </c>
      <c r="F97" s="171">
        <v>11603.52</v>
      </c>
      <c r="G97" s="172">
        <v>81224.639999999999</v>
      </c>
      <c r="H97" s="171">
        <v>10582.58</v>
      </c>
      <c r="I97" s="172">
        <f t="shared" si="18"/>
        <v>74078.06</v>
      </c>
      <c r="J97" s="171">
        <v>1020.94</v>
      </c>
      <c r="K97" s="172">
        <f t="shared" si="19"/>
        <v>7146.58</v>
      </c>
      <c r="L97" s="172">
        <v>21</v>
      </c>
      <c r="M97" s="172">
        <f t="shared" si="20"/>
        <v>98281.814400000003</v>
      </c>
      <c r="N97" s="173">
        <v>2.794E-2</v>
      </c>
      <c r="O97" s="173">
        <f t="shared" si="21"/>
        <v>0.19558</v>
      </c>
      <c r="P97" s="173">
        <v>0</v>
      </c>
      <c r="Q97" s="173">
        <f t="shared" si="22"/>
        <v>0</v>
      </c>
      <c r="R97" s="173"/>
      <c r="S97" s="173"/>
      <c r="T97" s="174">
        <v>1.5</v>
      </c>
      <c r="U97" s="173">
        <f t="shared" si="23"/>
        <v>10.5</v>
      </c>
      <c r="V97" s="175"/>
      <c r="W97" s="175"/>
      <c r="X97" s="175"/>
      <c r="Y97" s="175"/>
      <c r="Z97" s="175"/>
      <c r="AA97" s="175"/>
      <c r="AB97" s="175"/>
      <c r="AC97" s="175"/>
      <c r="AD97" s="175"/>
      <c r="AE97" s="175" t="s">
        <v>120</v>
      </c>
      <c r="AF97" s="175"/>
      <c r="AG97" s="175"/>
      <c r="AH97" s="175"/>
      <c r="AI97" s="175"/>
      <c r="AJ97" s="175"/>
      <c r="AK97" s="175"/>
      <c r="AL97" s="175"/>
      <c r="AM97" s="175"/>
      <c r="AN97" s="175"/>
      <c r="AO97" s="175"/>
      <c r="AP97" s="175"/>
      <c r="AQ97" s="175"/>
      <c r="AR97" s="175"/>
      <c r="AS97" s="175"/>
      <c r="AT97" s="175"/>
      <c r="AU97" s="175"/>
      <c r="AV97" s="175"/>
      <c r="AW97" s="175"/>
      <c r="AX97" s="175"/>
      <c r="AY97" s="175"/>
      <c r="AZ97" s="175"/>
      <c r="BA97" s="175"/>
      <c r="BB97" s="175"/>
      <c r="BC97" s="175"/>
      <c r="BD97" s="175"/>
      <c r="BE97" s="175"/>
      <c r="BF97" s="175"/>
      <c r="BG97" s="175"/>
      <c r="BH97" s="175"/>
    </row>
    <row r="98" spans="1:60" ht="22.5" outlineLevel="1" x14ac:dyDescent="0.3">
      <c r="A98" s="166">
        <v>81</v>
      </c>
      <c r="B98" s="167" t="s">
        <v>284</v>
      </c>
      <c r="C98" s="168" t="s">
        <v>285</v>
      </c>
      <c r="D98" s="169" t="s">
        <v>220</v>
      </c>
      <c r="E98" s="170">
        <v>1</v>
      </c>
      <c r="F98" s="171">
        <v>14163.13</v>
      </c>
      <c r="G98" s="172">
        <v>14163.13</v>
      </c>
      <c r="H98" s="171">
        <v>0</v>
      </c>
      <c r="I98" s="172">
        <f t="shared" si="18"/>
        <v>0</v>
      </c>
      <c r="J98" s="171">
        <v>14163.13</v>
      </c>
      <c r="K98" s="172">
        <f t="shared" si="19"/>
        <v>14163.13</v>
      </c>
      <c r="L98" s="172">
        <v>21</v>
      </c>
      <c r="M98" s="172">
        <f t="shared" si="20"/>
        <v>17137.387299999999</v>
      </c>
      <c r="N98" s="173">
        <v>2.8219999999999999E-2</v>
      </c>
      <c r="O98" s="173">
        <f t="shared" si="21"/>
        <v>2.8219999999999999E-2</v>
      </c>
      <c r="P98" s="173">
        <v>0</v>
      </c>
      <c r="Q98" s="173">
        <f t="shared" si="22"/>
        <v>0</v>
      </c>
      <c r="R98" s="173"/>
      <c r="S98" s="173"/>
      <c r="T98" s="174">
        <v>1.5</v>
      </c>
      <c r="U98" s="173">
        <f t="shared" si="23"/>
        <v>1.5</v>
      </c>
      <c r="V98" s="175"/>
      <c r="W98" s="175"/>
      <c r="X98" s="175"/>
      <c r="Y98" s="175"/>
      <c r="Z98" s="175"/>
      <c r="AA98" s="175"/>
      <c r="AB98" s="175"/>
      <c r="AC98" s="175"/>
      <c r="AD98" s="175"/>
      <c r="AE98" s="175" t="s">
        <v>120</v>
      </c>
      <c r="AF98" s="175"/>
      <c r="AG98" s="175"/>
      <c r="AH98" s="175"/>
      <c r="AI98" s="175"/>
      <c r="AJ98" s="175"/>
      <c r="AK98" s="175"/>
      <c r="AL98" s="175"/>
      <c r="AM98" s="175"/>
      <c r="AN98" s="175"/>
      <c r="AO98" s="175"/>
      <c r="AP98" s="175"/>
      <c r="AQ98" s="175"/>
      <c r="AR98" s="175"/>
      <c r="AS98" s="175"/>
      <c r="AT98" s="175"/>
      <c r="AU98" s="175"/>
      <c r="AV98" s="175"/>
      <c r="AW98" s="175"/>
      <c r="AX98" s="175"/>
      <c r="AY98" s="175"/>
      <c r="AZ98" s="175"/>
      <c r="BA98" s="175"/>
      <c r="BB98" s="175"/>
      <c r="BC98" s="175"/>
      <c r="BD98" s="175"/>
      <c r="BE98" s="175"/>
      <c r="BF98" s="175"/>
      <c r="BG98" s="175"/>
      <c r="BH98" s="175"/>
    </row>
    <row r="99" spans="1:60" ht="22.5" outlineLevel="1" x14ac:dyDescent="0.3">
      <c r="A99" s="166">
        <v>82</v>
      </c>
      <c r="B99" s="167" t="s">
        <v>286</v>
      </c>
      <c r="C99" s="168" t="s">
        <v>287</v>
      </c>
      <c r="D99" s="169" t="s">
        <v>220</v>
      </c>
      <c r="E99" s="170">
        <v>1</v>
      </c>
      <c r="F99" s="171">
        <v>4174.99</v>
      </c>
      <c r="G99" s="172">
        <v>4174.99</v>
      </c>
      <c r="H99" s="171">
        <v>3578.86</v>
      </c>
      <c r="I99" s="172">
        <f t="shared" si="18"/>
        <v>3578.86</v>
      </c>
      <c r="J99" s="171">
        <v>596.13</v>
      </c>
      <c r="K99" s="172">
        <f t="shared" si="19"/>
        <v>596.13</v>
      </c>
      <c r="L99" s="172">
        <v>21</v>
      </c>
      <c r="M99" s="172">
        <f t="shared" si="20"/>
        <v>5051.7378999999992</v>
      </c>
      <c r="N99" s="173">
        <v>1.401E-2</v>
      </c>
      <c r="O99" s="173">
        <f t="shared" si="21"/>
        <v>1.401E-2</v>
      </c>
      <c r="P99" s="173">
        <v>0</v>
      </c>
      <c r="Q99" s="173">
        <f t="shared" si="22"/>
        <v>0</v>
      </c>
      <c r="R99" s="173"/>
      <c r="S99" s="173"/>
      <c r="T99" s="174">
        <v>1.1890000000000001</v>
      </c>
      <c r="U99" s="173">
        <f t="shared" si="23"/>
        <v>1.19</v>
      </c>
      <c r="V99" s="175"/>
      <c r="W99" s="175"/>
      <c r="X99" s="175"/>
      <c r="Y99" s="175"/>
      <c r="Z99" s="175"/>
      <c r="AA99" s="175"/>
      <c r="AB99" s="175"/>
      <c r="AC99" s="175"/>
      <c r="AD99" s="175"/>
      <c r="AE99" s="175" t="s">
        <v>120</v>
      </c>
      <c r="AF99" s="175"/>
      <c r="AG99" s="175"/>
      <c r="AH99" s="175"/>
      <c r="AI99" s="175"/>
      <c r="AJ99" s="175"/>
      <c r="AK99" s="175"/>
      <c r="AL99" s="175"/>
      <c r="AM99" s="175"/>
      <c r="AN99" s="175"/>
      <c r="AO99" s="175"/>
      <c r="AP99" s="175"/>
      <c r="AQ99" s="175"/>
      <c r="AR99" s="175"/>
      <c r="AS99" s="175"/>
      <c r="AT99" s="175"/>
      <c r="AU99" s="175"/>
      <c r="AV99" s="175"/>
      <c r="AW99" s="175"/>
      <c r="AX99" s="175"/>
      <c r="AY99" s="175"/>
      <c r="AZ99" s="175"/>
      <c r="BA99" s="175"/>
      <c r="BB99" s="175"/>
      <c r="BC99" s="175"/>
      <c r="BD99" s="175"/>
      <c r="BE99" s="175"/>
      <c r="BF99" s="175"/>
      <c r="BG99" s="175"/>
      <c r="BH99" s="175"/>
    </row>
    <row r="100" spans="1:60" ht="22.5" outlineLevel="1" x14ac:dyDescent="0.3">
      <c r="A100" s="166">
        <v>83</v>
      </c>
      <c r="B100" s="167" t="s">
        <v>288</v>
      </c>
      <c r="C100" s="168" t="s">
        <v>289</v>
      </c>
      <c r="D100" s="169" t="s">
        <v>220</v>
      </c>
      <c r="E100" s="170">
        <v>12</v>
      </c>
      <c r="F100" s="171">
        <v>4072.61</v>
      </c>
      <c r="G100" s="172">
        <v>48871.32</v>
      </c>
      <c r="H100" s="171">
        <v>0</v>
      </c>
      <c r="I100" s="172">
        <f t="shared" si="18"/>
        <v>0</v>
      </c>
      <c r="J100" s="171">
        <v>4072.61</v>
      </c>
      <c r="K100" s="172">
        <f t="shared" si="19"/>
        <v>48871.32</v>
      </c>
      <c r="L100" s="172">
        <v>21</v>
      </c>
      <c r="M100" s="172">
        <f t="shared" si="20"/>
        <v>59134.297200000001</v>
      </c>
      <c r="N100" s="173">
        <v>1.201E-2</v>
      </c>
      <c r="O100" s="173">
        <f t="shared" si="21"/>
        <v>0.14412</v>
      </c>
      <c r="P100" s="173">
        <v>0</v>
      </c>
      <c r="Q100" s="173">
        <f t="shared" si="22"/>
        <v>0</v>
      </c>
      <c r="R100" s="173"/>
      <c r="S100" s="173"/>
      <c r="T100" s="174">
        <v>1.1890000000000001</v>
      </c>
      <c r="U100" s="173">
        <f t="shared" si="23"/>
        <v>14.27</v>
      </c>
      <c r="V100" s="175"/>
      <c r="W100" s="175"/>
      <c r="X100" s="175"/>
      <c r="Y100" s="175"/>
      <c r="Z100" s="175"/>
      <c r="AA100" s="175"/>
      <c r="AB100" s="175"/>
      <c r="AC100" s="175"/>
      <c r="AD100" s="175"/>
      <c r="AE100" s="175" t="s">
        <v>120</v>
      </c>
      <c r="AF100" s="175"/>
      <c r="AG100" s="175"/>
      <c r="AH100" s="175"/>
      <c r="AI100" s="175"/>
      <c r="AJ100" s="175"/>
      <c r="AK100" s="175"/>
      <c r="AL100" s="175"/>
      <c r="AM100" s="175"/>
      <c r="AN100" s="175"/>
      <c r="AO100" s="175"/>
      <c r="AP100" s="175"/>
      <c r="AQ100" s="175"/>
      <c r="AR100" s="175"/>
      <c r="AS100" s="175"/>
      <c r="AT100" s="175"/>
      <c r="AU100" s="175"/>
      <c r="AV100" s="175"/>
      <c r="AW100" s="175"/>
      <c r="AX100" s="175"/>
      <c r="AY100" s="175"/>
      <c r="AZ100" s="175"/>
      <c r="BA100" s="175"/>
      <c r="BB100" s="175"/>
      <c r="BC100" s="175"/>
      <c r="BD100" s="175"/>
      <c r="BE100" s="175"/>
      <c r="BF100" s="175"/>
      <c r="BG100" s="175"/>
      <c r="BH100" s="175"/>
    </row>
    <row r="101" spans="1:60" outlineLevel="1" x14ac:dyDescent="0.3">
      <c r="A101" s="166">
        <v>84</v>
      </c>
      <c r="B101" s="167" t="s">
        <v>290</v>
      </c>
      <c r="C101" s="168" t="s">
        <v>291</v>
      </c>
      <c r="D101" s="169" t="s">
        <v>220</v>
      </c>
      <c r="E101" s="170">
        <v>2</v>
      </c>
      <c r="F101" s="171">
        <v>6791.47</v>
      </c>
      <c r="G101" s="172">
        <v>13582.94</v>
      </c>
      <c r="H101" s="171">
        <v>5974.53</v>
      </c>
      <c r="I101" s="172">
        <f t="shared" si="18"/>
        <v>11949.06</v>
      </c>
      <c r="J101" s="171">
        <v>816.94</v>
      </c>
      <c r="K101" s="172">
        <f t="shared" si="19"/>
        <v>1633.88</v>
      </c>
      <c r="L101" s="172">
        <v>21</v>
      </c>
      <c r="M101" s="172">
        <f t="shared" si="20"/>
        <v>16435.357400000001</v>
      </c>
      <c r="N101" s="173">
        <v>1.444E-2</v>
      </c>
      <c r="O101" s="173">
        <f t="shared" si="21"/>
        <v>2.8879999999999999E-2</v>
      </c>
      <c r="P101" s="173">
        <v>0</v>
      </c>
      <c r="Q101" s="173">
        <f t="shared" si="22"/>
        <v>0</v>
      </c>
      <c r="R101" s="173"/>
      <c r="S101" s="173"/>
      <c r="T101" s="174">
        <v>1.25</v>
      </c>
      <c r="U101" s="173">
        <f t="shared" si="23"/>
        <v>2.5</v>
      </c>
      <c r="V101" s="175"/>
      <c r="W101" s="175"/>
      <c r="X101" s="175"/>
      <c r="Y101" s="175"/>
      <c r="Z101" s="175"/>
      <c r="AA101" s="175"/>
      <c r="AB101" s="175"/>
      <c r="AC101" s="175"/>
      <c r="AD101" s="175"/>
      <c r="AE101" s="175" t="s">
        <v>120</v>
      </c>
      <c r="AF101" s="175"/>
      <c r="AG101" s="175"/>
      <c r="AH101" s="175"/>
      <c r="AI101" s="175"/>
      <c r="AJ101" s="175"/>
      <c r="AK101" s="175"/>
      <c r="AL101" s="175"/>
      <c r="AM101" s="175"/>
      <c r="AN101" s="175"/>
      <c r="AO101" s="175"/>
      <c r="AP101" s="175"/>
      <c r="AQ101" s="175"/>
      <c r="AR101" s="175"/>
      <c r="AS101" s="175"/>
      <c r="AT101" s="175"/>
      <c r="AU101" s="175"/>
      <c r="AV101" s="175"/>
      <c r="AW101" s="175"/>
      <c r="AX101" s="175"/>
      <c r="AY101" s="175"/>
      <c r="AZ101" s="175"/>
      <c r="BA101" s="175"/>
      <c r="BB101" s="175"/>
      <c r="BC101" s="175"/>
      <c r="BD101" s="175"/>
      <c r="BE101" s="175"/>
      <c r="BF101" s="175"/>
      <c r="BG101" s="175"/>
      <c r="BH101" s="175"/>
    </row>
    <row r="102" spans="1:60" ht="22.5" outlineLevel="1" x14ac:dyDescent="0.3">
      <c r="A102" s="166">
        <v>85</v>
      </c>
      <c r="B102" s="167" t="s">
        <v>292</v>
      </c>
      <c r="C102" s="168" t="s">
        <v>293</v>
      </c>
      <c r="D102" s="169" t="s">
        <v>140</v>
      </c>
      <c r="E102" s="170">
        <v>2</v>
      </c>
      <c r="F102" s="171">
        <v>1026.1199999999999</v>
      </c>
      <c r="G102" s="172">
        <v>2052.2399999999998</v>
      </c>
      <c r="H102" s="171">
        <v>318.52999999999997</v>
      </c>
      <c r="I102" s="172">
        <f t="shared" si="18"/>
        <v>637.05999999999995</v>
      </c>
      <c r="J102" s="171">
        <v>707.59</v>
      </c>
      <c r="K102" s="172">
        <f t="shared" si="19"/>
        <v>1415.18</v>
      </c>
      <c r="L102" s="172">
        <v>21</v>
      </c>
      <c r="M102" s="172">
        <f t="shared" si="20"/>
        <v>2483.2103999999995</v>
      </c>
      <c r="N102" s="173">
        <v>3.3999999999999998E-3</v>
      </c>
      <c r="O102" s="173">
        <f t="shared" si="21"/>
        <v>6.7999999999999996E-3</v>
      </c>
      <c r="P102" s="173">
        <v>0</v>
      </c>
      <c r="Q102" s="173">
        <f t="shared" si="22"/>
        <v>0</v>
      </c>
      <c r="R102" s="173"/>
      <c r="S102" s="173"/>
      <c r="T102" s="174">
        <v>0</v>
      </c>
      <c r="U102" s="173">
        <f t="shared" si="23"/>
        <v>0</v>
      </c>
      <c r="V102" s="175"/>
      <c r="W102" s="175"/>
      <c r="X102" s="175"/>
      <c r="Y102" s="175"/>
      <c r="Z102" s="175"/>
      <c r="AA102" s="175"/>
      <c r="AB102" s="175"/>
      <c r="AC102" s="175"/>
      <c r="AD102" s="175"/>
      <c r="AE102" s="175" t="s">
        <v>171</v>
      </c>
      <c r="AF102" s="175"/>
      <c r="AG102" s="175"/>
      <c r="AH102" s="175"/>
      <c r="AI102" s="175"/>
      <c r="AJ102" s="175"/>
      <c r="AK102" s="175"/>
      <c r="AL102" s="175"/>
      <c r="AM102" s="175"/>
      <c r="AN102" s="175"/>
      <c r="AO102" s="175"/>
      <c r="AP102" s="175"/>
      <c r="AQ102" s="175"/>
      <c r="AR102" s="175"/>
      <c r="AS102" s="175"/>
      <c r="AT102" s="175"/>
      <c r="AU102" s="175"/>
      <c r="AV102" s="175"/>
      <c r="AW102" s="175"/>
      <c r="AX102" s="175"/>
      <c r="AY102" s="175"/>
      <c r="AZ102" s="175"/>
      <c r="BA102" s="175"/>
      <c r="BB102" s="175"/>
      <c r="BC102" s="175"/>
      <c r="BD102" s="175"/>
      <c r="BE102" s="175"/>
      <c r="BF102" s="175"/>
      <c r="BG102" s="175"/>
      <c r="BH102" s="175"/>
    </row>
    <row r="103" spans="1:60" ht="22.5" outlineLevel="1" x14ac:dyDescent="0.3">
      <c r="A103" s="166">
        <v>86</v>
      </c>
      <c r="B103" s="167" t="s">
        <v>294</v>
      </c>
      <c r="C103" s="168" t="s">
        <v>295</v>
      </c>
      <c r="D103" s="169" t="s">
        <v>140</v>
      </c>
      <c r="E103" s="170">
        <v>2</v>
      </c>
      <c r="F103" s="171">
        <v>870.26</v>
      </c>
      <c r="G103" s="172">
        <v>1740.52</v>
      </c>
      <c r="H103" s="171">
        <v>270.14999999999998</v>
      </c>
      <c r="I103" s="172">
        <f t="shared" si="18"/>
        <v>540.29999999999995</v>
      </c>
      <c r="J103" s="171">
        <v>600.11</v>
      </c>
      <c r="K103" s="172">
        <f t="shared" si="19"/>
        <v>1200.22</v>
      </c>
      <c r="L103" s="172">
        <v>21</v>
      </c>
      <c r="M103" s="172">
        <f t="shared" si="20"/>
        <v>2106.0291999999999</v>
      </c>
      <c r="N103" s="173">
        <v>1.1E-4</v>
      </c>
      <c r="O103" s="173">
        <f t="shared" si="21"/>
        <v>2.2000000000000001E-4</v>
      </c>
      <c r="P103" s="173">
        <v>0</v>
      </c>
      <c r="Q103" s="173">
        <f t="shared" si="22"/>
        <v>0</v>
      </c>
      <c r="R103" s="173"/>
      <c r="S103" s="173"/>
      <c r="T103" s="174">
        <v>0.97299999999999998</v>
      </c>
      <c r="U103" s="173">
        <f t="shared" si="23"/>
        <v>1.95</v>
      </c>
      <c r="V103" s="175"/>
      <c r="W103" s="175"/>
      <c r="X103" s="175"/>
      <c r="Y103" s="175"/>
      <c r="Z103" s="175"/>
      <c r="AA103" s="175"/>
      <c r="AB103" s="175"/>
      <c r="AC103" s="175"/>
      <c r="AD103" s="175"/>
      <c r="AE103" s="175" t="s">
        <v>120</v>
      </c>
      <c r="AF103" s="175"/>
      <c r="AG103" s="175"/>
      <c r="AH103" s="175"/>
      <c r="AI103" s="175"/>
      <c r="AJ103" s="175"/>
      <c r="AK103" s="175"/>
      <c r="AL103" s="175"/>
      <c r="AM103" s="175"/>
      <c r="AN103" s="175"/>
      <c r="AO103" s="175"/>
      <c r="AP103" s="175"/>
      <c r="AQ103" s="175"/>
      <c r="AR103" s="175"/>
      <c r="AS103" s="175"/>
      <c r="AT103" s="175"/>
      <c r="AU103" s="175"/>
      <c r="AV103" s="175"/>
      <c r="AW103" s="175"/>
      <c r="AX103" s="175"/>
      <c r="AY103" s="175"/>
      <c r="AZ103" s="175"/>
      <c r="BA103" s="175"/>
      <c r="BB103" s="175"/>
      <c r="BC103" s="175"/>
      <c r="BD103" s="175"/>
      <c r="BE103" s="175"/>
      <c r="BF103" s="175"/>
      <c r="BG103" s="175"/>
      <c r="BH103" s="175"/>
    </row>
    <row r="104" spans="1:60" ht="22.5" outlineLevel="1" x14ac:dyDescent="0.3">
      <c r="A104" s="166">
        <v>87</v>
      </c>
      <c r="B104" s="167" t="s">
        <v>296</v>
      </c>
      <c r="C104" s="168" t="s">
        <v>297</v>
      </c>
      <c r="D104" s="169" t="s">
        <v>220</v>
      </c>
      <c r="E104" s="170">
        <v>3</v>
      </c>
      <c r="F104" s="171">
        <v>11066.57</v>
      </c>
      <c r="G104" s="172">
        <v>33199.71</v>
      </c>
      <c r="H104" s="171">
        <v>0</v>
      </c>
      <c r="I104" s="172">
        <f t="shared" si="18"/>
        <v>0</v>
      </c>
      <c r="J104" s="171">
        <v>11066.57</v>
      </c>
      <c r="K104" s="172">
        <f t="shared" si="19"/>
        <v>33199.71</v>
      </c>
      <c r="L104" s="172">
        <v>21</v>
      </c>
      <c r="M104" s="172">
        <f t="shared" si="20"/>
        <v>40171.649099999995</v>
      </c>
      <c r="N104" s="173">
        <v>1.6E-2</v>
      </c>
      <c r="O104" s="173">
        <f t="shared" si="21"/>
        <v>4.8000000000000001E-2</v>
      </c>
      <c r="P104" s="173">
        <v>0</v>
      </c>
      <c r="Q104" s="173">
        <f t="shared" si="22"/>
        <v>0</v>
      </c>
      <c r="R104" s="173"/>
      <c r="S104" s="173"/>
      <c r="T104" s="174">
        <v>0.5</v>
      </c>
      <c r="U104" s="173">
        <f t="shared" si="23"/>
        <v>1.5</v>
      </c>
      <c r="V104" s="175"/>
      <c r="W104" s="175"/>
      <c r="X104" s="175"/>
      <c r="Y104" s="175"/>
      <c r="Z104" s="175"/>
      <c r="AA104" s="175"/>
      <c r="AB104" s="175"/>
      <c r="AC104" s="175"/>
      <c r="AD104" s="175"/>
      <c r="AE104" s="175" t="s">
        <v>120</v>
      </c>
      <c r="AF104" s="175"/>
      <c r="AG104" s="175"/>
      <c r="AH104" s="175"/>
      <c r="AI104" s="175"/>
      <c r="AJ104" s="175"/>
      <c r="AK104" s="175"/>
      <c r="AL104" s="175"/>
      <c r="AM104" s="175"/>
      <c r="AN104" s="175"/>
      <c r="AO104" s="175"/>
      <c r="AP104" s="175"/>
      <c r="AQ104" s="175"/>
      <c r="AR104" s="175"/>
      <c r="AS104" s="175"/>
      <c r="AT104" s="175"/>
      <c r="AU104" s="175"/>
      <c r="AV104" s="175"/>
      <c r="AW104" s="175"/>
      <c r="AX104" s="175"/>
      <c r="AY104" s="175"/>
      <c r="AZ104" s="175"/>
      <c r="BA104" s="175"/>
      <c r="BB104" s="175"/>
      <c r="BC104" s="175"/>
      <c r="BD104" s="175"/>
      <c r="BE104" s="175"/>
      <c r="BF104" s="175"/>
      <c r="BG104" s="175"/>
      <c r="BH104" s="175"/>
    </row>
    <row r="105" spans="1:60" ht="22.5" outlineLevel="1" x14ac:dyDescent="0.3">
      <c r="A105" s="166">
        <v>88</v>
      </c>
      <c r="B105" s="167" t="s">
        <v>298</v>
      </c>
      <c r="C105" s="168" t="s">
        <v>299</v>
      </c>
      <c r="D105" s="169" t="s">
        <v>220</v>
      </c>
      <c r="E105" s="170">
        <v>1</v>
      </c>
      <c r="F105" s="171">
        <v>991.99</v>
      </c>
      <c r="G105" s="172">
        <v>991.99</v>
      </c>
      <c r="H105" s="171">
        <v>0</v>
      </c>
      <c r="I105" s="172">
        <f t="shared" si="18"/>
        <v>0</v>
      </c>
      <c r="J105" s="171">
        <v>991.99</v>
      </c>
      <c r="K105" s="172">
        <f t="shared" si="19"/>
        <v>991.99</v>
      </c>
      <c r="L105" s="172">
        <v>21</v>
      </c>
      <c r="M105" s="172">
        <f t="shared" si="20"/>
        <v>1200.3079</v>
      </c>
      <c r="N105" s="173">
        <v>1.1000000000000001E-3</v>
      </c>
      <c r="O105" s="173">
        <f t="shared" si="21"/>
        <v>1.1000000000000001E-3</v>
      </c>
      <c r="P105" s="173">
        <v>0</v>
      </c>
      <c r="Q105" s="173">
        <f t="shared" si="22"/>
        <v>0</v>
      </c>
      <c r="R105" s="173"/>
      <c r="S105" s="173"/>
      <c r="T105" s="174">
        <v>1</v>
      </c>
      <c r="U105" s="173">
        <f t="shared" si="23"/>
        <v>1</v>
      </c>
      <c r="V105" s="175"/>
      <c r="W105" s="175"/>
      <c r="X105" s="175"/>
      <c r="Y105" s="175"/>
      <c r="Z105" s="175"/>
      <c r="AA105" s="175"/>
      <c r="AB105" s="175"/>
      <c r="AC105" s="175"/>
      <c r="AD105" s="175"/>
      <c r="AE105" s="175" t="s">
        <v>120</v>
      </c>
      <c r="AF105" s="175"/>
      <c r="AG105" s="175"/>
      <c r="AH105" s="175"/>
      <c r="AI105" s="175"/>
      <c r="AJ105" s="175"/>
      <c r="AK105" s="175"/>
      <c r="AL105" s="175"/>
      <c r="AM105" s="175"/>
      <c r="AN105" s="175"/>
      <c r="AO105" s="175"/>
      <c r="AP105" s="175"/>
      <c r="AQ105" s="175"/>
      <c r="AR105" s="175"/>
      <c r="AS105" s="175"/>
      <c r="AT105" s="175"/>
      <c r="AU105" s="175"/>
      <c r="AV105" s="175"/>
      <c r="AW105" s="175"/>
      <c r="AX105" s="175"/>
      <c r="AY105" s="175"/>
      <c r="AZ105" s="175"/>
      <c r="BA105" s="175"/>
      <c r="BB105" s="175"/>
      <c r="BC105" s="175"/>
      <c r="BD105" s="175"/>
      <c r="BE105" s="175"/>
      <c r="BF105" s="175"/>
      <c r="BG105" s="175"/>
      <c r="BH105" s="175"/>
    </row>
    <row r="106" spans="1:60" ht="22.5" outlineLevel="1" x14ac:dyDescent="0.3">
      <c r="A106" s="166">
        <v>89</v>
      </c>
      <c r="B106" s="167" t="s">
        <v>300</v>
      </c>
      <c r="C106" s="168" t="s">
        <v>301</v>
      </c>
      <c r="D106" s="169" t="s">
        <v>220</v>
      </c>
      <c r="E106" s="170">
        <v>1</v>
      </c>
      <c r="F106" s="171">
        <v>1560.79</v>
      </c>
      <c r="G106" s="172">
        <v>1560.79</v>
      </c>
      <c r="H106" s="171">
        <v>0</v>
      </c>
      <c r="I106" s="172">
        <f t="shared" si="18"/>
        <v>0</v>
      </c>
      <c r="J106" s="171">
        <v>1560.79</v>
      </c>
      <c r="K106" s="172">
        <f t="shared" si="19"/>
        <v>1560.79</v>
      </c>
      <c r="L106" s="172">
        <v>21</v>
      </c>
      <c r="M106" s="172">
        <f t="shared" si="20"/>
        <v>1888.5558999999998</v>
      </c>
      <c r="N106" s="173">
        <v>1.1000000000000001E-3</v>
      </c>
      <c r="O106" s="173">
        <f t="shared" si="21"/>
        <v>1.1000000000000001E-3</v>
      </c>
      <c r="P106" s="173">
        <v>0</v>
      </c>
      <c r="Q106" s="173">
        <f t="shared" si="22"/>
        <v>0</v>
      </c>
      <c r="R106" s="173"/>
      <c r="S106" s="173"/>
      <c r="T106" s="174">
        <v>1</v>
      </c>
      <c r="U106" s="173">
        <f t="shared" si="23"/>
        <v>1</v>
      </c>
      <c r="V106" s="175"/>
      <c r="W106" s="175"/>
      <c r="X106" s="175"/>
      <c r="Y106" s="175"/>
      <c r="Z106" s="175"/>
      <c r="AA106" s="175"/>
      <c r="AB106" s="175"/>
      <c r="AC106" s="175"/>
      <c r="AD106" s="175"/>
      <c r="AE106" s="175" t="s">
        <v>120</v>
      </c>
      <c r="AF106" s="175"/>
      <c r="AG106" s="175"/>
      <c r="AH106" s="175"/>
      <c r="AI106" s="175"/>
      <c r="AJ106" s="175"/>
      <c r="AK106" s="175"/>
      <c r="AL106" s="175"/>
      <c r="AM106" s="175"/>
      <c r="AN106" s="175"/>
      <c r="AO106" s="175"/>
      <c r="AP106" s="175"/>
      <c r="AQ106" s="175"/>
      <c r="AR106" s="175"/>
      <c r="AS106" s="175"/>
      <c r="AT106" s="175"/>
      <c r="AU106" s="175"/>
      <c r="AV106" s="175"/>
      <c r="AW106" s="175"/>
      <c r="AX106" s="175"/>
      <c r="AY106" s="175"/>
      <c r="AZ106" s="175"/>
      <c r="BA106" s="175"/>
      <c r="BB106" s="175"/>
      <c r="BC106" s="175"/>
      <c r="BD106" s="175"/>
      <c r="BE106" s="175"/>
      <c r="BF106" s="175"/>
      <c r="BG106" s="175"/>
      <c r="BH106" s="175"/>
    </row>
    <row r="107" spans="1:60" outlineLevel="1" x14ac:dyDescent="0.3">
      <c r="A107" s="166">
        <v>90</v>
      </c>
      <c r="B107" s="167" t="s">
        <v>302</v>
      </c>
      <c r="C107" s="168" t="s">
        <v>303</v>
      </c>
      <c r="D107" s="169" t="s">
        <v>140</v>
      </c>
      <c r="E107" s="170">
        <v>8</v>
      </c>
      <c r="F107" s="171">
        <v>608.62</v>
      </c>
      <c r="G107" s="172">
        <v>4868.96</v>
      </c>
      <c r="H107" s="171">
        <v>89.76</v>
      </c>
      <c r="I107" s="172">
        <f t="shared" si="18"/>
        <v>718.08</v>
      </c>
      <c r="J107" s="171">
        <v>518.86</v>
      </c>
      <c r="K107" s="172">
        <f t="shared" si="19"/>
        <v>4150.88</v>
      </c>
      <c r="L107" s="172">
        <v>21</v>
      </c>
      <c r="M107" s="172">
        <f t="shared" si="20"/>
        <v>5891.4416000000001</v>
      </c>
      <c r="N107" s="173">
        <v>6.9999999999999999E-4</v>
      </c>
      <c r="O107" s="173">
        <f t="shared" si="21"/>
        <v>5.5999999999999999E-3</v>
      </c>
      <c r="P107" s="173">
        <v>0</v>
      </c>
      <c r="Q107" s="173">
        <f t="shared" si="22"/>
        <v>0</v>
      </c>
      <c r="R107" s="173"/>
      <c r="S107" s="173"/>
      <c r="T107" s="174">
        <v>0.37</v>
      </c>
      <c r="U107" s="173">
        <f t="shared" si="23"/>
        <v>2.96</v>
      </c>
      <c r="V107" s="175"/>
      <c r="W107" s="175"/>
      <c r="X107" s="175"/>
      <c r="Y107" s="175"/>
      <c r="Z107" s="175"/>
      <c r="AA107" s="175"/>
      <c r="AB107" s="175"/>
      <c r="AC107" s="175"/>
      <c r="AD107" s="175"/>
      <c r="AE107" s="175" t="s">
        <v>120</v>
      </c>
      <c r="AF107" s="175"/>
      <c r="AG107" s="175"/>
      <c r="AH107" s="175"/>
      <c r="AI107" s="175"/>
      <c r="AJ107" s="175"/>
      <c r="AK107" s="175"/>
      <c r="AL107" s="175"/>
      <c r="AM107" s="175"/>
      <c r="AN107" s="175"/>
      <c r="AO107" s="175"/>
      <c r="AP107" s="175"/>
      <c r="AQ107" s="175"/>
      <c r="AR107" s="175"/>
      <c r="AS107" s="175"/>
      <c r="AT107" s="175"/>
      <c r="AU107" s="175"/>
      <c r="AV107" s="175"/>
      <c r="AW107" s="175"/>
      <c r="AX107" s="175"/>
      <c r="AY107" s="175"/>
      <c r="AZ107" s="175"/>
      <c r="BA107" s="175"/>
      <c r="BB107" s="175"/>
      <c r="BC107" s="175"/>
      <c r="BD107" s="175"/>
      <c r="BE107" s="175"/>
      <c r="BF107" s="175"/>
      <c r="BG107" s="175"/>
      <c r="BH107" s="175"/>
    </row>
    <row r="108" spans="1:60" outlineLevel="1" x14ac:dyDescent="0.3">
      <c r="A108" s="166">
        <v>91</v>
      </c>
      <c r="B108" s="167" t="s">
        <v>304</v>
      </c>
      <c r="C108" s="168" t="s">
        <v>305</v>
      </c>
      <c r="D108" s="169" t="s">
        <v>220</v>
      </c>
      <c r="E108" s="170">
        <v>14</v>
      </c>
      <c r="F108" s="171">
        <v>834.32</v>
      </c>
      <c r="G108" s="172">
        <v>11680.48</v>
      </c>
      <c r="H108" s="171">
        <v>738.21</v>
      </c>
      <c r="I108" s="172">
        <f t="shared" si="18"/>
        <v>10334.94</v>
      </c>
      <c r="J108" s="171">
        <v>96.11</v>
      </c>
      <c r="K108" s="172">
        <f t="shared" si="19"/>
        <v>1345.54</v>
      </c>
      <c r="L108" s="172">
        <v>21</v>
      </c>
      <c r="M108" s="172">
        <f t="shared" si="20"/>
        <v>14133.380799999999</v>
      </c>
      <c r="N108" s="173">
        <v>2.4000000000000001E-4</v>
      </c>
      <c r="O108" s="173">
        <f t="shared" si="21"/>
        <v>3.3600000000000001E-3</v>
      </c>
      <c r="P108" s="173">
        <v>0</v>
      </c>
      <c r="Q108" s="173">
        <f t="shared" si="22"/>
        <v>0</v>
      </c>
      <c r="R108" s="173"/>
      <c r="S108" s="173"/>
      <c r="T108" s="174">
        <v>0.124</v>
      </c>
      <c r="U108" s="173">
        <f t="shared" si="23"/>
        <v>1.74</v>
      </c>
      <c r="V108" s="175"/>
      <c r="W108" s="175"/>
      <c r="X108" s="175"/>
      <c r="Y108" s="175"/>
      <c r="Z108" s="175"/>
      <c r="AA108" s="175"/>
      <c r="AB108" s="175"/>
      <c r="AC108" s="175"/>
      <c r="AD108" s="175"/>
      <c r="AE108" s="175" t="s">
        <v>120</v>
      </c>
      <c r="AF108" s="175"/>
      <c r="AG108" s="175"/>
      <c r="AH108" s="175"/>
      <c r="AI108" s="175"/>
      <c r="AJ108" s="175"/>
      <c r="AK108" s="175"/>
      <c r="AL108" s="175"/>
      <c r="AM108" s="175"/>
      <c r="AN108" s="175"/>
      <c r="AO108" s="175"/>
      <c r="AP108" s="175"/>
      <c r="AQ108" s="175"/>
      <c r="AR108" s="175"/>
      <c r="AS108" s="175"/>
      <c r="AT108" s="175"/>
      <c r="AU108" s="175"/>
      <c r="AV108" s="175"/>
      <c r="AW108" s="175"/>
      <c r="AX108" s="175"/>
      <c r="AY108" s="175"/>
      <c r="AZ108" s="175"/>
      <c r="BA108" s="175"/>
      <c r="BB108" s="175"/>
      <c r="BC108" s="175"/>
      <c r="BD108" s="175"/>
      <c r="BE108" s="175"/>
      <c r="BF108" s="175"/>
      <c r="BG108" s="175"/>
      <c r="BH108" s="175"/>
    </row>
    <row r="109" spans="1:60" ht="22.5" outlineLevel="1" x14ac:dyDescent="0.3">
      <c r="A109" s="166">
        <v>92</v>
      </c>
      <c r="B109" s="167" t="s">
        <v>306</v>
      </c>
      <c r="C109" s="168" t="s">
        <v>307</v>
      </c>
      <c r="D109" s="169" t="s">
        <v>140</v>
      </c>
      <c r="E109" s="170">
        <v>13</v>
      </c>
      <c r="F109" s="171">
        <v>4015.73</v>
      </c>
      <c r="G109" s="172">
        <v>52204.49</v>
      </c>
      <c r="H109" s="171">
        <v>0</v>
      </c>
      <c r="I109" s="172">
        <f t="shared" si="18"/>
        <v>0</v>
      </c>
      <c r="J109" s="171">
        <v>4015.73</v>
      </c>
      <c r="K109" s="172">
        <f t="shared" si="19"/>
        <v>52204.49</v>
      </c>
      <c r="L109" s="172">
        <v>21</v>
      </c>
      <c r="M109" s="172">
        <f t="shared" si="20"/>
        <v>63167.432899999993</v>
      </c>
      <c r="N109" s="173">
        <v>1.1999999999999999E-3</v>
      </c>
      <c r="O109" s="173">
        <f t="shared" si="21"/>
        <v>1.5599999999999999E-2</v>
      </c>
      <c r="P109" s="173">
        <v>0</v>
      </c>
      <c r="Q109" s="173">
        <f t="shared" si="22"/>
        <v>0</v>
      </c>
      <c r="R109" s="173"/>
      <c r="S109" s="173"/>
      <c r="T109" s="174">
        <v>0</v>
      </c>
      <c r="U109" s="173">
        <f t="shared" si="23"/>
        <v>0</v>
      </c>
      <c r="V109" s="175"/>
      <c r="W109" s="175"/>
      <c r="X109" s="175"/>
      <c r="Y109" s="175"/>
      <c r="Z109" s="175"/>
      <c r="AA109" s="175"/>
      <c r="AB109" s="175"/>
      <c r="AC109" s="175"/>
      <c r="AD109" s="175"/>
      <c r="AE109" s="175" t="s">
        <v>171</v>
      </c>
      <c r="AF109" s="175"/>
      <c r="AG109" s="175"/>
      <c r="AH109" s="175"/>
      <c r="AI109" s="175"/>
      <c r="AJ109" s="175"/>
      <c r="AK109" s="175"/>
      <c r="AL109" s="175"/>
      <c r="AM109" s="175"/>
      <c r="AN109" s="175"/>
      <c r="AO109" s="175"/>
      <c r="AP109" s="175"/>
      <c r="AQ109" s="175"/>
      <c r="AR109" s="175"/>
      <c r="AS109" s="175"/>
      <c r="AT109" s="175"/>
      <c r="AU109" s="175"/>
      <c r="AV109" s="175"/>
      <c r="AW109" s="175"/>
      <c r="AX109" s="175"/>
      <c r="AY109" s="175"/>
      <c r="AZ109" s="175"/>
      <c r="BA109" s="175"/>
      <c r="BB109" s="175"/>
      <c r="BC109" s="175"/>
      <c r="BD109" s="175"/>
      <c r="BE109" s="175"/>
      <c r="BF109" s="175"/>
      <c r="BG109" s="175"/>
      <c r="BH109" s="175"/>
    </row>
    <row r="110" spans="1:60" outlineLevel="1" x14ac:dyDescent="0.3">
      <c r="A110" s="166">
        <v>93</v>
      </c>
      <c r="B110" s="167" t="s">
        <v>308</v>
      </c>
      <c r="C110" s="168" t="s">
        <v>309</v>
      </c>
      <c r="D110" s="169" t="s">
        <v>140</v>
      </c>
      <c r="E110" s="170">
        <v>13</v>
      </c>
      <c r="F110" s="171">
        <v>236.62</v>
      </c>
      <c r="G110" s="172">
        <v>3076.06</v>
      </c>
      <c r="H110" s="171">
        <v>72.77</v>
      </c>
      <c r="I110" s="172">
        <f t="shared" si="18"/>
        <v>946.01</v>
      </c>
      <c r="J110" s="171">
        <v>163.85</v>
      </c>
      <c r="K110" s="172">
        <f t="shared" si="19"/>
        <v>2130.0500000000002</v>
      </c>
      <c r="L110" s="172">
        <v>21</v>
      </c>
      <c r="M110" s="172">
        <f t="shared" si="20"/>
        <v>3722.0326</v>
      </c>
      <c r="N110" s="173">
        <v>1.8000000000000001E-4</v>
      </c>
      <c r="O110" s="173">
        <f t="shared" si="21"/>
        <v>2.3400000000000001E-3</v>
      </c>
      <c r="P110" s="173">
        <v>0</v>
      </c>
      <c r="Q110" s="173">
        <f t="shared" si="22"/>
        <v>0</v>
      </c>
      <c r="R110" s="173"/>
      <c r="S110" s="173"/>
      <c r="T110" s="174">
        <v>0.47599999999999998</v>
      </c>
      <c r="U110" s="173">
        <f t="shared" si="23"/>
        <v>6.19</v>
      </c>
      <c r="V110" s="175"/>
      <c r="W110" s="175"/>
      <c r="X110" s="175"/>
      <c r="Y110" s="175"/>
      <c r="Z110" s="175"/>
      <c r="AA110" s="175"/>
      <c r="AB110" s="175"/>
      <c r="AC110" s="175"/>
      <c r="AD110" s="175"/>
      <c r="AE110" s="175" t="s">
        <v>120</v>
      </c>
      <c r="AF110" s="175"/>
      <c r="AG110" s="175"/>
      <c r="AH110" s="175"/>
      <c r="AI110" s="175"/>
      <c r="AJ110" s="175"/>
      <c r="AK110" s="175"/>
      <c r="AL110" s="175"/>
      <c r="AM110" s="175"/>
      <c r="AN110" s="175"/>
      <c r="AO110" s="175"/>
      <c r="AP110" s="175"/>
      <c r="AQ110" s="175"/>
      <c r="AR110" s="175"/>
      <c r="AS110" s="175"/>
      <c r="AT110" s="175"/>
      <c r="AU110" s="175"/>
      <c r="AV110" s="175"/>
      <c r="AW110" s="175"/>
      <c r="AX110" s="175"/>
      <c r="AY110" s="175"/>
      <c r="AZ110" s="175"/>
      <c r="BA110" s="175"/>
      <c r="BB110" s="175"/>
      <c r="BC110" s="175"/>
      <c r="BD110" s="175"/>
      <c r="BE110" s="175"/>
      <c r="BF110" s="175"/>
      <c r="BG110" s="175"/>
      <c r="BH110" s="175"/>
    </row>
    <row r="111" spans="1:60" outlineLevel="1" x14ac:dyDescent="0.3">
      <c r="A111" s="166">
        <v>94</v>
      </c>
      <c r="B111" s="167" t="s">
        <v>310</v>
      </c>
      <c r="C111" s="168" t="s">
        <v>311</v>
      </c>
      <c r="D111" s="169" t="s">
        <v>140</v>
      </c>
      <c r="E111" s="170">
        <v>12</v>
      </c>
      <c r="F111" s="171">
        <v>290.08999999999997</v>
      </c>
      <c r="G111" s="172">
        <v>3481.08</v>
      </c>
      <c r="H111" s="171">
        <v>0</v>
      </c>
      <c r="I111" s="172">
        <f t="shared" si="18"/>
        <v>0</v>
      </c>
      <c r="J111" s="171">
        <v>290.08999999999997</v>
      </c>
      <c r="K111" s="172">
        <f t="shared" si="19"/>
        <v>3481.08</v>
      </c>
      <c r="L111" s="172">
        <v>21</v>
      </c>
      <c r="M111" s="172">
        <f t="shared" si="20"/>
        <v>4212.1067999999996</v>
      </c>
      <c r="N111" s="173">
        <v>4.2000000000000002E-4</v>
      </c>
      <c r="O111" s="173">
        <f t="shared" si="21"/>
        <v>5.0400000000000002E-3</v>
      </c>
      <c r="P111" s="173">
        <v>0</v>
      </c>
      <c r="Q111" s="173">
        <f t="shared" si="22"/>
        <v>0</v>
      </c>
      <c r="R111" s="173"/>
      <c r="S111" s="173"/>
      <c r="T111" s="174">
        <v>0.246</v>
      </c>
      <c r="U111" s="173">
        <f t="shared" si="23"/>
        <v>2.95</v>
      </c>
      <c r="V111" s="175"/>
      <c r="W111" s="175"/>
      <c r="X111" s="175"/>
      <c r="Y111" s="175"/>
      <c r="Z111" s="175"/>
      <c r="AA111" s="175"/>
      <c r="AB111" s="175"/>
      <c r="AC111" s="175"/>
      <c r="AD111" s="175"/>
      <c r="AE111" s="175" t="s">
        <v>120</v>
      </c>
      <c r="AF111" s="175"/>
      <c r="AG111" s="175"/>
      <c r="AH111" s="175"/>
      <c r="AI111" s="175"/>
      <c r="AJ111" s="175"/>
      <c r="AK111" s="175"/>
      <c r="AL111" s="175"/>
      <c r="AM111" s="175"/>
      <c r="AN111" s="175"/>
      <c r="AO111" s="175"/>
      <c r="AP111" s="175"/>
      <c r="AQ111" s="175"/>
      <c r="AR111" s="175"/>
      <c r="AS111" s="175"/>
      <c r="AT111" s="175"/>
      <c r="AU111" s="175"/>
      <c r="AV111" s="175"/>
      <c r="AW111" s="175"/>
      <c r="AX111" s="175"/>
      <c r="AY111" s="175"/>
      <c r="AZ111" s="175"/>
      <c r="BA111" s="175"/>
      <c r="BB111" s="175"/>
      <c r="BC111" s="175"/>
      <c r="BD111" s="175"/>
      <c r="BE111" s="175"/>
      <c r="BF111" s="175"/>
      <c r="BG111" s="175"/>
      <c r="BH111" s="175"/>
    </row>
    <row r="112" spans="1:60" ht="22.5" outlineLevel="1" x14ac:dyDescent="0.3">
      <c r="A112" s="166">
        <v>95</v>
      </c>
      <c r="B112" s="167" t="s">
        <v>312</v>
      </c>
      <c r="C112" s="168" t="s">
        <v>313</v>
      </c>
      <c r="D112" s="169" t="s">
        <v>140</v>
      </c>
      <c r="E112" s="170">
        <v>1</v>
      </c>
      <c r="F112" s="171">
        <v>325.35000000000002</v>
      </c>
      <c r="G112" s="172">
        <v>325.35000000000002</v>
      </c>
      <c r="H112" s="171">
        <v>0</v>
      </c>
      <c r="I112" s="172">
        <f t="shared" si="18"/>
        <v>0</v>
      </c>
      <c r="J112" s="171">
        <v>325.35000000000002</v>
      </c>
      <c r="K112" s="172">
        <f t="shared" si="19"/>
        <v>325.35000000000002</v>
      </c>
      <c r="L112" s="172">
        <v>21</v>
      </c>
      <c r="M112" s="172">
        <f t="shared" si="20"/>
        <v>393.67349999999999</v>
      </c>
      <c r="N112" s="173">
        <v>2.2000000000000001E-4</v>
      </c>
      <c r="O112" s="173">
        <f t="shared" si="21"/>
        <v>2.2000000000000001E-4</v>
      </c>
      <c r="P112" s="173">
        <v>0</v>
      </c>
      <c r="Q112" s="173">
        <f t="shared" si="22"/>
        <v>0</v>
      </c>
      <c r="R112" s="173"/>
      <c r="S112" s="173"/>
      <c r="T112" s="174">
        <v>0.246</v>
      </c>
      <c r="U112" s="173">
        <f t="shared" si="23"/>
        <v>0.25</v>
      </c>
      <c r="V112" s="175"/>
      <c r="W112" s="175"/>
      <c r="X112" s="175"/>
      <c r="Y112" s="175"/>
      <c r="Z112" s="175"/>
      <c r="AA112" s="175"/>
      <c r="AB112" s="175"/>
      <c r="AC112" s="175"/>
      <c r="AD112" s="175"/>
      <c r="AE112" s="175" t="s">
        <v>120</v>
      </c>
      <c r="AF112" s="175"/>
      <c r="AG112" s="175"/>
      <c r="AH112" s="175"/>
      <c r="AI112" s="175"/>
      <c r="AJ112" s="175"/>
      <c r="AK112" s="175"/>
      <c r="AL112" s="175"/>
      <c r="AM112" s="175"/>
      <c r="AN112" s="175"/>
      <c r="AO112" s="175"/>
      <c r="AP112" s="175"/>
      <c r="AQ112" s="175"/>
      <c r="AR112" s="175"/>
      <c r="AS112" s="175"/>
      <c r="AT112" s="175"/>
      <c r="AU112" s="175"/>
      <c r="AV112" s="175"/>
      <c r="AW112" s="175"/>
      <c r="AX112" s="175"/>
      <c r="AY112" s="175"/>
      <c r="AZ112" s="175"/>
      <c r="BA112" s="175"/>
      <c r="BB112" s="175"/>
      <c r="BC112" s="175"/>
      <c r="BD112" s="175"/>
      <c r="BE112" s="175"/>
      <c r="BF112" s="175"/>
      <c r="BG112" s="175"/>
      <c r="BH112" s="175"/>
    </row>
    <row r="113" spans="1:60" outlineLevel="1" x14ac:dyDescent="0.3">
      <c r="A113" s="166">
        <v>96</v>
      </c>
      <c r="B113" s="167" t="s">
        <v>314</v>
      </c>
      <c r="C113" s="168" t="s">
        <v>315</v>
      </c>
      <c r="D113" s="169" t="s">
        <v>140</v>
      </c>
      <c r="E113" s="170">
        <v>2</v>
      </c>
      <c r="F113" s="171">
        <v>301.45999999999998</v>
      </c>
      <c r="G113" s="172">
        <v>602.91999999999996</v>
      </c>
      <c r="H113" s="171">
        <v>0</v>
      </c>
      <c r="I113" s="172">
        <f t="shared" si="18"/>
        <v>0</v>
      </c>
      <c r="J113" s="171">
        <v>301.45999999999998</v>
      </c>
      <c r="K113" s="172">
        <f t="shared" si="19"/>
        <v>602.91999999999996</v>
      </c>
      <c r="L113" s="172">
        <v>21</v>
      </c>
      <c r="M113" s="172">
        <f t="shared" si="20"/>
        <v>729.53319999999997</v>
      </c>
      <c r="N113" s="173">
        <v>2.2000000000000001E-4</v>
      </c>
      <c r="O113" s="173">
        <f t="shared" si="21"/>
        <v>4.4000000000000002E-4</v>
      </c>
      <c r="P113" s="173">
        <v>0</v>
      </c>
      <c r="Q113" s="173">
        <f t="shared" si="22"/>
        <v>0</v>
      </c>
      <c r="R113" s="173"/>
      <c r="S113" s="173"/>
      <c r="T113" s="174">
        <v>0.246</v>
      </c>
      <c r="U113" s="173">
        <f t="shared" si="23"/>
        <v>0.49</v>
      </c>
      <c r="V113" s="175"/>
      <c r="W113" s="175"/>
      <c r="X113" s="175"/>
      <c r="Y113" s="175"/>
      <c r="Z113" s="175"/>
      <c r="AA113" s="175"/>
      <c r="AB113" s="175"/>
      <c r="AC113" s="175"/>
      <c r="AD113" s="175"/>
      <c r="AE113" s="175" t="s">
        <v>120</v>
      </c>
      <c r="AF113" s="175"/>
      <c r="AG113" s="175"/>
      <c r="AH113" s="175"/>
      <c r="AI113" s="175"/>
      <c r="AJ113" s="175"/>
      <c r="AK113" s="175"/>
      <c r="AL113" s="175"/>
      <c r="AM113" s="175"/>
      <c r="AN113" s="175"/>
      <c r="AO113" s="175"/>
      <c r="AP113" s="175"/>
      <c r="AQ113" s="175"/>
      <c r="AR113" s="175"/>
      <c r="AS113" s="175"/>
      <c r="AT113" s="175"/>
      <c r="AU113" s="175"/>
      <c r="AV113" s="175"/>
      <c r="AW113" s="175"/>
      <c r="AX113" s="175"/>
      <c r="AY113" s="175"/>
      <c r="AZ113" s="175"/>
      <c r="BA113" s="175"/>
      <c r="BB113" s="175"/>
      <c r="BC113" s="175"/>
      <c r="BD113" s="175"/>
      <c r="BE113" s="175"/>
      <c r="BF113" s="175"/>
      <c r="BG113" s="175"/>
      <c r="BH113" s="175"/>
    </row>
    <row r="114" spans="1:60" ht="33.75" outlineLevel="1" x14ac:dyDescent="0.3">
      <c r="A114" s="166">
        <v>97</v>
      </c>
      <c r="B114" s="167" t="s">
        <v>316</v>
      </c>
      <c r="C114" s="168" t="s">
        <v>317</v>
      </c>
      <c r="D114" s="169" t="s">
        <v>140</v>
      </c>
      <c r="E114" s="170">
        <v>1</v>
      </c>
      <c r="F114" s="171">
        <v>253.68</v>
      </c>
      <c r="G114" s="172">
        <v>253.68</v>
      </c>
      <c r="H114" s="171">
        <v>0</v>
      </c>
      <c r="I114" s="172">
        <f t="shared" si="18"/>
        <v>0</v>
      </c>
      <c r="J114" s="171">
        <v>253.68</v>
      </c>
      <c r="K114" s="172">
        <f t="shared" si="19"/>
        <v>253.68</v>
      </c>
      <c r="L114" s="172">
        <v>21</v>
      </c>
      <c r="M114" s="172">
        <f t="shared" si="20"/>
        <v>306.95280000000002</v>
      </c>
      <c r="N114" s="173">
        <v>3.1E-4</v>
      </c>
      <c r="O114" s="173">
        <f t="shared" si="21"/>
        <v>3.1E-4</v>
      </c>
      <c r="P114" s="173">
        <v>0</v>
      </c>
      <c r="Q114" s="173">
        <f t="shared" si="22"/>
        <v>0</v>
      </c>
      <c r="R114" s="173"/>
      <c r="S114" s="173"/>
      <c r="T114" s="174">
        <v>0</v>
      </c>
      <c r="U114" s="173">
        <f t="shared" si="23"/>
        <v>0</v>
      </c>
      <c r="V114" s="175"/>
      <c r="W114" s="175"/>
      <c r="X114" s="175"/>
      <c r="Y114" s="175"/>
      <c r="Z114" s="175"/>
      <c r="AA114" s="175"/>
      <c r="AB114" s="175"/>
      <c r="AC114" s="175"/>
      <c r="AD114" s="175"/>
      <c r="AE114" s="175" t="s">
        <v>171</v>
      </c>
      <c r="AF114" s="175"/>
      <c r="AG114" s="175"/>
      <c r="AH114" s="175"/>
      <c r="AI114" s="175"/>
      <c r="AJ114" s="175"/>
      <c r="AK114" s="175"/>
      <c r="AL114" s="175"/>
      <c r="AM114" s="175"/>
      <c r="AN114" s="175"/>
      <c r="AO114" s="175"/>
      <c r="AP114" s="175"/>
      <c r="AQ114" s="175"/>
      <c r="AR114" s="175"/>
      <c r="AS114" s="175"/>
      <c r="AT114" s="175"/>
      <c r="AU114" s="175"/>
      <c r="AV114" s="175"/>
      <c r="AW114" s="175"/>
      <c r="AX114" s="175"/>
      <c r="AY114" s="175"/>
      <c r="AZ114" s="175"/>
      <c r="BA114" s="175"/>
      <c r="BB114" s="175"/>
      <c r="BC114" s="175"/>
      <c r="BD114" s="175"/>
      <c r="BE114" s="175"/>
      <c r="BF114" s="175"/>
      <c r="BG114" s="175"/>
      <c r="BH114" s="175"/>
    </row>
    <row r="115" spans="1:60" ht="22.5" outlineLevel="1" x14ac:dyDescent="0.3">
      <c r="A115" s="166">
        <v>98</v>
      </c>
      <c r="B115" s="167" t="s">
        <v>318</v>
      </c>
      <c r="C115" s="168" t="s">
        <v>319</v>
      </c>
      <c r="D115" s="169" t="s">
        <v>140</v>
      </c>
      <c r="E115" s="170">
        <v>2</v>
      </c>
      <c r="F115" s="171">
        <v>419.77</v>
      </c>
      <c r="G115" s="172">
        <v>839.54</v>
      </c>
      <c r="H115" s="171">
        <v>0</v>
      </c>
      <c r="I115" s="172">
        <f t="shared" si="18"/>
        <v>0</v>
      </c>
      <c r="J115" s="171">
        <v>419.77</v>
      </c>
      <c r="K115" s="172">
        <f t="shared" si="19"/>
        <v>839.54</v>
      </c>
      <c r="L115" s="172">
        <v>21</v>
      </c>
      <c r="M115" s="172">
        <f t="shared" si="20"/>
        <v>1015.8434</v>
      </c>
      <c r="N115" s="173">
        <v>9.0000000000000006E-5</v>
      </c>
      <c r="O115" s="173">
        <f t="shared" si="21"/>
        <v>1.8000000000000001E-4</v>
      </c>
      <c r="P115" s="173">
        <v>0</v>
      </c>
      <c r="Q115" s="173">
        <f t="shared" si="22"/>
        <v>0</v>
      </c>
      <c r="R115" s="173"/>
      <c r="S115" s="173"/>
      <c r="T115" s="174">
        <v>0</v>
      </c>
      <c r="U115" s="173">
        <f t="shared" si="23"/>
        <v>0</v>
      </c>
      <c r="V115" s="175"/>
      <c r="W115" s="175"/>
      <c r="X115" s="175"/>
      <c r="Y115" s="175"/>
      <c r="Z115" s="175"/>
      <c r="AA115" s="175"/>
      <c r="AB115" s="175"/>
      <c r="AC115" s="175"/>
      <c r="AD115" s="175"/>
      <c r="AE115" s="175" t="s">
        <v>171</v>
      </c>
      <c r="AF115" s="175"/>
      <c r="AG115" s="175"/>
      <c r="AH115" s="175"/>
      <c r="AI115" s="175"/>
      <c r="AJ115" s="175"/>
      <c r="AK115" s="175"/>
      <c r="AL115" s="175"/>
      <c r="AM115" s="175"/>
      <c r="AN115" s="175"/>
      <c r="AO115" s="175"/>
      <c r="AP115" s="175"/>
      <c r="AQ115" s="175"/>
      <c r="AR115" s="175"/>
      <c r="AS115" s="175"/>
      <c r="AT115" s="175"/>
      <c r="AU115" s="175"/>
      <c r="AV115" s="175"/>
      <c r="AW115" s="175"/>
      <c r="AX115" s="175"/>
      <c r="AY115" s="175"/>
      <c r="AZ115" s="175"/>
      <c r="BA115" s="175"/>
      <c r="BB115" s="175"/>
      <c r="BC115" s="175"/>
      <c r="BD115" s="175"/>
      <c r="BE115" s="175"/>
      <c r="BF115" s="175"/>
      <c r="BG115" s="175"/>
      <c r="BH115" s="175"/>
    </row>
    <row r="116" spans="1:60" outlineLevel="1" x14ac:dyDescent="0.3">
      <c r="A116" s="166">
        <v>99</v>
      </c>
      <c r="B116" s="167" t="s">
        <v>320</v>
      </c>
      <c r="C116" s="168" t="s">
        <v>321</v>
      </c>
      <c r="D116" s="169" t="s">
        <v>140</v>
      </c>
      <c r="E116" s="170">
        <v>2</v>
      </c>
      <c r="F116" s="171">
        <v>90.89</v>
      </c>
      <c r="G116" s="172">
        <v>181.78</v>
      </c>
      <c r="H116" s="171">
        <v>29.17</v>
      </c>
      <c r="I116" s="172">
        <f t="shared" si="18"/>
        <v>58.34</v>
      </c>
      <c r="J116" s="171">
        <v>61.72</v>
      </c>
      <c r="K116" s="172">
        <f t="shared" si="19"/>
        <v>123.44</v>
      </c>
      <c r="L116" s="172">
        <v>21</v>
      </c>
      <c r="M116" s="172">
        <f t="shared" si="20"/>
        <v>219.9538</v>
      </c>
      <c r="N116" s="173">
        <v>1E-4</v>
      </c>
      <c r="O116" s="173">
        <f t="shared" si="21"/>
        <v>2.0000000000000001E-4</v>
      </c>
      <c r="P116" s="173">
        <v>0</v>
      </c>
      <c r="Q116" s="173">
        <f t="shared" si="22"/>
        <v>0</v>
      </c>
      <c r="R116" s="173"/>
      <c r="S116" s="173"/>
      <c r="T116" s="174">
        <v>0.246</v>
      </c>
      <c r="U116" s="173">
        <f t="shared" si="23"/>
        <v>0.49</v>
      </c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 t="s">
        <v>120</v>
      </c>
      <c r="AF116" s="175"/>
      <c r="AG116" s="175"/>
      <c r="AH116" s="175"/>
      <c r="AI116" s="175"/>
      <c r="AJ116" s="175"/>
      <c r="AK116" s="175"/>
      <c r="AL116" s="175"/>
      <c r="AM116" s="175"/>
      <c r="AN116" s="175"/>
      <c r="AO116" s="175"/>
      <c r="AP116" s="175"/>
      <c r="AQ116" s="175"/>
      <c r="AR116" s="175"/>
      <c r="AS116" s="175"/>
      <c r="AT116" s="175"/>
      <c r="AU116" s="175"/>
      <c r="AV116" s="175"/>
      <c r="AW116" s="175"/>
      <c r="AX116" s="175"/>
      <c r="AY116" s="175"/>
      <c r="AZ116" s="175"/>
      <c r="BA116" s="175"/>
      <c r="BB116" s="175"/>
      <c r="BC116" s="175"/>
      <c r="BD116" s="175"/>
      <c r="BE116" s="175"/>
      <c r="BF116" s="175"/>
      <c r="BG116" s="175"/>
      <c r="BH116" s="175"/>
    </row>
    <row r="117" spans="1:60" outlineLevel="1" x14ac:dyDescent="0.3">
      <c r="A117" s="166">
        <v>100</v>
      </c>
      <c r="B117" s="167" t="s">
        <v>322</v>
      </c>
      <c r="C117" s="168" t="s">
        <v>323</v>
      </c>
      <c r="D117" s="169" t="s">
        <v>140</v>
      </c>
      <c r="E117" s="170">
        <v>14</v>
      </c>
      <c r="F117" s="171">
        <v>90.89</v>
      </c>
      <c r="G117" s="172">
        <v>1272.46</v>
      </c>
      <c r="H117" s="171">
        <v>29.17</v>
      </c>
      <c r="I117" s="172">
        <f t="shared" si="18"/>
        <v>408.38</v>
      </c>
      <c r="J117" s="171">
        <v>61.72</v>
      </c>
      <c r="K117" s="172">
        <f t="shared" si="19"/>
        <v>864.08</v>
      </c>
      <c r="L117" s="172">
        <v>21</v>
      </c>
      <c r="M117" s="172">
        <f t="shared" si="20"/>
        <v>1539.6766</v>
      </c>
      <c r="N117" s="173">
        <v>1.4999999999999999E-4</v>
      </c>
      <c r="O117" s="173">
        <f t="shared" si="21"/>
        <v>2.0999999999999999E-3</v>
      </c>
      <c r="P117" s="173">
        <v>0</v>
      </c>
      <c r="Q117" s="173">
        <f t="shared" si="22"/>
        <v>0</v>
      </c>
      <c r="R117" s="173"/>
      <c r="S117" s="173"/>
      <c r="T117" s="174">
        <v>0.25</v>
      </c>
      <c r="U117" s="173">
        <f t="shared" si="23"/>
        <v>3.5</v>
      </c>
      <c r="V117" s="175"/>
      <c r="W117" s="175"/>
      <c r="X117" s="175"/>
      <c r="Y117" s="175"/>
      <c r="Z117" s="175"/>
      <c r="AA117" s="175"/>
      <c r="AB117" s="175"/>
      <c r="AC117" s="175"/>
      <c r="AD117" s="175"/>
      <c r="AE117" s="175" t="s">
        <v>120</v>
      </c>
      <c r="AF117" s="175"/>
      <c r="AG117" s="175"/>
      <c r="AH117" s="175"/>
      <c r="AI117" s="175"/>
      <c r="AJ117" s="175"/>
      <c r="AK117" s="175"/>
      <c r="AL117" s="175"/>
      <c r="AM117" s="175"/>
      <c r="AN117" s="175"/>
      <c r="AO117" s="175"/>
      <c r="AP117" s="175"/>
      <c r="AQ117" s="175"/>
      <c r="AR117" s="175"/>
      <c r="AS117" s="175"/>
      <c r="AT117" s="175"/>
      <c r="AU117" s="175"/>
      <c r="AV117" s="175"/>
      <c r="AW117" s="175"/>
      <c r="AX117" s="175"/>
      <c r="AY117" s="175"/>
      <c r="AZ117" s="175"/>
      <c r="BA117" s="175"/>
      <c r="BB117" s="175"/>
      <c r="BC117" s="175"/>
      <c r="BD117" s="175"/>
      <c r="BE117" s="175"/>
      <c r="BF117" s="175"/>
      <c r="BG117" s="175"/>
      <c r="BH117" s="175"/>
    </row>
    <row r="118" spans="1:60" outlineLevel="1" x14ac:dyDescent="0.3">
      <c r="A118" s="166">
        <v>101</v>
      </c>
      <c r="B118" s="167" t="s">
        <v>324</v>
      </c>
      <c r="C118" s="168" t="s">
        <v>325</v>
      </c>
      <c r="D118" s="169" t="s">
        <v>140</v>
      </c>
      <c r="E118" s="170">
        <v>3</v>
      </c>
      <c r="F118" s="171">
        <v>301.45999999999998</v>
      </c>
      <c r="G118" s="172">
        <v>904.38</v>
      </c>
      <c r="H118" s="171">
        <v>0</v>
      </c>
      <c r="I118" s="172">
        <f t="shared" si="18"/>
        <v>0</v>
      </c>
      <c r="J118" s="171">
        <v>301.45999999999998</v>
      </c>
      <c r="K118" s="172">
        <f t="shared" si="19"/>
        <v>904.38</v>
      </c>
      <c r="L118" s="172">
        <v>21</v>
      </c>
      <c r="M118" s="172">
        <f t="shared" si="20"/>
        <v>1094.2998</v>
      </c>
      <c r="N118" s="173">
        <v>2.4000000000000001E-4</v>
      </c>
      <c r="O118" s="173">
        <f t="shared" si="21"/>
        <v>7.2000000000000005E-4</v>
      </c>
      <c r="P118" s="173">
        <v>0</v>
      </c>
      <c r="Q118" s="173">
        <f t="shared" si="22"/>
        <v>0</v>
      </c>
      <c r="R118" s="173"/>
      <c r="S118" s="173"/>
      <c r="T118" s="174">
        <v>0</v>
      </c>
      <c r="U118" s="173">
        <f t="shared" si="23"/>
        <v>0</v>
      </c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 t="s">
        <v>171</v>
      </c>
      <c r="AF118" s="175"/>
      <c r="AG118" s="175"/>
      <c r="AH118" s="175"/>
      <c r="AI118" s="175"/>
      <c r="AJ118" s="175"/>
      <c r="AK118" s="175"/>
      <c r="AL118" s="175"/>
      <c r="AM118" s="175"/>
      <c r="AN118" s="175"/>
      <c r="AO118" s="175"/>
      <c r="AP118" s="175"/>
      <c r="AQ118" s="175"/>
      <c r="AR118" s="175"/>
      <c r="AS118" s="175"/>
      <c r="AT118" s="175"/>
      <c r="AU118" s="175"/>
      <c r="AV118" s="175"/>
      <c r="AW118" s="175"/>
      <c r="AX118" s="175"/>
      <c r="AY118" s="175"/>
      <c r="AZ118" s="175"/>
      <c r="BA118" s="175"/>
      <c r="BB118" s="175"/>
      <c r="BC118" s="175"/>
      <c r="BD118" s="175"/>
      <c r="BE118" s="175"/>
      <c r="BF118" s="175"/>
      <c r="BG118" s="175"/>
      <c r="BH118" s="175"/>
    </row>
    <row r="119" spans="1:60" outlineLevel="1" x14ac:dyDescent="0.3">
      <c r="A119" s="166">
        <v>102</v>
      </c>
      <c r="B119" s="167" t="s">
        <v>326</v>
      </c>
      <c r="C119" s="168" t="s">
        <v>327</v>
      </c>
      <c r="D119" s="169" t="s">
        <v>140</v>
      </c>
      <c r="E119" s="170">
        <v>7</v>
      </c>
      <c r="F119" s="171">
        <v>352.66</v>
      </c>
      <c r="G119" s="172">
        <v>2468.62</v>
      </c>
      <c r="H119" s="171">
        <v>0</v>
      </c>
      <c r="I119" s="172">
        <f t="shared" si="18"/>
        <v>0</v>
      </c>
      <c r="J119" s="171">
        <v>352.66</v>
      </c>
      <c r="K119" s="172">
        <f t="shared" si="19"/>
        <v>2468.62</v>
      </c>
      <c r="L119" s="172">
        <v>21</v>
      </c>
      <c r="M119" s="172">
        <f t="shared" si="20"/>
        <v>2987.0301999999997</v>
      </c>
      <c r="N119" s="173">
        <v>5.4000000000000001E-4</v>
      </c>
      <c r="O119" s="173">
        <f t="shared" si="21"/>
        <v>3.7799999999999999E-3</v>
      </c>
      <c r="P119" s="173">
        <v>0</v>
      </c>
      <c r="Q119" s="173">
        <f t="shared" si="22"/>
        <v>0</v>
      </c>
      <c r="R119" s="173"/>
      <c r="S119" s="173"/>
      <c r="T119" s="174">
        <v>0</v>
      </c>
      <c r="U119" s="173">
        <f t="shared" si="23"/>
        <v>0</v>
      </c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 t="s">
        <v>171</v>
      </c>
      <c r="AF119" s="175"/>
      <c r="AG119" s="175"/>
      <c r="AH119" s="175"/>
      <c r="AI119" s="175"/>
      <c r="AJ119" s="175"/>
      <c r="AK119" s="175"/>
      <c r="AL119" s="175"/>
      <c r="AM119" s="175"/>
      <c r="AN119" s="175"/>
      <c r="AO119" s="175"/>
      <c r="AP119" s="175"/>
      <c r="AQ119" s="175"/>
      <c r="AR119" s="175"/>
      <c r="AS119" s="175"/>
      <c r="AT119" s="175"/>
      <c r="AU119" s="175"/>
      <c r="AV119" s="175"/>
      <c r="AW119" s="175"/>
      <c r="AX119" s="175"/>
      <c r="AY119" s="175"/>
      <c r="AZ119" s="175"/>
      <c r="BA119" s="175"/>
      <c r="BB119" s="175"/>
      <c r="BC119" s="175"/>
      <c r="BD119" s="175"/>
      <c r="BE119" s="175"/>
      <c r="BF119" s="175"/>
      <c r="BG119" s="175"/>
      <c r="BH119" s="175"/>
    </row>
    <row r="120" spans="1:60" outlineLevel="1" x14ac:dyDescent="0.3">
      <c r="A120" s="166">
        <v>103</v>
      </c>
      <c r="B120" s="167" t="s">
        <v>328</v>
      </c>
      <c r="C120" s="168" t="s">
        <v>329</v>
      </c>
      <c r="D120" s="169" t="s">
        <v>140</v>
      </c>
      <c r="E120" s="170">
        <v>2</v>
      </c>
      <c r="F120" s="171">
        <v>352.66</v>
      </c>
      <c r="G120" s="172">
        <v>705.32</v>
      </c>
      <c r="H120" s="171">
        <v>0</v>
      </c>
      <c r="I120" s="172">
        <f t="shared" si="18"/>
        <v>0</v>
      </c>
      <c r="J120" s="171">
        <v>352.66</v>
      </c>
      <c r="K120" s="172">
        <f t="shared" si="19"/>
        <v>705.32</v>
      </c>
      <c r="L120" s="172">
        <v>21</v>
      </c>
      <c r="M120" s="172">
        <f t="shared" si="20"/>
        <v>853.43720000000008</v>
      </c>
      <c r="N120" s="173">
        <v>3.2000000000000003E-4</v>
      </c>
      <c r="O120" s="173">
        <f t="shared" si="21"/>
        <v>6.4000000000000005E-4</v>
      </c>
      <c r="P120" s="173">
        <v>0</v>
      </c>
      <c r="Q120" s="173">
        <f t="shared" si="22"/>
        <v>0</v>
      </c>
      <c r="R120" s="173"/>
      <c r="S120" s="173"/>
      <c r="T120" s="174">
        <v>0</v>
      </c>
      <c r="U120" s="173">
        <f t="shared" si="23"/>
        <v>0</v>
      </c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 t="s">
        <v>171</v>
      </c>
      <c r="AF120" s="175"/>
      <c r="AG120" s="175"/>
      <c r="AH120" s="175"/>
      <c r="AI120" s="175"/>
      <c r="AJ120" s="175"/>
      <c r="AK120" s="175"/>
      <c r="AL120" s="175"/>
      <c r="AM120" s="175"/>
      <c r="AN120" s="175"/>
      <c r="AO120" s="175"/>
      <c r="AP120" s="175"/>
      <c r="AQ120" s="175"/>
      <c r="AR120" s="175"/>
      <c r="AS120" s="175"/>
      <c r="AT120" s="175"/>
      <c r="AU120" s="175"/>
      <c r="AV120" s="175"/>
      <c r="AW120" s="175"/>
      <c r="AX120" s="175"/>
      <c r="AY120" s="175"/>
      <c r="AZ120" s="175"/>
      <c r="BA120" s="175"/>
      <c r="BB120" s="175"/>
      <c r="BC120" s="175"/>
      <c r="BD120" s="175"/>
      <c r="BE120" s="175"/>
      <c r="BF120" s="175"/>
      <c r="BG120" s="175"/>
      <c r="BH120" s="175"/>
    </row>
    <row r="121" spans="1:60" outlineLevel="1" x14ac:dyDescent="0.3">
      <c r="A121" s="166">
        <v>104</v>
      </c>
      <c r="B121" s="167" t="s">
        <v>330</v>
      </c>
      <c r="C121" s="168" t="s">
        <v>331</v>
      </c>
      <c r="D121" s="169" t="s">
        <v>140</v>
      </c>
      <c r="E121" s="170">
        <v>1</v>
      </c>
      <c r="F121" s="171">
        <v>243.45</v>
      </c>
      <c r="G121" s="172">
        <v>243.45</v>
      </c>
      <c r="H121" s="171">
        <v>0</v>
      </c>
      <c r="I121" s="172">
        <f t="shared" si="18"/>
        <v>0</v>
      </c>
      <c r="J121" s="171">
        <v>243.45</v>
      </c>
      <c r="K121" s="172">
        <f t="shared" si="19"/>
        <v>243.45</v>
      </c>
      <c r="L121" s="172">
        <v>21</v>
      </c>
      <c r="M121" s="172">
        <f t="shared" si="20"/>
        <v>294.5745</v>
      </c>
      <c r="N121" s="173">
        <v>2.0000000000000001E-4</v>
      </c>
      <c r="O121" s="173">
        <f t="shared" si="21"/>
        <v>2.0000000000000001E-4</v>
      </c>
      <c r="P121" s="173">
        <v>0</v>
      </c>
      <c r="Q121" s="173">
        <f t="shared" si="22"/>
        <v>0</v>
      </c>
      <c r="R121" s="173"/>
      <c r="S121" s="173"/>
      <c r="T121" s="174">
        <v>0</v>
      </c>
      <c r="U121" s="173">
        <f t="shared" si="23"/>
        <v>0</v>
      </c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 t="s">
        <v>171</v>
      </c>
      <c r="AF121" s="175"/>
      <c r="AG121" s="175"/>
      <c r="AH121" s="175"/>
      <c r="AI121" s="175"/>
      <c r="AJ121" s="175"/>
      <c r="AK121" s="175"/>
      <c r="AL121" s="175"/>
      <c r="AM121" s="175"/>
      <c r="AN121" s="175"/>
      <c r="AO121" s="175"/>
      <c r="AP121" s="175"/>
      <c r="AQ121" s="175"/>
      <c r="AR121" s="175"/>
      <c r="AS121" s="175"/>
      <c r="AT121" s="175"/>
      <c r="AU121" s="175"/>
      <c r="AV121" s="175"/>
      <c r="AW121" s="175"/>
      <c r="AX121" s="175"/>
      <c r="AY121" s="175"/>
      <c r="AZ121" s="175"/>
      <c r="BA121" s="175"/>
      <c r="BB121" s="175"/>
      <c r="BC121" s="175"/>
      <c r="BD121" s="175"/>
      <c r="BE121" s="175"/>
      <c r="BF121" s="175"/>
      <c r="BG121" s="175"/>
      <c r="BH121" s="175"/>
    </row>
    <row r="122" spans="1:60" outlineLevel="1" x14ac:dyDescent="0.3">
      <c r="A122" s="166">
        <v>105</v>
      </c>
      <c r="B122" s="167" t="s">
        <v>332</v>
      </c>
      <c r="C122" s="168" t="s">
        <v>333</v>
      </c>
      <c r="D122" s="169" t="s">
        <v>140</v>
      </c>
      <c r="E122" s="170">
        <v>7</v>
      </c>
      <c r="F122" s="171">
        <v>325.35000000000002</v>
      </c>
      <c r="G122" s="172">
        <v>2277.4499999999998</v>
      </c>
      <c r="H122" s="171">
        <v>0</v>
      </c>
      <c r="I122" s="172">
        <f t="shared" si="18"/>
        <v>0</v>
      </c>
      <c r="J122" s="171">
        <v>325.35000000000002</v>
      </c>
      <c r="K122" s="172">
        <f t="shared" si="19"/>
        <v>2277.4499999999998</v>
      </c>
      <c r="L122" s="172">
        <v>21</v>
      </c>
      <c r="M122" s="172">
        <f t="shared" si="20"/>
        <v>2755.7144999999996</v>
      </c>
      <c r="N122" s="173">
        <v>3.8000000000000002E-4</v>
      </c>
      <c r="O122" s="173">
        <f t="shared" si="21"/>
        <v>2.66E-3</v>
      </c>
      <c r="P122" s="173">
        <v>0</v>
      </c>
      <c r="Q122" s="173">
        <f t="shared" si="22"/>
        <v>0</v>
      </c>
      <c r="R122" s="173"/>
      <c r="S122" s="173"/>
      <c r="T122" s="174">
        <v>0</v>
      </c>
      <c r="U122" s="173">
        <f t="shared" si="23"/>
        <v>0</v>
      </c>
      <c r="V122" s="175"/>
      <c r="W122" s="175"/>
      <c r="X122" s="175"/>
      <c r="Y122" s="175"/>
      <c r="Z122" s="175"/>
      <c r="AA122" s="175"/>
      <c r="AB122" s="175"/>
      <c r="AC122" s="175"/>
      <c r="AD122" s="175"/>
      <c r="AE122" s="175" t="s">
        <v>171</v>
      </c>
      <c r="AF122" s="175"/>
      <c r="AG122" s="175"/>
      <c r="AH122" s="175"/>
      <c r="AI122" s="175"/>
      <c r="AJ122" s="175"/>
      <c r="AK122" s="175"/>
      <c r="AL122" s="175"/>
      <c r="AM122" s="175"/>
      <c r="AN122" s="175"/>
      <c r="AO122" s="175"/>
      <c r="AP122" s="175"/>
      <c r="AQ122" s="175"/>
      <c r="AR122" s="175"/>
      <c r="AS122" s="175"/>
      <c r="AT122" s="175"/>
      <c r="AU122" s="175"/>
      <c r="AV122" s="175"/>
      <c r="AW122" s="175"/>
      <c r="AX122" s="175"/>
      <c r="AY122" s="175"/>
      <c r="AZ122" s="175"/>
      <c r="BA122" s="175"/>
      <c r="BB122" s="175"/>
      <c r="BC122" s="175"/>
      <c r="BD122" s="175"/>
      <c r="BE122" s="175"/>
      <c r="BF122" s="175"/>
      <c r="BG122" s="175"/>
      <c r="BH122" s="175"/>
    </row>
    <row r="123" spans="1:60" ht="22.5" outlineLevel="1" x14ac:dyDescent="0.3">
      <c r="A123" s="166">
        <v>106</v>
      </c>
      <c r="B123" s="167" t="s">
        <v>334</v>
      </c>
      <c r="C123" s="168" t="s">
        <v>335</v>
      </c>
      <c r="D123" s="169" t="s">
        <v>157</v>
      </c>
      <c r="E123" s="170">
        <v>0.56730000000000003</v>
      </c>
      <c r="F123" s="171">
        <v>771.29</v>
      </c>
      <c r="G123" s="172">
        <v>437.32</v>
      </c>
      <c r="H123" s="171">
        <v>0</v>
      </c>
      <c r="I123" s="172">
        <f t="shared" si="18"/>
        <v>0</v>
      </c>
      <c r="J123" s="171">
        <v>771.29</v>
      </c>
      <c r="K123" s="172">
        <f t="shared" si="19"/>
        <v>437.55</v>
      </c>
      <c r="L123" s="172">
        <v>21</v>
      </c>
      <c r="M123" s="172">
        <f t="shared" si="20"/>
        <v>529.15719999999999</v>
      </c>
      <c r="N123" s="173">
        <v>0</v>
      </c>
      <c r="O123" s="173">
        <f t="shared" si="21"/>
        <v>0</v>
      </c>
      <c r="P123" s="173">
        <v>0</v>
      </c>
      <c r="Q123" s="173">
        <f t="shared" si="22"/>
        <v>0</v>
      </c>
      <c r="R123" s="173"/>
      <c r="S123" s="173"/>
      <c r="T123" s="174">
        <v>1.5169999999999999</v>
      </c>
      <c r="U123" s="173">
        <f t="shared" si="23"/>
        <v>0.86</v>
      </c>
      <c r="V123" s="175"/>
      <c r="W123" s="175"/>
      <c r="X123" s="175"/>
      <c r="Y123" s="175"/>
      <c r="Z123" s="175"/>
      <c r="AA123" s="175"/>
      <c r="AB123" s="175"/>
      <c r="AC123" s="175"/>
      <c r="AD123" s="175"/>
      <c r="AE123" s="175" t="s">
        <v>120</v>
      </c>
      <c r="AF123" s="175"/>
      <c r="AG123" s="175"/>
      <c r="AH123" s="175"/>
      <c r="AI123" s="175"/>
      <c r="AJ123" s="175"/>
      <c r="AK123" s="175"/>
      <c r="AL123" s="175"/>
      <c r="AM123" s="175"/>
      <c r="AN123" s="175"/>
      <c r="AO123" s="175"/>
      <c r="AP123" s="175"/>
      <c r="AQ123" s="175"/>
      <c r="AR123" s="175"/>
      <c r="AS123" s="175"/>
      <c r="AT123" s="175"/>
      <c r="AU123" s="175"/>
      <c r="AV123" s="175"/>
      <c r="AW123" s="175"/>
      <c r="AX123" s="175"/>
      <c r="AY123" s="175"/>
      <c r="AZ123" s="175"/>
      <c r="BA123" s="175"/>
      <c r="BB123" s="175"/>
      <c r="BC123" s="175"/>
      <c r="BD123" s="175"/>
      <c r="BE123" s="175"/>
      <c r="BF123" s="175"/>
      <c r="BG123" s="175"/>
      <c r="BH123" s="175"/>
    </row>
    <row r="124" spans="1:60" x14ac:dyDescent="0.3">
      <c r="A124" s="176" t="s">
        <v>115</v>
      </c>
      <c r="B124" s="177" t="s">
        <v>35</v>
      </c>
      <c r="C124" s="178" t="s">
        <v>36</v>
      </c>
      <c r="D124" s="179"/>
      <c r="E124" s="180"/>
      <c r="F124" s="181"/>
      <c r="G124" s="181">
        <f>SUMIF(AE125,"&lt;&gt;NOR",G125)</f>
        <v>20476.8</v>
      </c>
      <c r="H124" s="181"/>
      <c r="I124" s="181">
        <f>SUM(I125)</f>
        <v>0</v>
      </c>
      <c r="J124" s="181"/>
      <c r="K124" s="181">
        <f>SUM(K125)</f>
        <v>20476.8</v>
      </c>
      <c r="L124" s="181"/>
      <c r="M124" s="181">
        <f>SUM(M125)</f>
        <v>24776.928</v>
      </c>
      <c r="N124" s="182"/>
      <c r="O124" s="182">
        <f>SUM(O125)</f>
        <v>0</v>
      </c>
      <c r="P124" s="182"/>
      <c r="Q124" s="182">
        <f>SUM(Q125)</f>
        <v>0</v>
      </c>
      <c r="R124" s="182"/>
      <c r="S124" s="182"/>
      <c r="T124" s="183"/>
      <c r="U124" s="182">
        <f>SUM(U125)</f>
        <v>0</v>
      </c>
      <c r="AE124" t="s">
        <v>116</v>
      </c>
    </row>
    <row r="125" spans="1:60" outlineLevel="1" x14ac:dyDescent="0.3">
      <c r="A125" s="184">
        <v>107</v>
      </c>
      <c r="B125" s="185" t="s">
        <v>336</v>
      </c>
      <c r="C125" s="186" t="s">
        <v>337</v>
      </c>
      <c r="D125" s="187" t="s">
        <v>23</v>
      </c>
      <c r="E125" s="188">
        <v>1</v>
      </c>
      <c r="F125" s="189">
        <v>20476.8</v>
      </c>
      <c r="G125" s="190">
        <v>20476.8</v>
      </c>
      <c r="H125" s="189">
        <v>0</v>
      </c>
      <c r="I125" s="190">
        <f>ROUND(E125*H125,2)</f>
        <v>0</v>
      </c>
      <c r="J125" s="189">
        <v>20476.8</v>
      </c>
      <c r="K125" s="190">
        <f>ROUND(E125*J125,2)</f>
        <v>20476.8</v>
      </c>
      <c r="L125" s="190">
        <v>21</v>
      </c>
      <c r="M125" s="190">
        <f>G125*(1+L125/100)</f>
        <v>24776.928</v>
      </c>
      <c r="N125" s="191">
        <v>0</v>
      </c>
      <c r="O125" s="191">
        <f>ROUND(E125*N125,5)</f>
        <v>0</v>
      </c>
      <c r="P125" s="191">
        <v>0</v>
      </c>
      <c r="Q125" s="191">
        <f>ROUND(E125*P125,5)</f>
        <v>0</v>
      </c>
      <c r="R125" s="191"/>
      <c r="S125" s="191"/>
      <c r="T125" s="192">
        <v>0</v>
      </c>
      <c r="U125" s="191">
        <f>ROUND(E125*T125,2)</f>
        <v>0</v>
      </c>
      <c r="V125" s="175"/>
      <c r="W125" s="175"/>
      <c r="X125" s="175"/>
      <c r="Y125" s="175"/>
      <c r="Z125" s="175"/>
      <c r="AA125" s="175"/>
      <c r="AB125" s="175"/>
      <c r="AC125" s="175"/>
      <c r="AD125" s="175"/>
      <c r="AE125" s="175" t="s">
        <v>120</v>
      </c>
      <c r="AF125" s="175"/>
      <c r="AG125" s="175"/>
      <c r="AH125" s="175"/>
      <c r="AI125" s="175"/>
      <c r="AJ125" s="175"/>
      <c r="AK125" s="175"/>
      <c r="AL125" s="175"/>
      <c r="AM125" s="175"/>
      <c r="AN125" s="175"/>
      <c r="AO125" s="175"/>
      <c r="AP125" s="175"/>
      <c r="AQ125" s="175"/>
      <c r="AR125" s="175"/>
      <c r="AS125" s="175"/>
      <c r="AT125" s="175"/>
      <c r="AU125" s="175"/>
      <c r="AV125" s="175"/>
      <c r="AW125" s="175"/>
      <c r="AX125" s="175"/>
      <c r="AY125" s="175"/>
      <c r="AZ125" s="175"/>
      <c r="BA125" s="175"/>
      <c r="BB125" s="175"/>
      <c r="BC125" s="175"/>
      <c r="BD125" s="175"/>
      <c r="BE125" s="175"/>
      <c r="BF125" s="175"/>
      <c r="BG125" s="175"/>
      <c r="BH125" s="175"/>
    </row>
    <row r="126" spans="1:60" x14ac:dyDescent="0.3">
      <c r="A126" s="136"/>
      <c r="B126" s="140" t="s">
        <v>338</v>
      </c>
      <c r="C126" s="193" t="s">
        <v>338</v>
      </c>
      <c r="D126" s="136"/>
      <c r="E126" s="136"/>
      <c r="F126" s="136"/>
      <c r="G126" s="136"/>
      <c r="H126" s="136"/>
      <c r="I126" s="136"/>
      <c r="J126" s="136"/>
      <c r="K126" s="136"/>
      <c r="L126" s="136"/>
      <c r="M126" s="136"/>
      <c r="N126" s="136"/>
      <c r="O126" s="136"/>
      <c r="P126" s="136"/>
      <c r="Q126" s="136"/>
      <c r="R126" s="136"/>
      <c r="S126" s="136"/>
      <c r="T126" s="136"/>
      <c r="U126" s="136"/>
      <c r="AC126">
        <v>15</v>
      </c>
      <c r="AD126">
        <v>21</v>
      </c>
    </row>
    <row r="127" spans="1:60" x14ac:dyDescent="0.3">
      <c r="A127" s="194"/>
      <c r="B127" s="195">
        <v>26</v>
      </c>
      <c r="C127" s="196" t="s">
        <v>338</v>
      </c>
      <c r="D127" s="197"/>
      <c r="E127" s="197"/>
      <c r="F127" s="197"/>
      <c r="G127" s="198">
        <f>G8+G12+G16+G21+G32+G34+G37+G40+G64+G87+G124</f>
        <v>635463.10000000009</v>
      </c>
      <c r="H127" s="136"/>
      <c r="I127" s="136"/>
      <c r="J127" s="136"/>
      <c r="K127" s="136"/>
      <c r="L127" s="136"/>
      <c r="M127" s="136"/>
      <c r="N127" s="136"/>
      <c r="O127" s="136"/>
      <c r="P127" s="136"/>
      <c r="Q127" s="136"/>
      <c r="R127" s="136"/>
      <c r="S127" s="136"/>
      <c r="T127" s="136"/>
      <c r="U127" s="136"/>
      <c r="AC127">
        <f>SUMIF(L7:L125,AC126,G7:G125)</f>
        <v>0</v>
      </c>
      <c r="AD127">
        <f>SUMIF(L7:L125,AD126,G7:G125)</f>
        <v>635463.1</v>
      </c>
      <c r="AE127" t="s">
        <v>339</v>
      </c>
    </row>
    <row r="128" spans="1:60" x14ac:dyDescent="0.3">
      <c r="A128" s="136"/>
      <c r="B128" s="140" t="s">
        <v>338</v>
      </c>
      <c r="C128" s="193" t="s">
        <v>338</v>
      </c>
      <c r="D128" s="136"/>
      <c r="E128" s="136"/>
      <c r="F128" s="136"/>
      <c r="G128" s="136"/>
      <c r="H128" s="136"/>
      <c r="I128" s="136"/>
      <c r="J128" s="136"/>
      <c r="K128" s="136"/>
      <c r="L128" s="136"/>
      <c r="M128" s="136"/>
      <c r="N128" s="136"/>
      <c r="O128" s="136"/>
      <c r="P128" s="136"/>
      <c r="Q128" s="136"/>
      <c r="R128" s="136"/>
      <c r="S128" s="136"/>
      <c r="T128" s="136"/>
      <c r="U128" s="136"/>
    </row>
    <row r="129" spans="1:31" x14ac:dyDescent="0.3">
      <c r="A129" s="136"/>
      <c r="B129" s="140" t="s">
        <v>338</v>
      </c>
      <c r="C129" s="193" t="s">
        <v>338</v>
      </c>
      <c r="D129" s="136"/>
      <c r="E129" s="136"/>
      <c r="F129" s="136"/>
      <c r="G129" s="136"/>
      <c r="H129" s="136"/>
      <c r="I129" s="136"/>
      <c r="J129" s="136"/>
      <c r="K129" s="136"/>
      <c r="L129" s="136"/>
      <c r="M129" s="136"/>
      <c r="N129" s="136"/>
      <c r="O129" s="136"/>
      <c r="P129" s="136"/>
      <c r="Q129" s="136"/>
      <c r="R129" s="136"/>
      <c r="S129" s="136"/>
      <c r="T129" s="136"/>
      <c r="U129" s="136"/>
    </row>
    <row r="130" spans="1:31" x14ac:dyDescent="0.3">
      <c r="A130" s="260">
        <v>33</v>
      </c>
      <c r="B130" s="260"/>
      <c r="C130" s="261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  <c r="O130" s="136"/>
      <c r="P130" s="136"/>
      <c r="Q130" s="136"/>
      <c r="R130" s="136"/>
      <c r="S130" s="136"/>
      <c r="T130" s="136"/>
      <c r="U130" s="136"/>
    </row>
    <row r="131" spans="1:31" x14ac:dyDescent="0.3">
      <c r="A131" s="262"/>
      <c r="B131" s="263"/>
      <c r="C131" s="264"/>
      <c r="D131" s="263"/>
      <c r="E131" s="263"/>
      <c r="F131" s="263"/>
      <c r="G131" s="265"/>
      <c r="H131" s="136"/>
      <c r="I131" s="136"/>
      <c r="J131" s="136"/>
      <c r="K131" s="136"/>
      <c r="L131" s="136"/>
      <c r="M131" s="136"/>
      <c r="N131" s="136"/>
      <c r="O131" s="136"/>
      <c r="P131" s="136"/>
      <c r="Q131" s="136"/>
      <c r="R131" s="136"/>
      <c r="S131" s="136"/>
      <c r="T131" s="136"/>
      <c r="U131" s="136"/>
      <c r="AE131" t="s">
        <v>340</v>
      </c>
    </row>
    <row r="132" spans="1:31" x14ac:dyDescent="0.3">
      <c r="A132" s="266"/>
      <c r="B132" s="267"/>
      <c r="C132" s="268"/>
      <c r="D132" s="267"/>
      <c r="E132" s="267"/>
      <c r="F132" s="267"/>
      <c r="G132" s="269"/>
      <c r="H132" s="136"/>
      <c r="I132" s="136"/>
      <c r="J132" s="136"/>
      <c r="K132" s="136"/>
      <c r="L132" s="136"/>
      <c r="M132" s="136"/>
      <c r="N132" s="136"/>
      <c r="O132" s="136"/>
      <c r="P132" s="136"/>
      <c r="Q132" s="136"/>
      <c r="R132" s="136"/>
      <c r="S132" s="136"/>
      <c r="T132" s="136"/>
      <c r="U132" s="136"/>
    </row>
    <row r="133" spans="1:31" x14ac:dyDescent="0.3">
      <c r="A133" s="266"/>
      <c r="B133" s="267"/>
      <c r="C133" s="268"/>
      <c r="D133" s="267"/>
      <c r="E133" s="267"/>
      <c r="F133" s="267"/>
      <c r="G133" s="269"/>
      <c r="H133" s="136"/>
      <c r="I133" s="136"/>
      <c r="J133" s="136"/>
      <c r="K133" s="136"/>
      <c r="L133" s="136"/>
      <c r="M133" s="136"/>
      <c r="N133" s="136"/>
      <c r="O133" s="136"/>
      <c r="P133" s="136"/>
      <c r="Q133" s="136"/>
      <c r="R133" s="136"/>
      <c r="S133" s="136"/>
      <c r="T133" s="136"/>
      <c r="U133" s="136"/>
    </row>
    <row r="134" spans="1:31" x14ac:dyDescent="0.3">
      <c r="A134" s="266"/>
      <c r="B134" s="267"/>
      <c r="C134" s="268"/>
      <c r="D134" s="267"/>
      <c r="E134" s="267"/>
      <c r="F134" s="267"/>
      <c r="G134" s="269"/>
      <c r="H134" s="136"/>
      <c r="I134" s="136"/>
      <c r="J134" s="136"/>
      <c r="K134" s="136"/>
      <c r="L134" s="136"/>
      <c r="M134" s="136"/>
      <c r="N134" s="136"/>
      <c r="O134" s="136"/>
      <c r="P134" s="136"/>
      <c r="Q134" s="136"/>
      <c r="R134" s="136"/>
      <c r="S134" s="136"/>
      <c r="T134" s="136"/>
      <c r="U134" s="136"/>
    </row>
    <row r="135" spans="1:31" x14ac:dyDescent="0.3">
      <c r="A135" s="270"/>
      <c r="B135" s="271"/>
      <c r="C135" s="272"/>
      <c r="D135" s="271"/>
      <c r="E135" s="271"/>
      <c r="F135" s="271"/>
      <c r="G135" s="273"/>
      <c r="H135" s="136"/>
      <c r="I135" s="136"/>
      <c r="J135" s="136"/>
      <c r="K135" s="136"/>
      <c r="L135" s="136"/>
      <c r="M135" s="136"/>
      <c r="N135" s="136"/>
      <c r="O135" s="136"/>
      <c r="P135" s="136"/>
      <c r="Q135" s="136"/>
      <c r="R135" s="136"/>
      <c r="S135" s="136"/>
      <c r="T135" s="136"/>
      <c r="U135" s="136"/>
    </row>
    <row r="136" spans="1:31" x14ac:dyDescent="0.3">
      <c r="A136" s="136"/>
      <c r="B136" s="140" t="s">
        <v>338</v>
      </c>
      <c r="C136" s="193" t="s">
        <v>338</v>
      </c>
      <c r="D136" s="136"/>
      <c r="E136" s="136"/>
      <c r="F136" s="136"/>
      <c r="G136" s="136"/>
      <c r="H136" s="136"/>
      <c r="I136" s="136"/>
      <c r="J136" s="136"/>
      <c r="K136" s="136"/>
      <c r="L136" s="136"/>
      <c r="M136" s="136"/>
      <c r="N136" s="136"/>
      <c r="O136" s="136"/>
      <c r="P136" s="136"/>
      <c r="Q136" s="136"/>
      <c r="R136" s="136"/>
      <c r="S136" s="136"/>
      <c r="T136" s="136"/>
      <c r="U136" s="136"/>
    </row>
    <row r="137" spans="1:31" x14ac:dyDescent="0.3">
      <c r="C137" s="199"/>
      <c r="AE137" t="s">
        <v>341</v>
      </c>
    </row>
  </sheetData>
  <mergeCells count="6">
    <mergeCell ref="A131:G135"/>
    <mergeCell ref="A1:G1"/>
    <mergeCell ref="C2:G2"/>
    <mergeCell ref="C3:G3"/>
    <mergeCell ref="C4:G4"/>
    <mergeCell ref="A130:C130"/>
  </mergeCells>
  <pageMargins left="0.59027779999999996" right="0.39374999999999999" top="0.78749999999999998" bottom="0.7874999999999999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Žlebčík Mojmír - Raeder&amp;Falge</cp:lastModifiedBy>
  <cp:lastPrinted>2014-02-28T09:52:57Z</cp:lastPrinted>
  <dcterms:created xsi:type="dcterms:W3CDTF">2009-04-08T07:15:50Z</dcterms:created>
  <dcterms:modified xsi:type="dcterms:W3CDTF">2021-04-01T13:10:04Z</dcterms:modified>
</cp:coreProperties>
</file>