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5\Documents\ZŠ KLADENSKÁ - půdní vestavba\GP\"/>
    </mc:Choice>
  </mc:AlternateContent>
  <xr:revisionPtr revIDLastSave="0" documentId="8_{D3FAAE6C-32A3-48CE-BB54-EED9EC12C0C3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" i="1" l="1"/>
  <c r="AC52" i="12"/>
  <c r="G8" i="12"/>
  <c r="U8" i="12"/>
  <c r="G9" i="12"/>
  <c r="M9" i="12" s="1"/>
  <c r="M8" i="12" s="1"/>
  <c r="I9" i="12"/>
  <c r="I8" i="12" s="1"/>
  <c r="G49" i="1" s="1"/>
  <c r="K9" i="12"/>
  <c r="K8" i="12" s="1"/>
  <c r="H49" i="1" s="1"/>
  <c r="O9" i="12"/>
  <c r="O8" i="12" s="1"/>
  <c r="Q9" i="12"/>
  <c r="Q8" i="12" s="1"/>
  <c r="U9" i="12"/>
  <c r="G11" i="12"/>
  <c r="M11" i="12" s="1"/>
  <c r="I11" i="12"/>
  <c r="K11" i="12"/>
  <c r="O11" i="12"/>
  <c r="Q11" i="12"/>
  <c r="U11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O49" i="12"/>
  <c r="G50" i="12"/>
  <c r="M50" i="12" s="1"/>
  <c r="M49" i="12" s="1"/>
  <c r="I50" i="12"/>
  <c r="I49" i="12" s="1"/>
  <c r="G53" i="1" s="1"/>
  <c r="E19" i="1" s="1"/>
  <c r="K50" i="12"/>
  <c r="K49" i="12" s="1"/>
  <c r="H53" i="1" s="1"/>
  <c r="G19" i="1" s="1"/>
  <c r="O50" i="12"/>
  <c r="Q50" i="12"/>
  <c r="Q49" i="12" s="1"/>
  <c r="U50" i="12"/>
  <c r="U49" i="12" s="1"/>
  <c r="I20" i="1"/>
  <c r="G20" i="1"/>
  <c r="E20" i="1"/>
  <c r="I19" i="1"/>
  <c r="I18" i="1"/>
  <c r="G18" i="1"/>
  <c r="E18" i="1"/>
  <c r="I17" i="1"/>
  <c r="I16" i="1"/>
  <c r="I54" i="1"/>
  <c r="AZ43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E16" i="1" l="1"/>
  <c r="G54" i="1"/>
  <c r="Q22" i="12"/>
  <c r="K10" i="12"/>
  <c r="H50" i="1" s="1"/>
  <c r="G16" i="1" s="1"/>
  <c r="I10" i="12"/>
  <c r="G50" i="1" s="1"/>
  <c r="O35" i="12"/>
  <c r="AD52" i="12"/>
  <c r="G39" i="1" s="1"/>
  <c r="H39" i="1" s="1"/>
  <c r="I39" i="1" s="1"/>
  <c r="K35" i="12"/>
  <c r="H52" i="1" s="1"/>
  <c r="Q35" i="12"/>
  <c r="I35" i="12"/>
  <c r="G52" i="1" s="1"/>
  <c r="G22" i="12"/>
  <c r="G10" i="12"/>
  <c r="G52" i="12" s="1"/>
  <c r="K22" i="12"/>
  <c r="H51" i="1" s="1"/>
  <c r="I22" i="12"/>
  <c r="G51" i="1" s="1"/>
  <c r="E17" i="1" s="1"/>
  <c r="Q10" i="12"/>
  <c r="U22" i="12"/>
  <c r="U10" i="12"/>
  <c r="U35" i="12"/>
  <c r="O22" i="12"/>
  <c r="O10" i="12"/>
  <c r="G24" i="1"/>
  <c r="G29" i="1" s="1"/>
  <c r="G28" i="1"/>
  <c r="M35" i="12"/>
  <c r="M22" i="12"/>
  <c r="G35" i="12"/>
  <c r="M24" i="12"/>
  <c r="M12" i="12"/>
  <c r="M10" i="12" s="1"/>
  <c r="I21" i="1"/>
  <c r="E21" i="1"/>
  <c r="H54" i="1" l="1"/>
  <c r="G17" i="1"/>
  <c r="G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<sst xmlns="http://schemas.openxmlformats.org/spreadsheetml/2006/main" count="320" uniqueCount="189">
  <si>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</si>
  <si>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</si>
  <si>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</si>
  <si>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</si>
  <si>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</si>
  <si>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</si>
  <si>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</si>
  <si>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</si>
  <si>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</si>
  <si>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</si>
  <si>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</si>
  <si>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</si>
  <si>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</si>
  <si>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</si>
  <si>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</si>
  <si>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</si>
  <si>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</si>
  <si>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</si>
  <si>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</si>
  <si>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</si>
  <si>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</si>
  <si>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</si>
  <si>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</si>
  <si>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</si>
  <si>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</si>
  <si>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</si>
  <si>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</si>
  <si>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</si>
  <si>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</si>
  <si>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</si>
  <si>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</si>
  <si>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</si>
  <si>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</si>
  <si>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</si>
  <si>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</si>
  <si>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</si>
  <si>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</si>
  <si>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</si>
  <si>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</si>
  <si>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</si>
  <si>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</si>
  <si>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</si>
  <si>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</si>
  <si>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Kladenská č.p. 494, 535 01 Přelouč</t>
  </si>
  <si>
    <t>Rozpočet:</t>
  </si>
  <si>
    <t>Misto</t>
  </si>
  <si>
    <t>Ing. Radek Čapský</t>
  </si>
  <si>
    <t>ZŠ Kladenská 494, Přelouč, půdní vestavba</t>
  </si>
  <si>
    <t>Město Přelouč</t>
  </si>
  <si>
    <t>Československé armády 1665</t>
  </si>
  <si>
    <t>Přelouč</t>
  </si>
  <si>
    <t>53501</t>
  </si>
  <si>
    <t>00274101</t>
  </si>
  <si>
    <t>CZ00274101</t>
  </si>
  <si>
    <t>Ing. Radek Čapský - Ing. Radek Čapský</t>
  </si>
  <si>
    <t>Na Okrouhlíku 1246</t>
  </si>
  <si>
    <t>Pardubice</t>
  </si>
  <si>
    <t>53003</t>
  </si>
  <si>
    <t>69856311</t>
  </si>
  <si>
    <t>Rozpočet</t>
  </si>
  <si>
    <t>Celkem za stavbu</t>
  </si>
  <si>
    <t>CZK</t>
  </si>
  <si>
    <t xml:space="preserve">Popis rozpočtu:  - </t>
  </si>
  <si>
    <t>D.1.4.2 Zdravotně technické instalace - 01/2020</t>
  </si>
  <si>
    <t>Rekapitulace dílů</t>
  </si>
  <si>
    <t>Typ dílu</t>
  </si>
  <si>
    <t>61</t>
  </si>
  <si>
    <t>Upravy povrchů vnitřní</t>
  </si>
  <si>
    <t>97</t>
  </si>
  <si>
    <t>Prorážení otvorů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</si>
  <si>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</si>
  <si>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</si>
  <si>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</si>
  <si>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</si>
  <si>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</si>
  <si>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</si>
  <si>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</si>
  <si>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</si>
  <si>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</si>
  <si>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</si>
  <si>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</si>
  <si>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</si>
  <si>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</si>
  <si>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</si>
  <si>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</si>
  <si>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</si>
  <si>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</si>
  <si>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</si>
  <si>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</si>
  <si>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</si>
  <si>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</si>
  <si>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</si>
  <si>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</si>
  <si>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</si>
  <si>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</si>
  <si>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</si>
  <si>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</si>
  <si>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</si>
  <si>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</si>
  <si>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</si>
  <si>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</si>
  <si>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</si>
  <si>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</si>
  <si>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612100010RAA</t>
  </si>
  <si>
    <t>Hrubá výplň rýh ve stěnách, včetně omítky a malby</t>
  </si>
  <si>
    <t>m2</t>
  </si>
  <si>
    <t>POL2_0</t>
  </si>
  <si>
    <t>974031142R00</t>
  </si>
  <si>
    <t>Vysekání rýh ve zdi cihelné 7 x 7 cm</t>
  </si>
  <si>
    <t>m</t>
  </si>
  <si>
    <t>POL1_0</t>
  </si>
  <si>
    <t>974031157R00</t>
  </si>
  <si>
    <t>Vysekání rýh ve zdi cihelné 10 x 30 cm</t>
  </si>
  <si>
    <t>978059531R00</t>
  </si>
  <si>
    <t>Odsekání vnitřních obkladů stěn nad 2 m2</t>
  </si>
  <si>
    <t>971033261R00</t>
  </si>
  <si>
    <t>Vybourání otv. zeď cihel. 0,0225 m2, tl. 60cm, MVC</t>
  </si>
  <si>
    <t>kus</t>
  </si>
  <si>
    <t>971033381R00</t>
  </si>
  <si>
    <t>Vybourání otv. zeď cihel. pl.0,09 m2, tl.90cm, MVC</t>
  </si>
  <si>
    <t>Vybourání otv. zeď cihel. 0,040 m2, tl. 60cm, MVC</t>
  </si>
  <si>
    <t>972085291R00</t>
  </si>
  <si>
    <t>Vybourání otvoru do stropu dřevěného, d 50 mm</t>
  </si>
  <si>
    <t>979011111R00</t>
  </si>
  <si>
    <t>Svislá doprava suti a vybour. hmot za 2.NP a 1.PP</t>
  </si>
  <si>
    <t>t</t>
  </si>
  <si>
    <t>979082111R00</t>
  </si>
  <si>
    <t>Vnitrostaveništní doprava suti do 10 m</t>
  </si>
  <si>
    <t>979082121R00</t>
  </si>
  <si>
    <t>Příplatek k vnitrost. dopravě suti za dalších 5 m</t>
  </si>
  <si>
    <t>722172362R00</t>
  </si>
  <si>
    <t>Smyčka kompenzační z PPR, D 25 x 4,2 mm, PN 20</t>
  </si>
  <si>
    <t>722172361R00</t>
  </si>
  <si>
    <t>Smyčka kompenzační z PPR, D 20 x 3,4 mm, PN 20</t>
  </si>
  <si>
    <t>722172631R00</t>
  </si>
  <si>
    <t>Potrubí z PP-RCT, D 20x2,3 mm, S 3,2, SDR 17,4, PN 28</t>
  </si>
  <si>
    <t>722172632R00</t>
  </si>
  <si>
    <t>Potrubí z PP-RCT, D 25x2,8 mm, S 3,2, SDR 17,4, PN 28</t>
  </si>
  <si>
    <t>722172613R00</t>
  </si>
  <si>
    <t>Potrubí z PP-RCT, D 32x3,6 mm, S 3,2, SDR 17,4, PN 28</t>
  </si>
  <si>
    <t>722181214RT7</t>
  </si>
  <si>
    <t>Izolace návleková z pěněného PE, tl. stěny 20 mm, vnitřní průměr 22 mm</t>
  </si>
  <si>
    <t>722181214RT8</t>
  </si>
  <si>
    <t>Izolace návleková z pěněného PE, tl. stěny 20 mm, vnitřní průměr 25 mm</t>
  </si>
  <si>
    <t>722181214RU1</t>
  </si>
  <si>
    <t>Izolace návleková z pěněného PE, tl. stěny 20 mm, vnitřní průměr 32 mm</t>
  </si>
  <si>
    <t>722290226R00</t>
  </si>
  <si>
    <t>Zkouška tlaku potrubí z plastu do DN 50</t>
  </si>
  <si>
    <t>722290234R00</t>
  </si>
  <si>
    <t>Proplach a dezinfekce vodovod.potrubí do DN 80</t>
  </si>
  <si>
    <t>722190901R00</t>
  </si>
  <si>
    <t>Uzavření/otevření vodovodního potrubí při opravě</t>
  </si>
  <si>
    <t>998722103R00</t>
  </si>
  <si>
    <t>Přesun hmot pro vnitřní vodovod, výšky do 24 m</t>
  </si>
  <si>
    <t>725110811R00</t>
  </si>
  <si>
    <t>Demontáž klozetů splachovacích</t>
  </si>
  <si>
    <t>soubor</t>
  </si>
  <si>
    <t>725122813R00</t>
  </si>
  <si>
    <t>Demontáž pisoárů</t>
  </si>
  <si>
    <t>725330820R00</t>
  </si>
  <si>
    <t>Demontáž výlevky diturvitové</t>
  </si>
  <si>
    <t>725310823R00</t>
  </si>
  <si>
    <t>Demontáž dřezů 1dílných v kuchyňské sestavě</t>
  </si>
  <si>
    <t>725820801R00</t>
  </si>
  <si>
    <t>Demontáž baterie nástěnné do G 3/4</t>
  </si>
  <si>
    <t>725810811R00</t>
  </si>
  <si>
    <t>Demontáž ventilu výtokového nástěnného</t>
  </si>
  <si>
    <t>725210912R00</t>
  </si>
  <si>
    <t>Demontáž a zpět.montáž umyvadla s 1stoj.ventilem</t>
  </si>
  <si>
    <t>725120925R00</t>
  </si>
  <si>
    <t>Zpětná montáž pisoáru</t>
  </si>
  <si>
    <t>725114912R00</t>
  </si>
  <si>
    <t>Zpětná montáž klozetové mísy a sedátka</t>
  </si>
  <si>
    <t>725330912R00</t>
  </si>
  <si>
    <t>Zpětná montáž výlevky bez armatur</t>
  </si>
  <si>
    <t>725800924R00</t>
  </si>
  <si>
    <t>Zpětná montáž baterie nástěnné</t>
  </si>
  <si>
    <t>725800911R00</t>
  </si>
  <si>
    <t>Zpětná montáž ventilu nástěnného</t>
  </si>
  <si>
    <t>725590811R00</t>
  </si>
  <si>
    <t>Přesun vybour.hmot, zařizovací předměty H 6 m</t>
  </si>
  <si>
    <t>1</t>
  </si>
  <si>
    <t>Vedlejší rozpočtové náklady</t>
  </si>
  <si>
    <t>-</t>
  </si>
  <si>
    <t/>
  </si>
  <si>
    <t>SUM</t>
  </si>
  <si>
    <t>POPUZIV</t>
  </si>
  <si>
    <t>END</t>
  </si>
  <si>
    <t>Pardubicích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</si>
</sst>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7"/>
  <sheetViews>
    <sheetView showGridLines="0" topLeftCell="B27" zoomScaleNormal="100" zoomScaleSheetLayoutView="75" workbookViewId="0">
      <selection activeCell="E33" sqref="E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47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 t="s">
        <v>53</v>
      </c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 t="s">
        <v>54</v>
      </c>
      <c r="E11" s="225"/>
      <c r="F11" s="225"/>
      <c r="G11" s="225"/>
      <c r="H11" s="28" t="s">
        <v>33</v>
      </c>
      <c r="I11" s="94" t="s">
        <v>58</v>
      </c>
      <c r="J11" s="11"/>
    </row>
    <row r="12" spans="1:15" ht="15.75" customHeight="1" x14ac:dyDescent="0.2">
      <c r="A12" s="4"/>
      <c r="B12" s="41"/>
      <c r="C12" s="26"/>
      <c r="D12" s="244" t="s">
        <v>55</v>
      </c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57</v>
      </c>
      <c r="D13" s="245" t="s">
        <v>56</v>
      </c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 t="s">
        <v>29</v>
      </c>
      <c r="F15" s="224"/>
      <c r="G15" s="242" t="s">
        <v>30</v>
      </c>
      <c r="H15" s="242"/>
      <c r="I15" s="242" t="s">
        <v>28</v>
      </c>
      <c r="J15" s="243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21">
        <f>SUMIF(F49:F53,A16,G49:G53)+SUMIF(F49:F53,"PSU",G49:G53)</f>
        <v>0</v>
      </c>
      <c r="F16" s="222"/>
      <c r="G16" s="221">
        <f>SUMIF(F49:F53,A16,H49:H53)+SUMIF(F49:F53,"PSU",H49:H53)</f>
        <v>0</v>
      </c>
      <c r="H16" s="222"/>
      <c r="I16" s="221">
        <f>SUMIF(F49:F53,A16,I49:I53)+SUMIF(F49:F53,"PSU",I49:I53)</f>
        <v>0</v>
      </c>
      <c r="J16" s="223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21">
        <f>SUMIF(F49:F53,A17,G49:G53)</f>
        <v>0</v>
      </c>
      <c r="F17" s="222"/>
      <c r="G17" s="221">
        <f>SUMIF(F49:F53,A17,H49:H53)</f>
        <v>0</v>
      </c>
      <c r="H17" s="222"/>
      <c r="I17" s="221">
        <f>SUMIF(F49:F53,A17,I49:I53)</f>
        <v>0</v>
      </c>
      <c r="J17" s="223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21">
        <f>SUMIF(F49:F53,A18,G49:G53)</f>
        <v>0</v>
      </c>
      <c r="F18" s="222"/>
      <c r="G18" s="221">
        <f>SUMIF(F49:F53,A18,H49:H53)</f>
        <v>0</v>
      </c>
      <c r="H18" s="222"/>
      <c r="I18" s="221">
        <f>SUMIF(F49:F53,A18,I49:I53)</f>
        <v>0</v>
      </c>
      <c r="J18" s="223"/>
    </row>
    <row r="19" spans="1:10" ht="23.25" customHeight="1" x14ac:dyDescent="0.2">
      <c r="A19" s="142" t="s">
        <v>74</v>
      </c>
      <c r="B19" s="143" t="s">
        <v>26</v>
      </c>
      <c r="C19" s="58"/>
      <c r="D19" s="59"/>
      <c r="E19" s="221">
        <f>SUMIF(F49:F53,A19,G49:G53)</f>
        <v>0</v>
      </c>
      <c r="F19" s="222"/>
      <c r="G19" s="221">
        <f>SUMIF(F49:F53,A19,H49:H53)</f>
        <v>0</v>
      </c>
      <c r="H19" s="222"/>
      <c r="I19" s="221">
        <f>SUMIF(F49:F53,A19,I49:I53)</f>
        <v>0</v>
      </c>
      <c r="J19" s="223"/>
    </row>
    <row r="20" spans="1:10" ht="23.25" customHeight="1" x14ac:dyDescent="0.2">
      <c r="A20" s="142" t="s">
        <v>75</v>
      </c>
      <c r="B20" s="143" t="s">
        <v>27</v>
      </c>
      <c r="C20" s="58"/>
      <c r="D20" s="59"/>
      <c r="E20" s="221">
        <f>SUMIF(F49:F53,A20,G49:G53)</f>
        <v>0</v>
      </c>
      <c r="F20" s="222"/>
      <c r="G20" s="221">
        <f>SUMIF(F49:F53,A20,H49:H53)</f>
        <v>0</v>
      </c>
      <c r="H20" s="222"/>
      <c r="I20" s="221">
        <f>SUMIF(F49:F53,A20,I49:I53)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>
        <f>SUM(E16:F20)</f>
        <v>0</v>
      </c>
      <c r="F21" s="240"/>
      <c r="G21" s="231">
        <f>SUM(G16:H20)</f>
        <v>0</v>
      </c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61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 t="s">
        <v>188</v>
      </c>
      <c r="E32" s="39"/>
      <c r="F32" s="19" t="s">
        <v>9</v>
      </c>
      <c r="G32" s="39"/>
      <c r="H32" s="40">
        <f ca="1">TODAY()</f>
        <v>43866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59</v>
      </c>
      <c r="C39" s="208" t="s">
        <v>47</v>
      </c>
      <c r="D39" s="209"/>
      <c r="E39" s="209"/>
      <c r="F39" s="108">
        <f>'Rozpočet Pol'!AC52</f>
        <v>0</v>
      </c>
      <c r="G39" s="109">
        <f>'Rozpočet Pol'!AD52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0" t="s">
        <v>60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62</v>
      </c>
    </row>
    <row r="43" spans="1:52" x14ac:dyDescent="0.2">
      <c r="B43" s="213" t="s">
        <v>63</v>
      </c>
      <c r="C43" s="213"/>
      <c r="D43" s="213"/>
      <c r="E43" s="213"/>
      <c r="F43" s="213"/>
      <c r="G43" s="213"/>
      <c r="H43" s="213"/>
      <c r="I43" s="213"/>
      <c r="J43" s="213"/>
      <c r="AZ43" s="120" t="str">
        <f>B43</f>
        <v>D.1.4.2 Zdravotně technické instalace - 01/2020</v>
      </c>
    </row>
    <row r="46" spans="1:52" ht="15.75" x14ac:dyDescent="0.25">
      <c r="B46" s="121" t="s">
        <v>64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65</v>
      </c>
      <c r="G48" s="130" t="s">
        <v>29</v>
      </c>
      <c r="H48" s="130" t="s">
        <v>30</v>
      </c>
      <c r="I48" s="214" t="s">
        <v>28</v>
      </c>
      <c r="J48" s="214"/>
    </row>
    <row r="49" spans="1:10" ht="25.5" customHeight="1" x14ac:dyDescent="0.2">
      <c r="A49" s="123"/>
      <c r="B49" s="131" t="s">
        <v>66</v>
      </c>
      <c r="C49" s="216" t="s">
        <v>67</v>
      </c>
      <c r="D49" s="217"/>
      <c r="E49" s="217"/>
      <c r="F49" s="133" t="s">
        <v>23</v>
      </c>
      <c r="G49" s="134">
        <f>'Rozpočet Pol'!I8</f>
        <v>0</v>
      </c>
      <c r="H49" s="134">
        <f>'Rozpočet Pol'!K8</f>
        <v>0</v>
      </c>
      <c r="I49" s="215"/>
      <c r="J49" s="215"/>
    </row>
    <row r="50" spans="1:10" ht="25.5" customHeight="1" x14ac:dyDescent="0.2">
      <c r="A50" s="123"/>
      <c r="B50" s="125" t="s">
        <v>68</v>
      </c>
      <c r="C50" s="206" t="s">
        <v>69</v>
      </c>
      <c r="D50" s="207"/>
      <c r="E50" s="207"/>
      <c r="F50" s="135" t="s">
        <v>23</v>
      </c>
      <c r="G50" s="136">
        <f>'Rozpočet Pol'!I10</f>
        <v>0</v>
      </c>
      <c r="H50" s="136">
        <f>'Rozpočet Pol'!K10</f>
        <v>0</v>
      </c>
      <c r="I50" s="205"/>
      <c r="J50" s="205"/>
    </row>
    <row r="51" spans="1:10" ht="25.5" customHeight="1" x14ac:dyDescent="0.2">
      <c r="A51" s="123"/>
      <c r="B51" s="125" t="s">
        <v>70</v>
      </c>
      <c r="C51" s="206" t="s">
        <v>71</v>
      </c>
      <c r="D51" s="207"/>
      <c r="E51" s="207"/>
      <c r="F51" s="135" t="s">
        <v>24</v>
      </c>
      <c r="G51" s="136">
        <f>'Rozpočet Pol'!I22</f>
        <v>0</v>
      </c>
      <c r="H51" s="136">
        <f>'Rozpočet Pol'!K22</f>
        <v>0</v>
      </c>
      <c r="I51" s="205"/>
      <c r="J51" s="205"/>
    </row>
    <row r="52" spans="1:10" ht="25.5" customHeight="1" x14ac:dyDescent="0.2">
      <c r="A52" s="123"/>
      <c r="B52" s="125" t="s">
        <v>72</v>
      </c>
      <c r="C52" s="206" t="s">
        <v>73</v>
      </c>
      <c r="D52" s="207"/>
      <c r="E52" s="207"/>
      <c r="F52" s="135" t="s">
        <v>24</v>
      </c>
      <c r="G52" s="136">
        <f>'Rozpočet Pol'!I35</f>
        <v>0</v>
      </c>
      <c r="H52" s="136">
        <f>'Rozpočet Pol'!K35</f>
        <v>0</v>
      </c>
      <c r="I52" s="205"/>
      <c r="J52" s="205"/>
    </row>
    <row r="53" spans="1:10" ht="25.5" customHeight="1" x14ac:dyDescent="0.2">
      <c r="A53" s="123"/>
      <c r="B53" s="132" t="s">
        <v>74</v>
      </c>
      <c r="C53" s="202" t="s">
        <v>26</v>
      </c>
      <c r="D53" s="203"/>
      <c r="E53" s="203"/>
      <c r="F53" s="137" t="s">
        <v>74</v>
      </c>
      <c r="G53" s="138">
        <f>'Rozpočet Pol'!I49</f>
        <v>0</v>
      </c>
      <c r="H53" s="138">
        <f>'Rozpočet Pol'!K49</f>
        <v>0</v>
      </c>
      <c r="I53" s="201"/>
      <c r="J53" s="201"/>
    </row>
    <row r="54" spans="1:10" ht="25.5" customHeight="1" x14ac:dyDescent="0.2">
      <c r="A54" s="124"/>
      <c r="B54" s="128" t="s">
        <v>1</v>
      </c>
      <c r="C54" s="128"/>
      <c r="D54" s="129"/>
      <c r="E54" s="129"/>
      <c r="F54" s="139"/>
      <c r="G54" s="140">
        <f>SUM(G49:G53)</f>
        <v>0</v>
      </c>
      <c r="H54" s="140">
        <f>SUM(H49:H53)</f>
        <v>0</v>
      </c>
      <c r="I54" s="204">
        <f>SUM(I49:I53)</f>
        <v>0</v>
      </c>
      <c r="J54" s="204"/>
    </row>
    <row r="55" spans="1:10" x14ac:dyDescent="0.2">
      <c r="F55" s="141"/>
      <c r="G55" s="96"/>
      <c r="H55" s="141"/>
      <c r="I55" s="96"/>
      <c r="J55" s="96"/>
    </row>
    <row r="56" spans="1:10" x14ac:dyDescent="0.2">
      <c r="F56" s="141"/>
      <c r="G56" s="96"/>
      <c r="H56" s="141"/>
      <c r="I56" s="96"/>
      <c r="J56" s="96"/>
    </row>
    <row r="57" spans="1:10" x14ac:dyDescent="0.2">
      <c r="F57" s="141"/>
      <c r="G57" s="96"/>
      <c r="H57" s="141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2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77</v>
      </c>
    </row>
    <row r="2" spans="1:60" ht="24.95" customHeight="1" x14ac:dyDescent="0.2">
      <c r="A2" s="146" t="s">
        <v>76</v>
      </c>
      <c r="B2" s="144"/>
      <c r="C2" s="254" t="s">
        <v>47</v>
      </c>
      <c r="D2" s="255"/>
      <c r="E2" s="255"/>
      <c r="F2" s="255"/>
      <c r="G2" s="256"/>
      <c r="AE2" t="s">
        <v>78</v>
      </c>
    </row>
    <row r="3" spans="1:60" ht="24.95" customHeight="1" x14ac:dyDescent="0.2">
      <c r="A3" s="147" t="s">
        <v>7</v>
      </c>
      <c r="B3" s="145"/>
      <c r="C3" s="257" t="s">
        <v>43</v>
      </c>
      <c r="D3" s="258"/>
      <c r="E3" s="258"/>
      <c r="F3" s="258"/>
      <c r="G3" s="259"/>
      <c r="AE3" t="s">
        <v>79</v>
      </c>
    </row>
    <row r="4" spans="1:60" ht="24.95" hidden="1" customHeight="1" x14ac:dyDescent="0.2">
      <c r="A4" s="147" t="s">
        <v>8</v>
      </c>
      <c r="B4" s="145"/>
      <c r="C4" s="257"/>
      <c r="D4" s="258"/>
      <c r="E4" s="258"/>
      <c r="F4" s="258"/>
      <c r="G4" s="259"/>
      <c r="AE4" t="s">
        <v>80</v>
      </c>
    </row>
    <row r="5" spans="1:60" hidden="1" x14ac:dyDescent="0.2">
      <c r="A5" s="148" t="s">
        <v>81</v>
      </c>
      <c r="B5" s="149"/>
      <c r="C5" s="150"/>
      <c r="D5" s="151"/>
      <c r="E5" s="151"/>
      <c r="F5" s="151"/>
      <c r="G5" s="152"/>
      <c r="AE5" t="s">
        <v>82</v>
      </c>
    </row>
    <row r="7" spans="1:60" ht="38.25" x14ac:dyDescent="0.2">
      <c r="A7" s="157" t="s">
        <v>83</v>
      </c>
      <c r="B7" s="158" t="s">
        <v>84</v>
      </c>
      <c r="C7" s="158" t="s">
        <v>85</v>
      </c>
      <c r="D7" s="157" t="s">
        <v>86</v>
      </c>
      <c r="E7" s="157" t="s">
        <v>87</v>
      </c>
      <c r="F7" s="153" t="s">
        <v>88</v>
      </c>
      <c r="G7" s="174" t="s">
        <v>28</v>
      </c>
      <c r="H7" s="175" t="s">
        <v>29</v>
      </c>
      <c r="I7" s="175" t="s">
        <v>89</v>
      </c>
      <c r="J7" s="175" t="s">
        <v>30</v>
      </c>
      <c r="K7" s="175" t="s">
        <v>90</v>
      </c>
      <c r="L7" s="175" t="s">
        <v>91</v>
      </c>
      <c r="M7" s="175" t="s">
        <v>92</v>
      </c>
      <c r="N7" s="175" t="s">
        <v>93</v>
      </c>
      <c r="O7" s="175" t="s">
        <v>94</v>
      </c>
      <c r="P7" s="175" t="s">
        <v>95</v>
      </c>
      <c r="Q7" s="175" t="s">
        <v>96</v>
      </c>
      <c r="R7" s="175" t="s">
        <v>97</v>
      </c>
      <c r="S7" s="175" t="s">
        <v>98</v>
      </c>
      <c r="T7" s="175" t="s">
        <v>99</v>
      </c>
      <c r="U7" s="160" t="s">
        <v>100</v>
      </c>
    </row>
    <row r="8" spans="1:60" x14ac:dyDescent="0.2">
      <c r="A8" s="176" t="s">
        <v>101</v>
      </c>
      <c r="B8" s="177" t="s">
        <v>66</v>
      </c>
      <c r="C8" s="178" t="s">
        <v>67</v>
      </c>
      <c r="D8" s="179"/>
      <c r="E8" s="180"/>
      <c r="F8" s="181"/>
      <c r="G8" s="181">
        <f>SUMIF(AE9:AE9,"&lt;&gt;NOR",G9:G9)</f>
        <v>0</v>
      </c>
      <c r="H8" s="181"/>
      <c r="I8" s="181">
        <f>SUM(I9:I9)</f>
        <v>0</v>
      </c>
      <c r="J8" s="181"/>
      <c r="K8" s="181">
        <f>SUM(K9:K9)</f>
        <v>0</v>
      </c>
      <c r="L8" s="181"/>
      <c r="M8" s="181">
        <f>SUM(M9:M9)</f>
        <v>0</v>
      </c>
      <c r="N8" s="159"/>
      <c r="O8" s="159">
        <f>SUM(O9:O9)</f>
        <v>1.43032</v>
      </c>
      <c r="P8" s="159"/>
      <c r="Q8" s="159">
        <f>SUM(Q9:Q9)</f>
        <v>0</v>
      </c>
      <c r="R8" s="159"/>
      <c r="S8" s="159"/>
      <c r="T8" s="176"/>
      <c r="U8" s="159">
        <f>SUM(U9:U9)</f>
        <v>19.63</v>
      </c>
      <c r="AE8" t="s">
        <v>102</v>
      </c>
    </row>
    <row r="9" spans="1:60" outlineLevel="1" x14ac:dyDescent="0.2">
      <c r="A9" s="155">
        <v>1</v>
      </c>
      <c r="B9" s="161" t="s">
        <v>103</v>
      </c>
      <c r="C9" s="194" t="s">
        <v>104</v>
      </c>
      <c r="D9" s="163" t="s">
        <v>105</v>
      </c>
      <c r="E9" s="169">
        <v>9.5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4">
        <v>0.15056</v>
      </c>
      <c r="O9" s="164">
        <f>ROUND(E9*N9,5)</f>
        <v>1.43032</v>
      </c>
      <c r="P9" s="164">
        <v>0</v>
      </c>
      <c r="Q9" s="164">
        <f>ROUND(E9*P9,5)</f>
        <v>0</v>
      </c>
      <c r="R9" s="164"/>
      <c r="S9" s="164"/>
      <c r="T9" s="165">
        <v>2.0667900000000001</v>
      </c>
      <c r="U9" s="164">
        <f>ROUND(E9*T9,2)</f>
        <v>19.63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x14ac:dyDescent="0.2">
      <c r="A10" s="156" t="s">
        <v>101</v>
      </c>
      <c r="B10" s="162" t="s">
        <v>68</v>
      </c>
      <c r="C10" s="195" t="s">
        <v>69</v>
      </c>
      <c r="D10" s="166"/>
      <c r="E10" s="170"/>
      <c r="F10" s="173"/>
      <c r="G10" s="173">
        <f>SUMIF(AE11:AE21,"&lt;&gt;NOR",G11:G21)</f>
        <v>0</v>
      </c>
      <c r="H10" s="173"/>
      <c r="I10" s="173">
        <f>SUM(I11:I21)</f>
        <v>0</v>
      </c>
      <c r="J10" s="173"/>
      <c r="K10" s="173">
        <f>SUM(K11:K21)</f>
        <v>0</v>
      </c>
      <c r="L10" s="173"/>
      <c r="M10" s="173">
        <f>SUM(M11:M21)</f>
        <v>0</v>
      </c>
      <c r="N10" s="167"/>
      <c r="O10" s="167">
        <f>SUM(O11:O21)</f>
        <v>3.7749999999999999E-2</v>
      </c>
      <c r="P10" s="167"/>
      <c r="Q10" s="167">
        <f>SUM(Q11:Q21)</f>
        <v>1.6150000000000002</v>
      </c>
      <c r="R10" s="167"/>
      <c r="S10" s="167"/>
      <c r="T10" s="168"/>
      <c r="U10" s="167">
        <f>SUM(U11:U21)</f>
        <v>27.830000000000002</v>
      </c>
      <c r="AE10" t="s">
        <v>102</v>
      </c>
    </row>
    <row r="11" spans="1:60" outlineLevel="1" x14ac:dyDescent="0.2">
      <c r="A11" s="155">
        <v>2</v>
      </c>
      <c r="B11" s="161" t="s">
        <v>107</v>
      </c>
      <c r="C11" s="194" t="s">
        <v>108</v>
      </c>
      <c r="D11" s="163" t="s">
        <v>109</v>
      </c>
      <c r="E11" s="169">
        <v>2</v>
      </c>
      <c r="F11" s="171"/>
      <c r="G11" s="172">
        <f t="shared" ref="G11:G21" si="0">ROUND(E11*F11,2)</f>
        <v>0</v>
      </c>
      <c r="H11" s="171"/>
      <c r="I11" s="172">
        <f t="shared" ref="I11:I21" si="1">ROUND(E11*H11,2)</f>
        <v>0</v>
      </c>
      <c r="J11" s="171"/>
      <c r="K11" s="172">
        <f t="shared" ref="K11:K21" si="2">ROUND(E11*J11,2)</f>
        <v>0</v>
      </c>
      <c r="L11" s="172">
        <v>21</v>
      </c>
      <c r="M11" s="172">
        <f t="shared" ref="M11:M21" si="3">G11*(1+L11/100)</f>
        <v>0</v>
      </c>
      <c r="N11" s="164">
        <v>4.8999999999999998E-4</v>
      </c>
      <c r="O11" s="164">
        <f t="shared" ref="O11:O21" si="4">ROUND(E11*N11,5)</f>
        <v>9.7999999999999997E-4</v>
      </c>
      <c r="P11" s="164">
        <v>8.9999999999999993E-3</v>
      </c>
      <c r="Q11" s="164">
        <f t="shared" ref="Q11:Q21" si="5">ROUND(E11*P11,5)</f>
        <v>1.7999999999999999E-2</v>
      </c>
      <c r="R11" s="164"/>
      <c r="S11" s="164"/>
      <c r="T11" s="165">
        <v>0.247</v>
      </c>
      <c r="U11" s="164">
        <f t="shared" ref="U11:U21" si="6">ROUND(E11*T11,2)</f>
        <v>0.49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110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3</v>
      </c>
      <c r="B12" s="161" t="s">
        <v>111</v>
      </c>
      <c r="C12" s="194" t="s">
        <v>112</v>
      </c>
      <c r="D12" s="163" t="s">
        <v>109</v>
      </c>
      <c r="E12" s="169">
        <v>18</v>
      </c>
      <c r="F12" s="171"/>
      <c r="G12" s="172">
        <f t="shared" si="0"/>
        <v>0</v>
      </c>
      <c r="H12" s="171"/>
      <c r="I12" s="172">
        <f t="shared" si="1"/>
        <v>0</v>
      </c>
      <c r="J12" s="171"/>
      <c r="K12" s="172">
        <f t="shared" si="2"/>
        <v>0</v>
      </c>
      <c r="L12" s="172">
        <v>21</v>
      </c>
      <c r="M12" s="172">
        <f t="shared" si="3"/>
        <v>0</v>
      </c>
      <c r="N12" s="164">
        <v>4.8999999999999998E-4</v>
      </c>
      <c r="O12" s="164">
        <f t="shared" si="4"/>
        <v>8.8199999999999997E-3</v>
      </c>
      <c r="P12" s="164">
        <v>5.3999999999999999E-2</v>
      </c>
      <c r="Q12" s="164">
        <f t="shared" si="5"/>
        <v>0.97199999999999998</v>
      </c>
      <c r="R12" s="164"/>
      <c r="S12" s="164"/>
      <c r="T12" s="165">
        <v>0.66800000000000004</v>
      </c>
      <c r="U12" s="164">
        <f t="shared" si="6"/>
        <v>12.02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110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4</v>
      </c>
      <c r="B13" s="161" t="s">
        <v>113</v>
      </c>
      <c r="C13" s="194" t="s">
        <v>114</v>
      </c>
      <c r="D13" s="163" t="s">
        <v>105</v>
      </c>
      <c r="E13" s="169">
        <v>5</v>
      </c>
      <c r="F13" s="171"/>
      <c r="G13" s="172">
        <f t="shared" si="0"/>
        <v>0</v>
      </c>
      <c r="H13" s="171"/>
      <c r="I13" s="172">
        <f t="shared" si="1"/>
        <v>0</v>
      </c>
      <c r="J13" s="171"/>
      <c r="K13" s="172">
        <f t="shared" si="2"/>
        <v>0</v>
      </c>
      <c r="L13" s="172">
        <v>21</v>
      </c>
      <c r="M13" s="172">
        <f t="shared" si="3"/>
        <v>0</v>
      </c>
      <c r="N13" s="164">
        <v>0</v>
      </c>
      <c r="O13" s="164">
        <f t="shared" si="4"/>
        <v>0</v>
      </c>
      <c r="P13" s="164">
        <v>6.8000000000000005E-2</v>
      </c>
      <c r="Q13" s="164">
        <f t="shared" si="5"/>
        <v>0.34</v>
      </c>
      <c r="R13" s="164"/>
      <c r="S13" s="164"/>
      <c r="T13" s="165">
        <v>0.3</v>
      </c>
      <c r="U13" s="164">
        <f t="shared" si="6"/>
        <v>1.5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110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>
        <v>5</v>
      </c>
      <c r="B14" s="161" t="s">
        <v>115</v>
      </c>
      <c r="C14" s="194" t="s">
        <v>116</v>
      </c>
      <c r="D14" s="163" t="s">
        <v>117</v>
      </c>
      <c r="E14" s="169">
        <v>1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21</v>
      </c>
      <c r="M14" s="172">
        <f t="shared" si="3"/>
        <v>0</v>
      </c>
      <c r="N14" s="164">
        <v>6.7000000000000002E-4</v>
      </c>
      <c r="O14" s="164">
        <f t="shared" si="4"/>
        <v>6.7000000000000002E-4</v>
      </c>
      <c r="P14" s="164">
        <v>1.6E-2</v>
      </c>
      <c r="Q14" s="164">
        <f t="shared" si="5"/>
        <v>1.6E-2</v>
      </c>
      <c r="R14" s="164"/>
      <c r="S14" s="164"/>
      <c r="T14" s="165">
        <v>0.84</v>
      </c>
      <c r="U14" s="164">
        <f t="shared" si="6"/>
        <v>0.84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110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>
        <v>6</v>
      </c>
      <c r="B15" s="161" t="s">
        <v>118</v>
      </c>
      <c r="C15" s="194" t="s">
        <v>119</v>
      </c>
      <c r="D15" s="163" t="s">
        <v>117</v>
      </c>
      <c r="E15" s="169">
        <v>1</v>
      </c>
      <c r="F15" s="171"/>
      <c r="G15" s="172">
        <f t="shared" si="0"/>
        <v>0</v>
      </c>
      <c r="H15" s="171"/>
      <c r="I15" s="172">
        <f t="shared" si="1"/>
        <v>0</v>
      </c>
      <c r="J15" s="171"/>
      <c r="K15" s="172">
        <f t="shared" si="2"/>
        <v>0</v>
      </c>
      <c r="L15" s="172">
        <v>21</v>
      </c>
      <c r="M15" s="172">
        <f t="shared" si="3"/>
        <v>0</v>
      </c>
      <c r="N15" s="164">
        <v>1.33E-3</v>
      </c>
      <c r="O15" s="164">
        <f t="shared" si="4"/>
        <v>1.33E-3</v>
      </c>
      <c r="P15" s="164">
        <v>0.14899999999999999</v>
      </c>
      <c r="Q15" s="164">
        <f t="shared" si="5"/>
        <v>0.14899999999999999</v>
      </c>
      <c r="R15" s="164"/>
      <c r="S15" s="164"/>
      <c r="T15" s="165">
        <v>2.3079999999999998</v>
      </c>
      <c r="U15" s="164">
        <f t="shared" si="6"/>
        <v>2.31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110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>
        <v>7</v>
      </c>
      <c r="B16" s="161" t="s">
        <v>115</v>
      </c>
      <c r="C16" s="194" t="s">
        <v>120</v>
      </c>
      <c r="D16" s="163" t="s">
        <v>117</v>
      </c>
      <c r="E16" s="169">
        <v>2</v>
      </c>
      <c r="F16" s="171"/>
      <c r="G16" s="172">
        <f t="shared" si="0"/>
        <v>0</v>
      </c>
      <c r="H16" s="171"/>
      <c r="I16" s="172">
        <f t="shared" si="1"/>
        <v>0</v>
      </c>
      <c r="J16" s="171"/>
      <c r="K16" s="172">
        <f t="shared" si="2"/>
        <v>0</v>
      </c>
      <c r="L16" s="172">
        <v>21</v>
      </c>
      <c r="M16" s="172">
        <f t="shared" si="3"/>
        <v>0</v>
      </c>
      <c r="N16" s="164">
        <v>6.7000000000000002E-4</v>
      </c>
      <c r="O16" s="164">
        <f t="shared" si="4"/>
        <v>1.34E-3</v>
      </c>
      <c r="P16" s="164">
        <v>1.6E-2</v>
      </c>
      <c r="Q16" s="164">
        <f t="shared" si="5"/>
        <v>3.2000000000000001E-2</v>
      </c>
      <c r="R16" s="164"/>
      <c r="S16" s="164"/>
      <c r="T16" s="165">
        <v>0.84</v>
      </c>
      <c r="U16" s="164">
        <f t="shared" si="6"/>
        <v>1.68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110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8</v>
      </c>
      <c r="B17" s="161" t="s">
        <v>115</v>
      </c>
      <c r="C17" s="194" t="s">
        <v>116</v>
      </c>
      <c r="D17" s="163" t="s">
        <v>117</v>
      </c>
      <c r="E17" s="169">
        <v>1</v>
      </c>
      <c r="F17" s="171"/>
      <c r="G17" s="172">
        <f t="shared" si="0"/>
        <v>0</v>
      </c>
      <c r="H17" s="171"/>
      <c r="I17" s="172">
        <f t="shared" si="1"/>
        <v>0</v>
      </c>
      <c r="J17" s="171"/>
      <c r="K17" s="172">
        <f t="shared" si="2"/>
        <v>0</v>
      </c>
      <c r="L17" s="172">
        <v>21</v>
      </c>
      <c r="M17" s="172">
        <f t="shared" si="3"/>
        <v>0</v>
      </c>
      <c r="N17" s="164">
        <v>6.7000000000000002E-4</v>
      </c>
      <c r="O17" s="164">
        <f t="shared" si="4"/>
        <v>6.7000000000000002E-4</v>
      </c>
      <c r="P17" s="164">
        <v>1.6E-2</v>
      </c>
      <c r="Q17" s="164">
        <f t="shared" si="5"/>
        <v>1.6E-2</v>
      </c>
      <c r="R17" s="164"/>
      <c r="S17" s="164"/>
      <c r="T17" s="165">
        <v>0.84</v>
      </c>
      <c r="U17" s="164">
        <f t="shared" si="6"/>
        <v>0.84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110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>
        <v>9</v>
      </c>
      <c r="B18" s="161" t="s">
        <v>121</v>
      </c>
      <c r="C18" s="194" t="s">
        <v>122</v>
      </c>
      <c r="D18" s="163" t="s">
        <v>117</v>
      </c>
      <c r="E18" s="169">
        <v>18</v>
      </c>
      <c r="F18" s="171"/>
      <c r="G18" s="172">
        <f t="shared" si="0"/>
        <v>0</v>
      </c>
      <c r="H18" s="171"/>
      <c r="I18" s="172">
        <f t="shared" si="1"/>
        <v>0</v>
      </c>
      <c r="J18" s="171"/>
      <c r="K18" s="172">
        <f t="shared" si="2"/>
        <v>0</v>
      </c>
      <c r="L18" s="172">
        <v>21</v>
      </c>
      <c r="M18" s="172">
        <f t="shared" si="3"/>
        <v>0</v>
      </c>
      <c r="N18" s="164">
        <v>1.33E-3</v>
      </c>
      <c r="O18" s="164">
        <f t="shared" si="4"/>
        <v>2.3939999999999999E-2</v>
      </c>
      <c r="P18" s="164">
        <v>4.0000000000000001E-3</v>
      </c>
      <c r="Q18" s="164">
        <f t="shared" si="5"/>
        <v>7.1999999999999995E-2</v>
      </c>
      <c r="R18" s="164"/>
      <c r="S18" s="164"/>
      <c r="T18" s="165">
        <v>0.255</v>
      </c>
      <c r="U18" s="164">
        <f t="shared" si="6"/>
        <v>4.59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110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>
        <v>10</v>
      </c>
      <c r="B19" s="161" t="s">
        <v>123</v>
      </c>
      <c r="C19" s="194" t="s">
        <v>124</v>
      </c>
      <c r="D19" s="163" t="s">
        <v>125</v>
      </c>
      <c r="E19" s="169">
        <v>1.615</v>
      </c>
      <c r="F19" s="171"/>
      <c r="G19" s="172">
        <f t="shared" si="0"/>
        <v>0</v>
      </c>
      <c r="H19" s="171"/>
      <c r="I19" s="172">
        <f t="shared" si="1"/>
        <v>0</v>
      </c>
      <c r="J19" s="171"/>
      <c r="K19" s="172">
        <f t="shared" si="2"/>
        <v>0</v>
      </c>
      <c r="L19" s="172">
        <v>21</v>
      </c>
      <c r="M19" s="172">
        <f t="shared" si="3"/>
        <v>0</v>
      </c>
      <c r="N19" s="164">
        <v>0</v>
      </c>
      <c r="O19" s="164">
        <f t="shared" si="4"/>
        <v>0</v>
      </c>
      <c r="P19" s="164">
        <v>0</v>
      </c>
      <c r="Q19" s="164">
        <f t="shared" si="5"/>
        <v>0</v>
      </c>
      <c r="R19" s="164"/>
      <c r="S19" s="164"/>
      <c r="T19" s="165">
        <v>0.93300000000000005</v>
      </c>
      <c r="U19" s="164">
        <f t="shared" si="6"/>
        <v>1.51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110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11</v>
      </c>
      <c r="B20" s="161" t="s">
        <v>126</v>
      </c>
      <c r="C20" s="194" t="s">
        <v>127</v>
      </c>
      <c r="D20" s="163" t="s">
        <v>125</v>
      </c>
      <c r="E20" s="169">
        <v>1.615</v>
      </c>
      <c r="F20" s="171"/>
      <c r="G20" s="172">
        <f t="shared" si="0"/>
        <v>0</v>
      </c>
      <c r="H20" s="171"/>
      <c r="I20" s="172">
        <f t="shared" si="1"/>
        <v>0</v>
      </c>
      <c r="J20" s="171"/>
      <c r="K20" s="172">
        <f t="shared" si="2"/>
        <v>0</v>
      </c>
      <c r="L20" s="172">
        <v>21</v>
      </c>
      <c r="M20" s="172">
        <f t="shared" si="3"/>
        <v>0</v>
      </c>
      <c r="N20" s="164">
        <v>0</v>
      </c>
      <c r="O20" s="164">
        <f t="shared" si="4"/>
        <v>0</v>
      </c>
      <c r="P20" s="164">
        <v>0</v>
      </c>
      <c r="Q20" s="164">
        <f t="shared" si="5"/>
        <v>0</v>
      </c>
      <c r="R20" s="164"/>
      <c r="S20" s="164"/>
      <c r="T20" s="165">
        <v>0.94199999999999995</v>
      </c>
      <c r="U20" s="164">
        <f t="shared" si="6"/>
        <v>1.52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110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>
        <v>12</v>
      </c>
      <c r="B21" s="161" t="s">
        <v>128</v>
      </c>
      <c r="C21" s="194" t="s">
        <v>129</v>
      </c>
      <c r="D21" s="163" t="s">
        <v>125</v>
      </c>
      <c r="E21" s="169">
        <v>5.085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21</v>
      </c>
      <c r="M21" s="172">
        <f t="shared" si="3"/>
        <v>0</v>
      </c>
      <c r="N21" s="164">
        <v>0</v>
      </c>
      <c r="O21" s="164">
        <f t="shared" si="4"/>
        <v>0</v>
      </c>
      <c r="P21" s="164">
        <v>0</v>
      </c>
      <c r="Q21" s="164">
        <f t="shared" si="5"/>
        <v>0</v>
      </c>
      <c r="R21" s="164"/>
      <c r="S21" s="164"/>
      <c r="T21" s="165">
        <v>0.105</v>
      </c>
      <c r="U21" s="164">
        <f t="shared" si="6"/>
        <v>0.53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110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x14ac:dyDescent="0.2">
      <c r="A22" s="156" t="s">
        <v>101</v>
      </c>
      <c r="B22" s="162" t="s">
        <v>70</v>
      </c>
      <c r="C22" s="195" t="s">
        <v>71</v>
      </c>
      <c r="D22" s="166"/>
      <c r="E22" s="170"/>
      <c r="F22" s="173"/>
      <c r="G22" s="173">
        <f>SUMIF(AE23:AE34,"&lt;&gt;NOR",G23:G34)</f>
        <v>0</v>
      </c>
      <c r="H22" s="173"/>
      <c r="I22" s="173">
        <f>SUM(I23:I34)</f>
        <v>0</v>
      </c>
      <c r="J22" s="173"/>
      <c r="K22" s="173">
        <f>SUM(K23:K34)</f>
        <v>0</v>
      </c>
      <c r="L22" s="173"/>
      <c r="M22" s="173">
        <f>SUM(M23:M34)</f>
        <v>0</v>
      </c>
      <c r="N22" s="167"/>
      <c r="O22" s="167">
        <f>SUM(O23:O34)</f>
        <v>7.0279999999999995E-2</v>
      </c>
      <c r="P22" s="167"/>
      <c r="Q22" s="167">
        <f>SUM(Q23:Q34)</f>
        <v>0</v>
      </c>
      <c r="R22" s="167"/>
      <c r="S22" s="167"/>
      <c r="T22" s="168"/>
      <c r="U22" s="167">
        <f>SUM(U23:U34)</f>
        <v>58.330000000000005</v>
      </c>
      <c r="AE22" t="s">
        <v>102</v>
      </c>
    </row>
    <row r="23" spans="1:60" outlineLevel="1" x14ac:dyDescent="0.2">
      <c r="A23" s="155">
        <v>13</v>
      </c>
      <c r="B23" s="161" t="s">
        <v>130</v>
      </c>
      <c r="C23" s="194" t="s">
        <v>131</v>
      </c>
      <c r="D23" s="163" t="s">
        <v>117</v>
      </c>
      <c r="E23" s="169">
        <v>12</v>
      </c>
      <c r="F23" s="171"/>
      <c r="G23" s="172">
        <f t="shared" ref="G23:G34" si="7">ROUND(E23*F23,2)</f>
        <v>0</v>
      </c>
      <c r="H23" s="171"/>
      <c r="I23" s="172">
        <f t="shared" ref="I23:I34" si="8">ROUND(E23*H23,2)</f>
        <v>0</v>
      </c>
      <c r="J23" s="171"/>
      <c r="K23" s="172">
        <f t="shared" ref="K23:K34" si="9">ROUND(E23*J23,2)</f>
        <v>0</v>
      </c>
      <c r="L23" s="172">
        <v>21</v>
      </c>
      <c r="M23" s="172">
        <f t="shared" ref="M23:M34" si="10">G23*(1+L23/100)</f>
        <v>0</v>
      </c>
      <c r="N23" s="164">
        <v>5.1999999999999995E-4</v>
      </c>
      <c r="O23" s="164">
        <f t="shared" ref="O23:O34" si="11">ROUND(E23*N23,5)</f>
        <v>6.2399999999999999E-3</v>
      </c>
      <c r="P23" s="164">
        <v>0</v>
      </c>
      <c r="Q23" s="164">
        <f t="shared" ref="Q23:Q34" si="12">ROUND(E23*P23,5)</f>
        <v>0</v>
      </c>
      <c r="R23" s="164"/>
      <c r="S23" s="164"/>
      <c r="T23" s="165">
        <v>0.35926000000000002</v>
      </c>
      <c r="U23" s="164">
        <f t="shared" ref="U23:U34" si="13">ROUND(E23*T23,2)</f>
        <v>4.3099999999999996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110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14</v>
      </c>
      <c r="B24" s="161" t="s">
        <v>132</v>
      </c>
      <c r="C24" s="194" t="s">
        <v>133</v>
      </c>
      <c r="D24" s="163" t="s">
        <v>117</v>
      </c>
      <c r="E24" s="169">
        <v>6</v>
      </c>
      <c r="F24" s="171"/>
      <c r="G24" s="172">
        <f t="shared" si="7"/>
        <v>0</v>
      </c>
      <c r="H24" s="171"/>
      <c r="I24" s="172">
        <f t="shared" si="8"/>
        <v>0</v>
      </c>
      <c r="J24" s="171"/>
      <c r="K24" s="172">
        <f t="shared" si="9"/>
        <v>0</v>
      </c>
      <c r="L24" s="172">
        <v>21</v>
      </c>
      <c r="M24" s="172">
        <f t="shared" si="10"/>
        <v>0</v>
      </c>
      <c r="N24" s="164">
        <v>4.0000000000000002E-4</v>
      </c>
      <c r="O24" s="164">
        <f t="shared" si="11"/>
        <v>2.3999999999999998E-3</v>
      </c>
      <c r="P24" s="164">
        <v>0</v>
      </c>
      <c r="Q24" s="164">
        <f t="shared" si="12"/>
        <v>0</v>
      </c>
      <c r="R24" s="164"/>
      <c r="S24" s="164"/>
      <c r="T24" s="165">
        <v>0.3266</v>
      </c>
      <c r="U24" s="164">
        <f t="shared" si="13"/>
        <v>1.96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110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 x14ac:dyDescent="0.2">
      <c r="A25" s="155">
        <v>15</v>
      </c>
      <c r="B25" s="161" t="s">
        <v>134</v>
      </c>
      <c r="C25" s="194" t="s">
        <v>135</v>
      </c>
      <c r="D25" s="163" t="s">
        <v>109</v>
      </c>
      <c r="E25" s="169">
        <v>23</v>
      </c>
      <c r="F25" s="171"/>
      <c r="G25" s="172">
        <f t="shared" si="7"/>
        <v>0</v>
      </c>
      <c r="H25" s="171"/>
      <c r="I25" s="172">
        <f t="shared" si="8"/>
        <v>0</v>
      </c>
      <c r="J25" s="171"/>
      <c r="K25" s="172">
        <f t="shared" si="9"/>
        <v>0</v>
      </c>
      <c r="L25" s="172">
        <v>21</v>
      </c>
      <c r="M25" s="172">
        <f t="shared" si="10"/>
        <v>0</v>
      </c>
      <c r="N25" s="164">
        <v>5.0000000000000001E-4</v>
      </c>
      <c r="O25" s="164">
        <f t="shared" si="11"/>
        <v>1.15E-2</v>
      </c>
      <c r="P25" s="164">
        <v>0</v>
      </c>
      <c r="Q25" s="164">
        <f t="shared" si="12"/>
        <v>0</v>
      </c>
      <c r="R25" s="164"/>
      <c r="S25" s="164"/>
      <c r="T25" s="165">
        <v>0.27889999999999998</v>
      </c>
      <c r="U25" s="164">
        <f t="shared" si="13"/>
        <v>6.41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110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 x14ac:dyDescent="0.2">
      <c r="A26" s="155">
        <v>16</v>
      </c>
      <c r="B26" s="161" t="s">
        <v>136</v>
      </c>
      <c r="C26" s="194" t="s">
        <v>137</v>
      </c>
      <c r="D26" s="163" t="s">
        <v>109</v>
      </c>
      <c r="E26" s="169">
        <v>45</v>
      </c>
      <c r="F26" s="171"/>
      <c r="G26" s="172">
        <f t="shared" si="7"/>
        <v>0</v>
      </c>
      <c r="H26" s="171"/>
      <c r="I26" s="172">
        <f t="shared" si="8"/>
        <v>0</v>
      </c>
      <c r="J26" s="171"/>
      <c r="K26" s="172">
        <f t="shared" si="9"/>
        <v>0</v>
      </c>
      <c r="L26" s="172">
        <v>21</v>
      </c>
      <c r="M26" s="172">
        <f t="shared" si="10"/>
        <v>0</v>
      </c>
      <c r="N26" s="164">
        <v>6.4000000000000005E-4</v>
      </c>
      <c r="O26" s="164">
        <f t="shared" si="11"/>
        <v>2.8799999999999999E-2</v>
      </c>
      <c r="P26" s="164">
        <v>0</v>
      </c>
      <c r="Q26" s="164">
        <f t="shared" si="12"/>
        <v>0</v>
      </c>
      <c r="R26" s="164"/>
      <c r="S26" s="164"/>
      <c r="T26" s="165">
        <v>0.29730000000000001</v>
      </c>
      <c r="U26" s="164">
        <f t="shared" si="13"/>
        <v>13.38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110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ht="22.5" outlineLevel="1" x14ac:dyDescent="0.2">
      <c r="A27" s="155">
        <v>17</v>
      </c>
      <c r="B27" s="161" t="s">
        <v>138</v>
      </c>
      <c r="C27" s="194" t="s">
        <v>139</v>
      </c>
      <c r="D27" s="163" t="s">
        <v>109</v>
      </c>
      <c r="E27" s="169">
        <v>4</v>
      </c>
      <c r="F27" s="171"/>
      <c r="G27" s="172">
        <f t="shared" si="7"/>
        <v>0</v>
      </c>
      <c r="H27" s="171"/>
      <c r="I27" s="172">
        <f t="shared" si="8"/>
        <v>0</v>
      </c>
      <c r="J27" s="171"/>
      <c r="K27" s="172">
        <f t="shared" si="9"/>
        <v>0</v>
      </c>
      <c r="L27" s="172">
        <v>21</v>
      </c>
      <c r="M27" s="172">
        <f t="shared" si="10"/>
        <v>0</v>
      </c>
      <c r="N27" s="164">
        <v>7.6999999999999996E-4</v>
      </c>
      <c r="O27" s="164">
        <f t="shared" si="11"/>
        <v>3.0799999999999998E-3</v>
      </c>
      <c r="P27" s="164">
        <v>0</v>
      </c>
      <c r="Q27" s="164">
        <f t="shared" si="12"/>
        <v>0</v>
      </c>
      <c r="R27" s="164"/>
      <c r="S27" s="164"/>
      <c r="T27" s="165">
        <v>0.33279999999999998</v>
      </c>
      <c r="U27" s="164">
        <f t="shared" si="13"/>
        <v>1.33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110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 x14ac:dyDescent="0.2">
      <c r="A28" s="155">
        <v>18</v>
      </c>
      <c r="B28" s="161" t="s">
        <v>140</v>
      </c>
      <c r="C28" s="194" t="s">
        <v>141</v>
      </c>
      <c r="D28" s="163" t="s">
        <v>109</v>
      </c>
      <c r="E28" s="169">
        <v>23</v>
      </c>
      <c r="F28" s="171"/>
      <c r="G28" s="172">
        <f t="shared" si="7"/>
        <v>0</v>
      </c>
      <c r="H28" s="171"/>
      <c r="I28" s="172">
        <f t="shared" si="8"/>
        <v>0</v>
      </c>
      <c r="J28" s="171"/>
      <c r="K28" s="172">
        <f t="shared" si="9"/>
        <v>0</v>
      </c>
      <c r="L28" s="172">
        <v>21</v>
      </c>
      <c r="M28" s="172">
        <f t="shared" si="10"/>
        <v>0</v>
      </c>
      <c r="N28" s="164">
        <v>5.0000000000000002E-5</v>
      </c>
      <c r="O28" s="164">
        <f t="shared" si="11"/>
        <v>1.15E-3</v>
      </c>
      <c r="P28" s="164">
        <v>0</v>
      </c>
      <c r="Q28" s="164">
        <f t="shared" si="12"/>
        <v>0</v>
      </c>
      <c r="R28" s="164"/>
      <c r="S28" s="164"/>
      <c r="T28" s="165">
        <v>0.129</v>
      </c>
      <c r="U28" s="164">
        <f t="shared" si="13"/>
        <v>2.97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110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 x14ac:dyDescent="0.2">
      <c r="A29" s="155">
        <v>19</v>
      </c>
      <c r="B29" s="161" t="s">
        <v>142</v>
      </c>
      <c r="C29" s="194" t="s">
        <v>143</v>
      </c>
      <c r="D29" s="163" t="s">
        <v>109</v>
      </c>
      <c r="E29" s="169">
        <v>45</v>
      </c>
      <c r="F29" s="171"/>
      <c r="G29" s="172">
        <f t="shared" si="7"/>
        <v>0</v>
      </c>
      <c r="H29" s="171"/>
      <c r="I29" s="172">
        <f t="shared" si="8"/>
        <v>0</v>
      </c>
      <c r="J29" s="171"/>
      <c r="K29" s="172">
        <f t="shared" si="9"/>
        <v>0</v>
      </c>
      <c r="L29" s="172">
        <v>21</v>
      </c>
      <c r="M29" s="172">
        <f t="shared" si="10"/>
        <v>0</v>
      </c>
      <c r="N29" s="164">
        <v>6.9999999999999994E-5</v>
      </c>
      <c r="O29" s="164">
        <f t="shared" si="11"/>
        <v>3.15E-3</v>
      </c>
      <c r="P29" s="164">
        <v>0</v>
      </c>
      <c r="Q29" s="164">
        <f t="shared" si="12"/>
        <v>0</v>
      </c>
      <c r="R29" s="164"/>
      <c r="S29" s="164"/>
      <c r="T29" s="165">
        <v>0.129</v>
      </c>
      <c r="U29" s="164">
        <f t="shared" si="13"/>
        <v>5.81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110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22.5" outlineLevel="1" x14ac:dyDescent="0.2">
      <c r="A30" s="155">
        <v>20</v>
      </c>
      <c r="B30" s="161" t="s">
        <v>144</v>
      </c>
      <c r="C30" s="194" t="s">
        <v>145</v>
      </c>
      <c r="D30" s="163" t="s">
        <v>109</v>
      </c>
      <c r="E30" s="169">
        <v>4</v>
      </c>
      <c r="F30" s="171"/>
      <c r="G30" s="172">
        <f t="shared" si="7"/>
        <v>0</v>
      </c>
      <c r="H30" s="171"/>
      <c r="I30" s="172">
        <f t="shared" si="8"/>
        <v>0</v>
      </c>
      <c r="J30" s="171"/>
      <c r="K30" s="172">
        <f t="shared" si="9"/>
        <v>0</v>
      </c>
      <c r="L30" s="172">
        <v>21</v>
      </c>
      <c r="M30" s="172">
        <f t="shared" si="10"/>
        <v>0</v>
      </c>
      <c r="N30" s="164">
        <v>6.9999999999999994E-5</v>
      </c>
      <c r="O30" s="164">
        <f t="shared" si="11"/>
        <v>2.7999999999999998E-4</v>
      </c>
      <c r="P30" s="164">
        <v>0</v>
      </c>
      <c r="Q30" s="164">
        <f t="shared" si="12"/>
        <v>0</v>
      </c>
      <c r="R30" s="164"/>
      <c r="S30" s="164"/>
      <c r="T30" s="165">
        <v>0.14199999999999999</v>
      </c>
      <c r="U30" s="164">
        <f t="shared" si="13"/>
        <v>0.56999999999999995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110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21</v>
      </c>
      <c r="B31" s="161" t="s">
        <v>146</v>
      </c>
      <c r="C31" s="194" t="s">
        <v>147</v>
      </c>
      <c r="D31" s="163" t="s">
        <v>109</v>
      </c>
      <c r="E31" s="169">
        <v>72</v>
      </c>
      <c r="F31" s="171"/>
      <c r="G31" s="172">
        <f t="shared" si="7"/>
        <v>0</v>
      </c>
      <c r="H31" s="171"/>
      <c r="I31" s="172">
        <f t="shared" si="8"/>
        <v>0</v>
      </c>
      <c r="J31" s="171"/>
      <c r="K31" s="172">
        <f t="shared" si="9"/>
        <v>0</v>
      </c>
      <c r="L31" s="172">
        <v>21</v>
      </c>
      <c r="M31" s="172">
        <f t="shared" si="10"/>
        <v>0</v>
      </c>
      <c r="N31" s="164">
        <v>1.8000000000000001E-4</v>
      </c>
      <c r="O31" s="164">
        <f t="shared" si="11"/>
        <v>1.2959999999999999E-2</v>
      </c>
      <c r="P31" s="164">
        <v>0</v>
      </c>
      <c r="Q31" s="164">
        <f t="shared" si="12"/>
        <v>0</v>
      </c>
      <c r="R31" s="164"/>
      <c r="S31" s="164"/>
      <c r="T31" s="165">
        <v>6.7000000000000004E-2</v>
      </c>
      <c r="U31" s="164">
        <f t="shared" si="13"/>
        <v>4.82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110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22</v>
      </c>
      <c r="B32" s="161" t="s">
        <v>148</v>
      </c>
      <c r="C32" s="194" t="s">
        <v>149</v>
      </c>
      <c r="D32" s="163" t="s">
        <v>109</v>
      </c>
      <c r="E32" s="169">
        <v>72</v>
      </c>
      <c r="F32" s="171"/>
      <c r="G32" s="172">
        <f t="shared" si="7"/>
        <v>0</v>
      </c>
      <c r="H32" s="171"/>
      <c r="I32" s="172">
        <f t="shared" si="8"/>
        <v>0</v>
      </c>
      <c r="J32" s="171"/>
      <c r="K32" s="172">
        <f t="shared" si="9"/>
        <v>0</v>
      </c>
      <c r="L32" s="172">
        <v>21</v>
      </c>
      <c r="M32" s="172">
        <f t="shared" si="10"/>
        <v>0</v>
      </c>
      <c r="N32" s="164">
        <v>1.0000000000000001E-5</v>
      </c>
      <c r="O32" s="164">
        <f t="shared" si="11"/>
        <v>7.2000000000000005E-4</v>
      </c>
      <c r="P32" s="164">
        <v>0</v>
      </c>
      <c r="Q32" s="164">
        <f t="shared" si="12"/>
        <v>0</v>
      </c>
      <c r="R32" s="164"/>
      <c r="S32" s="164"/>
      <c r="T32" s="165">
        <v>6.2E-2</v>
      </c>
      <c r="U32" s="164">
        <f t="shared" si="13"/>
        <v>4.46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110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23</v>
      </c>
      <c r="B33" s="161" t="s">
        <v>150</v>
      </c>
      <c r="C33" s="194" t="s">
        <v>151</v>
      </c>
      <c r="D33" s="163" t="s">
        <v>117</v>
      </c>
      <c r="E33" s="169">
        <v>74</v>
      </c>
      <c r="F33" s="171"/>
      <c r="G33" s="172">
        <f t="shared" si="7"/>
        <v>0</v>
      </c>
      <c r="H33" s="171"/>
      <c r="I33" s="172">
        <f t="shared" si="8"/>
        <v>0</v>
      </c>
      <c r="J33" s="171"/>
      <c r="K33" s="172">
        <f t="shared" si="9"/>
        <v>0</v>
      </c>
      <c r="L33" s="172">
        <v>21</v>
      </c>
      <c r="M33" s="172">
        <f t="shared" si="10"/>
        <v>0</v>
      </c>
      <c r="N33" s="164">
        <v>0</v>
      </c>
      <c r="O33" s="164">
        <f t="shared" si="11"/>
        <v>0</v>
      </c>
      <c r="P33" s="164">
        <v>0</v>
      </c>
      <c r="Q33" s="164">
        <f t="shared" si="12"/>
        <v>0</v>
      </c>
      <c r="R33" s="164"/>
      <c r="S33" s="164"/>
      <c r="T33" s="165">
        <v>0.16500000000000001</v>
      </c>
      <c r="U33" s="164">
        <f t="shared" si="13"/>
        <v>12.21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110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>
        <v>24</v>
      </c>
      <c r="B34" s="161" t="s">
        <v>152</v>
      </c>
      <c r="C34" s="194" t="s">
        <v>153</v>
      </c>
      <c r="D34" s="163" t="s">
        <v>125</v>
      </c>
      <c r="E34" s="169">
        <v>7.0279999999999995E-2</v>
      </c>
      <c r="F34" s="171"/>
      <c r="G34" s="172">
        <f t="shared" si="7"/>
        <v>0</v>
      </c>
      <c r="H34" s="171"/>
      <c r="I34" s="172">
        <f t="shared" si="8"/>
        <v>0</v>
      </c>
      <c r="J34" s="171"/>
      <c r="K34" s="172">
        <f t="shared" si="9"/>
        <v>0</v>
      </c>
      <c r="L34" s="172">
        <v>21</v>
      </c>
      <c r="M34" s="172">
        <f t="shared" si="10"/>
        <v>0</v>
      </c>
      <c r="N34" s="164">
        <v>0</v>
      </c>
      <c r="O34" s="164">
        <f t="shared" si="11"/>
        <v>0</v>
      </c>
      <c r="P34" s="164">
        <v>0</v>
      </c>
      <c r="Q34" s="164">
        <f t="shared" si="12"/>
        <v>0</v>
      </c>
      <c r="R34" s="164"/>
      <c r="S34" s="164"/>
      <c r="T34" s="165">
        <v>1.421</v>
      </c>
      <c r="U34" s="164">
        <f t="shared" si="13"/>
        <v>0.1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110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x14ac:dyDescent="0.2">
      <c r="A35" s="156" t="s">
        <v>101</v>
      </c>
      <c r="B35" s="162" t="s">
        <v>72</v>
      </c>
      <c r="C35" s="195" t="s">
        <v>73</v>
      </c>
      <c r="D35" s="166"/>
      <c r="E35" s="170"/>
      <c r="F35" s="173"/>
      <c r="G35" s="173">
        <f>SUMIF(AE36:AE48,"&lt;&gt;NOR",G36:G48)</f>
        <v>0</v>
      </c>
      <c r="H35" s="173"/>
      <c r="I35" s="173">
        <f>SUM(I36:I48)</f>
        <v>0</v>
      </c>
      <c r="J35" s="173"/>
      <c r="K35" s="173">
        <f>SUM(K36:K48)</f>
        <v>0</v>
      </c>
      <c r="L35" s="173"/>
      <c r="M35" s="173">
        <f>SUM(M36:M48)</f>
        <v>0</v>
      </c>
      <c r="N35" s="167"/>
      <c r="O35" s="167">
        <f>SUM(O36:O48)</f>
        <v>9.3100000000000006E-3</v>
      </c>
      <c r="P35" s="167"/>
      <c r="Q35" s="167">
        <f>SUM(Q36:Q48)</f>
        <v>0.31385000000000002</v>
      </c>
      <c r="R35" s="167"/>
      <c r="S35" s="167"/>
      <c r="T35" s="168"/>
      <c r="U35" s="167">
        <f>SUM(U36:U48)</f>
        <v>51.71</v>
      </c>
      <c r="AE35" t="s">
        <v>102</v>
      </c>
    </row>
    <row r="36" spans="1:60" outlineLevel="1" x14ac:dyDescent="0.2">
      <c r="A36" s="155">
        <v>25</v>
      </c>
      <c r="B36" s="161" t="s">
        <v>154</v>
      </c>
      <c r="C36" s="194" t="s">
        <v>155</v>
      </c>
      <c r="D36" s="163" t="s">
        <v>156</v>
      </c>
      <c r="E36" s="169">
        <v>9</v>
      </c>
      <c r="F36" s="171"/>
      <c r="G36" s="172">
        <f t="shared" ref="G36:G48" si="14">ROUND(E36*F36,2)</f>
        <v>0</v>
      </c>
      <c r="H36" s="171"/>
      <c r="I36" s="172">
        <f t="shared" ref="I36:I48" si="15">ROUND(E36*H36,2)</f>
        <v>0</v>
      </c>
      <c r="J36" s="171"/>
      <c r="K36" s="172">
        <f t="shared" ref="K36:K48" si="16">ROUND(E36*J36,2)</f>
        <v>0</v>
      </c>
      <c r="L36" s="172">
        <v>21</v>
      </c>
      <c r="M36" s="172">
        <f t="shared" ref="M36:M48" si="17">G36*(1+L36/100)</f>
        <v>0</v>
      </c>
      <c r="N36" s="164">
        <v>0</v>
      </c>
      <c r="O36" s="164">
        <f t="shared" ref="O36:O48" si="18">ROUND(E36*N36,5)</f>
        <v>0</v>
      </c>
      <c r="P36" s="164">
        <v>1.933E-2</v>
      </c>
      <c r="Q36" s="164">
        <f t="shared" ref="Q36:Q48" si="19">ROUND(E36*P36,5)</f>
        <v>0.17397000000000001</v>
      </c>
      <c r="R36" s="164"/>
      <c r="S36" s="164"/>
      <c r="T36" s="165">
        <v>0.59</v>
      </c>
      <c r="U36" s="164">
        <f t="shared" ref="U36:U48" si="20">ROUND(E36*T36,2)</f>
        <v>5.31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110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26</v>
      </c>
      <c r="B37" s="161" t="s">
        <v>157</v>
      </c>
      <c r="C37" s="194" t="s">
        <v>158</v>
      </c>
      <c r="D37" s="163" t="s">
        <v>156</v>
      </c>
      <c r="E37" s="169">
        <v>5</v>
      </c>
      <c r="F37" s="171"/>
      <c r="G37" s="172">
        <f t="shared" si="14"/>
        <v>0</v>
      </c>
      <c r="H37" s="171"/>
      <c r="I37" s="172">
        <f t="shared" si="15"/>
        <v>0</v>
      </c>
      <c r="J37" s="171"/>
      <c r="K37" s="172">
        <f t="shared" si="16"/>
        <v>0</v>
      </c>
      <c r="L37" s="172">
        <v>21</v>
      </c>
      <c r="M37" s="172">
        <f t="shared" si="17"/>
        <v>0</v>
      </c>
      <c r="N37" s="164">
        <v>0</v>
      </c>
      <c r="O37" s="164">
        <f t="shared" si="18"/>
        <v>0</v>
      </c>
      <c r="P37" s="164">
        <v>1.72E-2</v>
      </c>
      <c r="Q37" s="164">
        <f t="shared" si="19"/>
        <v>8.5999999999999993E-2</v>
      </c>
      <c r="R37" s="164"/>
      <c r="S37" s="164"/>
      <c r="T37" s="165">
        <v>0.40300000000000002</v>
      </c>
      <c r="U37" s="164">
        <f t="shared" si="20"/>
        <v>2.02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110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27</v>
      </c>
      <c r="B38" s="161" t="s">
        <v>159</v>
      </c>
      <c r="C38" s="194" t="s">
        <v>160</v>
      </c>
      <c r="D38" s="163" t="s">
        <v>156</v>
      </c>
      <c r="E38" s="169">
        <v>1</v>
      </c>
      <c r="F38" s="171"/>
      <c r="G38" s="172">
        <f t="shared" si="14"/>
        <v>0</v>
      </c>
      <c r="H38" s="171"/>
      <c r="I38" s="172">
        <f t="shared" si="15"/>
        <v>0</v>
      </c>
      <c r="J38" s="171"/>
      <c r="K38" s="172">
        <f t="shared" si="16"/>
        <v>0</v>
      </c>
      <c r="L38" s="172">
        <v>21</v>
      </c>
      <c r="M38" s="172">
        <f t="shared" si="17"/>
        <v>0</v>
      </c>
      <c r="N38" s="164">
        <v>0</v>
      </c>
      <c r="O38" s="164">
        <f t="shared" si="18"/>
        <v>0</v>
      </c>
      <c r="P38" s="164">
        <v>3.4700000000000002E-2</v>
      </c>
      <c r="Q38" s="164">
        <f t="shared" si="19"/>
        <v>3.4700000000000002E-2</v>
      </c>
      <c r="R38" s="164"/>
      <c r="S38" s="164"/>
      <c r="T38" s="165">
        <v>0.56899999999999995</v>
      </c>
      <c r="U38" s="164">
        <f t="shared" si="20"/>
        <v>0.56999999999999995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110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>
        <v>28</v>
      </c>
      <c r="B39" s="161" t="s">
        <v>161</v>
      </c>
      <c r="C39" s="194" t="s">
        <v>162</v>
      </c>
      <c r="D39" s="163" t="s">
        <v>156</v>
      </c>
      <c r="E39" s="169">
        <v>1</v>
      </c>
      <c r="F39" s="171"/>
      <c r="G39" s="172">
        <f t="shared" si="14"/>
        <v>0</v>
      </c>
      <c r="H39" s="171"/>
      <c r="I39" s="172">
        <f t="shared" si="15"/>
        <v>0</v>
      </c>
      <c r="J39" s="171"/>
      <c r="K39" s="172">
        <f t="shared" si="16"/>
        <v>0</v>
      </c>
      <c r="L39" s="172">
        <v>21</v>
      </c>
      <c r="M39" s="172">
        <f t="shared" si="17"/>
        <v>0</v>
      </c>
      <c r="N39" s="164">
        <v>0</v>
      </c>
      <c r="O39" s="164">
        <f t="shared" si="18"/>
        <v>0</v>
      </c>
      <c r="P39" s="164">
        <v>9.1999999999999998E-3</v>
      </c>
      <c r="Q39" s="164">
        <f t="shared" si="19"/>
        <v>9.1999999999999998E-3</v>
      </c>
      <c r="R39" s="164"/>
      <c r="S39" s="164"/>
      <c r="T39" s="165">
        <v>0.46500000000000002</v>
      </c>
      <c r="U39" s="164">
        <f t="shared" si="20"/>
        <v>0.47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110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29</v>
      </c>
      <c r="B40" s="161" t="s">
        <v>163</v>
      </c>
      <c r="C40" s="194" t="s">
        <v>164</v>
      </c>
      <c r="D40" s="163" t="s">
        <v>156</v>
      </c>
      <c r="E40" s="169">
        <v>2</v>
      </c>
      <c r="F40" s="171"/>
      <c r="G40" s="172">
        <f t="shared" si="14"/>
        <v>0</v>
      </c>
      <c r="H40" s="171"/>
      <c r="I40" s="172">
        <f t="shared" si="15"/>
        <v>0</v>
      </c>
      <c r="J40" s="171"/>
      <c r="K40" s="172">
        <f t="shared" si="16"/>
        <v>0</v>
      </c>
      <c r="L40" s="172">
        <v>21</v>
      </c>
      <c r="M40" s="172">
        <f t="shared" si="17"/>
        <v>0</v>
      </c>
      <c r="N40" s="164">
        <v>0</v>
      </c>
      <c r="O40" s="164">
        <f t="shared" si="18"/>
        <v>0</v>
      </c>
      <c r="P40" s="164">
        <v>1.56E-3</v>
      </c>
      <c r="Q40" s="164">
        <f t="shared" si="19"/>
        <v>3.1199999999999999E-3</v>
      </c>
      <c r="R40" s="164"/>
      <c r="S40" s="164"/>
      <c r="T40" s="165">
        <v>0.217</v>
      </c>
      <c r="U40" s="164">
        <f t="shared" si="20"/>
        <v>0.43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110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30</v>
      </c>
      <c r="B41" s="161" t="s">
        <v>165</v>
      </c>
      <c r="C41" s="194" t="s">
        <v>166</v>
      </c>
      <c r="D41" s="163" t="s">
        <v>117</v>
      </c>
      <c r="E41" s="169">
        <v>14</v>
      </c>
      <c r="F41" s="171"/>
      <c r="G41" s="172">
        <f t="shared" si="14"/>
        <v>0</v>
      </c>
      <c r="H41" s="171"/>
      <c r="I41" s="172">
        <f t="shared" si="15"/>
        <v>0</v>
      </c>
      <c r="J41" s="171"/>
      <c r="K41" s="172">
        <f t="shared" si="16"/>
        <v>0</v>
      </c>
      <c r="L41" s="172">
        <v>21</v>
      </c>
      <c r="M41" s="172">
        <f t="shared" si="17"/>
        <v>0</v>
      </c>
      <c r="N41" s="164">
        <v>0</v>
      </c>
      <c r="O41" s="164">
        <f t="shared" si="18"/>
        <v>0</v>
      </c>
      <c r="P41" s="164">
        <v>4.8999999999999998E-4</v>
      </c>
      <c r="Q41" s="164">
        <f t="shared" si="19"/>
        <v>6.8599999999999998E-3</v>
      </c>
      <c r="R41" s="164"/>
      <c r="S41" s="164"/>
      <c r="T41" s="165">
        <v>0.114</v>
      </c>
      <c r="U41" s="164">
        <f t="shared" si="20"/>
        <v>1.6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110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31</v>
      </c>
      <c r="B42" s="161" t="s">
        <v>167</v>
      </c>
      <c r="C42" s="194" t="s">
        <v>168</v>
      </c>
      <c r="D42" s="163" t="s">
        <v>117</v>
      </c>
      <c r="E42" s="169">
        <v>21</v>
      </c>
      <c r="F42" s="171"/>
      <c r="G42" s="172">
        <f t="shared" si="14"/>
        <v>0</v>
      </c>
      <c r="H42" s="171"/>
      <c r="I42" s="172">
        <f t="shared" si="15"/>
        <v>0</v>
      </c>
      <c r="J42" s="171"/>
      <c r="K42" s="172">
        <f t="shared" si="16"/>
        <v>0</v>
      </c>
      <c r="L42" s="172">
        <v>21</v>
      </c>
      <c r="M42" s="172">
        <f t="shared" si="17"/>
        <v>0</v>
      </c>
      <c r="N42" s="164">
        <v>3.0000000000000001E-5</v>
      </c>
      <c r="O42" s="164">
        <f t="shared" si="18"/>
        <v>6.3000000000000003E-4</v>
      </c>
      <c r="P42" s="164">
        <v>0</v>
      </c>
      <c r="Q42" s="164">
        <f t="shared" si="19"/>
        <v>0</v>
      </c>
      <c r="R42" s="164"/>
      <c r="S42" s="164"/>
      <c r="T42" s="165">
        <v>1.34</v>
      </c>
      <c r="U42" s="164">
        <f t="shared" si="20"/>
        <v>28.14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110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32</v>
      </c>
      <c r="B43" s="161" t="s">
        <v>169</v>
      </c>
      <c r="C43" s="194" t="s">
        <v>170</v>
      </c>
      <c r="D43" s="163" t="s">
        <v>117</v>
      </c>
      <c r="E43" s="169">
        <v>5</v>
      </c>
      <c r="F43" s="171"/>
      <c r="G43" s="172">
        <f t="shared" si="14"/>
        <v>0</v>
      </c>
      <c r="H43" s="171"/>
      <c r="I43" s="172">
        <f t="shared" si="15"/>
        <v>0</v>
      </c>
      <c r="J43" s="171"/>
      <c r="K43" s="172">
        <f t="shared" si="16"/>
        <v>0</v>
      </c>
      <c r="L43" s="172">
        <v>21</v>
      </c>
      <c r="M43" s="172">
        <f t="shared" si="17"/>
        <v>0</v>
      </c>
      <c r="N43" s="164">
        <v>1.2999999999999999E-4</v>
      </c>
      <c r="O43" s="164">
        <f t="shared" si="18"/>
        <v>6.4999999999999997E-4</v>
      </c>
      <c r="P43" s="164">
        <v>0</v>
      </c>
      <c r="Q43" s="164">
        <f t="shared" si="19"/>
        <v>0</v>
      </c>
      <c r="R43" s="164"/>
      <c r="S43" s="164"/>
      <c r="T43" s="165">
        <v>0.58199999999999996</v>
      </c>
      <c r="U43" s="164">
        <f t="shared" si="20"/>
        <v>2.91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110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33</v>
      </c>
      <c r="B44" s="161" t="s">
        <v>171</v>
      </c>
      <c r="C44" s="194" t="s">
        <v>172</v>
      </c>
      <c r="D44" s="163" t="s">
        <v>117</v>
      </c>
      <c r="E44" s="169">
        <v>9</v>
      </c>
      <c r="F44" s="171"/>
      <c r="G44" s="172">
        <f t="shared" si="14"/>
        <v>0</v>
      </c>
      <c r="H44" s="171"/>
      <c r="I44" s="172">
        <f t="shared" si="15"/>
        <v>0</v>
      </c>
      <c r="J44" s="171"/>
      <c r="K44" s="172">
        <f t="shared" si="16"/>
        <v>0</v>
      </c>
      <c r="L44" s="172">
        <v>21</v>
      </c>
      <c r="M44" s="172">
        <f t="shared" si="17"/>
        <v>0</v>
      </c>
      <c r="N44" s="164">
        <v>5.0000000000000001E-4</v>
      </c>
      <c r="O44" s="164">
        <f t="shared" si="18"/>
        <v>4.4999999999999997E-3</v>
      </c>
      <c r="P44" s="164">
        <v>0</v>
      </c>
      <c r="Q44" s="164">
        <f t="shared" si="19"/>
        <v>0</v>
      </c>
      <c r="R44" s="164"/>
      <c r="S44" s="164"/>
      <c r="T44" s="165">
        <v>0.74099999999999999</v>
      </c>
      <c r="U44" s="164">
        <f t="shared" si="20"/>
        <v>6.67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110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>
        <v>34</v>
      </c>
      <c r="B45" s="161" t="s">
        <v>173</v>
      </c>
      <c r="C45" s="194" t="s">
        <v>174</v>
      </c>
      <c r="D45" s="163" t="s">
        <v>117</v>
      </c>
      <c r="E45" s="169">
        <v>1</v>
      </c>
      <c r="F45" s="171"/>
      <c r="G45" s="172">
        <f t="shared" si="14"/>
        <v>0</v>
      </c>
      <c r="H45" s="171"/>
      <c r="I45" s="172">
        <f t="shared" si="15"/>
        <v>0</v>
      </c>
      <c r="J45" s="171"/>
      <c r="K45" s="172">
        <f t="shared" si="16"/>
        <v>0</v>
      </c>
      <c r="L45" s="172">
        <v>21</v>
      </c>
      <c r="M45" s="172">
        <f t="shared" si="17"/>
        <v>0</v>
      </c>
      <c r="N45" s="164">
        <v>2.81E-3</v>
      </c>
      <c r="O45" s="164">
        <f t="shared" si="18"/>
        <v>2.81E-3</v>
      </c>
      <c r="P45" s="164">
        <v>0</v>
      </c>
      <c r="Q45" s="164">
        <f t="shared" si="19"/>
        <v>0</v>
      </c>
      <c r="R45" s="164"/>
      <c r="S45" s="164"/>
      <c r="T45" s="165">
        <v>0.64700000000000002</v>
      </c>
      <c r="U45" s="164">
        <f t="shared" si="20"/>
        <v>0.65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110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35</v>
      </c>
      <c r="B46" s="161" t="s">
        <v>175</v>
      </c>
      <c r="C46" s="194" t="s">
        <v>176</v>
      </c>
      <c r="D46" s="163" t="s">
        <v>117</v>
      </c>
      <c r="E46" s="169">
        <v>2</v>
      </c>
      <c r="F46" s="171"/>
      <c r="G46" s="172">
        <f t="shared" si="14"/>
        <v>0</v>
      </c>
      <c r="H46" s="171"/>
      <c r="I46" s="172">
        <f t="shared" si="15"/>
        <v>0</v>
      </c>
      <c r="J46" s="171"/>
      <c r="K46" s="172">
        <f t="shared" si="16"/>
        <v>0</v>
      </c>
      <c r="L46" s="172">
        <v>21</v>
      </c>
      <c r="M46" s="172">
        <f t="shared" si="17"/>
        <v>0</v>
      </c>
      <c r="N46" s="164">
        <v>8.0000000000000007E-5</v>
      </c>
      <c r="O46" s="164">
        <f t="shared" si="18"/>
        <v>1.6000000000000001E-4</v>
      </c>
      <c r="P46" s="164">
        <v>0</v>
      </c>
      <c r="Q46" s="164">
        <f t="shared" si="19"/>
        <v>0</v>
      </c>
      <c r="R46" s="164"/>
      <c r="S46" s="164"/>
      <c r="T46" s="165">
        <v>0.20699999999999999</v>
      </c>
      <c r="U46" s="164">
        <f t="shared" si="20"/>
        <v>0.41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110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36</v>
      </c>
      <c r="B47" s="161" t="s">
        <v>177</v>
      </c>
      <c r="C47" s="194" t="s">
        <v>178</v>
      </c>
      <c r="D47" s="163" t="s">
        <v>117</v>
      </c>
      <c r="E47" s="169">
        <v>14</v>
      </c>
      <c r="F47" s="171"/>
      <c r="G47" s="172">
        <f t="shared" si="14"/>
        <v>0</v>
      </c>
      <c r="H47" s="171"/>
      <c r="I47" s="172">
        <f t="shared" si="15"/>
        <v>0</v>
      </c>
      <c r="J47" s="171"/>
      <c r="K47" s="172">
        <f t="shared" si="16"/>
        <v>0</v>
      </c>
      <c r="L47" s="172">
        <v>21</v>
      </c>
      <c r="M47" s="172">
        <f t="shared" si="17"/>
        <v>0</v>
      </c>
      <c r="N47" s="164">
        <v>4.0000000000000003E-5</v>
      </c>
      <c r="O47" s="164">
        <f t="shared" si="18"/>
        <v>5.5999999999999995E-4</v>
      </c>
      <c r="P47" s="164">
        <v>0</v>
      </c>
      <c r="Q47" s="164">
        <f t="shared" si="19"/>
        <v>0</v>
      </c>
      <c r="R47" s="164"/>
      <c r="S47" s="164"/>
      <c r="T47" s="165">
        <v>0.11</v>
      </c>
      <c r="U47" s="164">
        <f t="shared" si="20"/>
        <v>1.54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110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>
        <v>37</v>
      </c>
      <c r="B48" s="161" t="s">
        <v>179</v>
      </c>
      <c r="C48" s="194" t="s">
        <v>180</v>
      </c>
      <c r="D48" s="163" t="s">
        <v>125</v>
      </c>
      <c r="E48" s="169">
        <v>0.31385000000000002</v>
      </c>
      <c r="F48" s="171"/>
      <c r="G48" s="172">
        <f t="shared" si="14"/>
        <v>0</v>
      </c>
      <c r="H48" s="171"/>
      <c r="I48" s="172">
        <f t="shared" si="15"/>
        <v>0</v>
      </c>
      <c r="J48" s="171"/>
      <c r="K48" s="172">
        <f t="shared" si="16"/>
        <v>0</v>
      </c>
      <c r="L48" s="172">
        <v>21</v>
      </c>
      <c r="M48" s="172">
        <f t="shared" si="17"/>
        <v>0</v>
      </c>
      <c r="N48" s="164">
        <v>0</v>
      </c>
      <c r="O48" s="164">
        <f t="shared" si="18"/>
        <v>0</v>
      </c>
      <c r="P48" s="164">
        <v>0</v>
      </c>
      <c r="Q48" s="164">
        <f t="shared" si="19"/>
        <v>0</v>
      </c>
      <c r="R48" s="164"/>
      <c r="S48" s="164"/>
      <c r="T48" s="165">
        <v>3.169</v>
      </c>
      <c r="U48" s="164">
        <f t="shared" si="20"/>
        <v>0.99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110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x14ac:dyDescent="0.2">
      <c r="A49" s="156" t="s">
        <v>101</v>
      </c>
      <c r="B49" s="162" t="s">
        <v>74</v>
      </c>
      <c r="C49" s="195" t="s">
        <v>26</v>
      </c>
      <c r="D49" s="166"/>
      <c r="E49" s="170"/>
      <c r="F49" s="173"/>
      <c r="G49" s="173">
        <f>SUMIF(AE50:AE50,"&lt;&gt;NOR",G50:G50)</f>
        <v>0</v>
      </c>
      <c r="H49" s="173"/>
      <c r="I49" s="173">
        <f>SUM(I50:I50)</f>
        <v>0</v>
      </c>
      <c r="J49" s="173"/>
      <c r="K49" s="173">
        <f>SUM(K50:K50)</f>
        <v>0</v>
      </c>
      <c r="L49" s="173"/>
      <c r="M49" s="173">
        <f>SUM(M50:M50)</f>
        <v>0</v>
      </c>
      <c r="N49" s="167"/>
      <c r="O49" s="167">
        <f>SUM(O50:O50)</f>
        <v>0</v>
      </c>
      <c r="P49" s="167"/>
      <c r="Q49" s="167">
        <f>SUM(Q50:Q50)</f>
        <v>0</v>
      </c>
      <c r="R49" s="167"/>
      <c r="S49" s="167"/>
      <c r="T49" s="168"/>
      <c r="U49" s="167">
        <f>SUM(U50:U50)</f>
        <v>0</v>
      </c>
      <c r="AE49" t="s">
        <v>102</v>
      </c>
    </row>
    <row r="50" spans="1:60" outlineLevel="1" x14ac:dyDescent="0.2">
      <c r="A50" s="182">
        <v>38</v>
      </c>
      <c r="B50" s="183" t="s">
        <v>181</v>
      </c>
      <c r="C50" s="196" t="s">
        <v>182</v>
      </c>
      <c r="D50" s="184" t="s">
        <v>183</v>
      </c>
      <c r="E50" s="185">
        <v>1</v>
      </c>
      <c r="F50" s="186"/>
      <c r="G50" s="187">
        <f>ROUND(E50*F50,2)</f>
        <v>0</v>
      </c>
      <c r="H50" s="186"/>
      <c r="I50" s="187">
        <f>ROUND(E50*H50,2)</f>
        <v>0</v>
      </c>
      <c r="J50" s="186"/>
      <c r="K50" s="187">
        <f>ROUND(E50*J50,2)</f>
        <v>0</v>
      </c>
      <c r="L50" s="187">
        <v>21</v>
      </c>
      <c r="M50" s="187">
        <f>G50*(1+L50/100)</f>
        <v>0</v>
      </c>
      <c r="N50" s="188">
        <v>0</v>
      </c>
      <c r="O50" s="188">
        <f>ROUND(E50*N50,5)</f>
        <v>0</v>
      </c>
      <c r="P50" s="188">
        <v>0</v>
      </c>
      <c r="Q50" s="188">
        <f>ROUND(E50*P50,5)</f>
        <v>0</v>
      </c>
      <c r="R50" s="188"/>
      <c r="S50" s="188"/>
      <c r="T50" s="189">
        <v>0</v>
      </c>
      <c r="U50" s="188">
        <f>ROUND(E50*T50,2)</f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110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x14ac:dyDescent="0.2">
      <c r="A51" s="6"/>
      <c r="B51" s="7" t="s">
        <v>184</v>
      </c>
      <c r="C51" s="197" t="s">
        <v>184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v>15</v>
      </c>
      <c r="AD51">
        <v>21</v>
      </c>
    </row>
    <row r="52" spans="1:60" x14ac:dyDescent="0.2">
      <c r="A52" s="190"/>
      <c r="B52" s="191">
        <v>26</v>
      </c>
      <c r="C52" s="198" t="s">
        <v>184</v>
      </c>
      <c r="D52" s="192"/>
      <c r="E52" s="192"/>
      <c r="F52" s="192"/>
      <c r="G52" s="193">
        <f>G8+G10+G22+G35+G49</f>
        <v>0</v>
      </c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f>SUMIF(L7:L50,AC51,G7:G50)</f>
        <v>0</v>
      </c>
      <c r="AD52">
        <f>SUMIF(L7:L50,AD51,G7:G50)</f>
        <v>0</v>
      </c>
      <c r="AE52" t="s">
        <v>185</v>
      </c>
    </row>
    <row r="53" spans="1:60" x14ac:dyDescent="0.2">
      <c r="A53" s="6"/>
      <c r="B53" s="7" t="s">
        <v>184</v>
      </c>
      <c r="C53" s="197" t="s">
        <v>184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6"/>
      <c r="B54" s="7" t="s">
        <v>184</v>
      </c>
      <c r="C54" s="197" t="s">
        <v>184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60">
        <v>33</v>
      </c>
      <c r="B55" s="260"/>
      <c r="C55" s="26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 x14ac:dyDescent="0.2">
      <c r="A56" s="262"/>
      <c r="B56" s="263"/>
      <c r="C56" s="264"/>
      <c r="D56" s="263"/>
      <c r="E56" s="263"/>
      <c r="F56" s="263"/>
      <c r="G56" s="265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E56" t="s">
        <v>186</v>
      </c>
    </row>
    <row r="57" spans="1:60" x14ac:dyDescent="0.2">
      <c r="A57" s="266"/>
      <c r="B57" s="267"/>
      <c r="C57" s="268"/>
      <c r="D57" s="267"/>
      <c r="E57" s="267"/>
      <c r="F57" s="267"/>
      <c r="G57" s="269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66"/>
      <c r="B58" s="267"/>
      <c r="C58" s="268"/>
      <c r="D58" s="267"/>
      <c r="E58" s="267"/>
      <c r="F58" s="267"/>
      <c r="G58" s="269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6"/>
      <c r="B59" s="267"/>
      <c r="C59" s="268"/>
      <c r="D59" s="267"/>
      <c r="E59" s="267"/>
      <c r="F59" s="267"/>
      <c r="G59" s="269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70"/>
      <c r="B60" s="271"/>
      <c r="C60" s="272"/>
      <c r="D60" s="271"/>
      <c r="E60" s="271"/>
      <c r="F60" s="271"/>
      <c r="G60" s="273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6"/>
      <c r="B61" s="7" t="s">
        <v>184</v>
      </c>
      <c r="C61" s="197" t="s">
        <v>184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C62" s="199"/>
      <c r="AE62" t="s">
        <v>187</v>
      </c>
    </row>
  </sheetData>
  <mergeCells count="6">
    <mergeCell ref="A56:G60"/>
    <mergeCell ref="A1:G1"/>
    <mergeCell ref="C2:G2"/>
    <mergeCell ref="C3:G3"/>
    <mergeCell ref="C4:G4"/>
    <mergeCell ref="A55:C55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Vlastimil Černý</cp:lastModifiedBy>
  <cp:lastPrinted>2014-02-28T09:52:57Z</cp:lastPrinted>
  <dcterms:created xsi:type="dcterms:W3CDTF">2009-04-08T07:15:50Z</dcterms:created>
  <dcterms:modified xsi:type="dcterms:W3CDTF">2020-02-05T12:59:38Z</dcterms:modified>
</cp:coreProperties>
</file>