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401 - VEŘEJNÉ OSVĚTLENÍ" sheetId="2" r:id="rId2"/>
    <sheet name="SO 101 - KOMUNIKACE A CHO..." sheetId="3" r:id="rId3"/>
    <sheet name="SO 001 - VEDLEJŠÍ A OSTAT..." sheetId="4" r:id="rId4"/>
  </sheets>
  <definedNames>
    <definedName name="_xlnm.Print_Area" localSheetId="0">'Rekapitulace stavby'!$D$4:$AO$36,'Rekapitulace stavby'!$C$42:$AQ$58</definedName>
    <definedName name="_xlnm._FilterDatabase" localSheetId="1" hidden="1">'SO 401 - VEŘEJNÉ OSVĚTLENÍ'!$C$82:$K$149</definedName>
    <definedName name="_xlnm.Print_Area" localSheetId="1">'SO 401 - VEŘEJNÉ OSVĚTLENÍ'!$C$4:$J$39,'SO 401 - VEŘEJNÉ OSVĚTLENÍ'!$C$45:$J$64,'SO 401 - VEŘEJNÉ OSVĚTLENÍ'!$C$70:$K$149</definedName>
    <definedName name="_xlnm._FilterDatabase" localSheetId="2" hidden="1">'SO 101 - KOMUNIKACE A CHO...'!$C$88:$K$400</definedName>
    <definedName name="_xlnm.Print_Area" localSheetId="2">'SO 101 - KOMUNIKACE A CHO...'!$C$4:$J$39,'SO 101 - KOMUNIKACE A CHO...'!$C$45:$J$70,'SO 101 - KOMUNIKACE A CHO...'!$C$76:$K$400</definedName>
    <definedName name="_xlnm._FilterDatabase" localSheetId="3" hidden="1">'SO 001 - VEDLEJŠÍ A OSTAT...'!$C$82:$K$97</definedName>
    <definedName name="_xlnm.Print_Area" localSheetId="3">'SO 001 - VEDLEJŠÍ A OSTAT...'!$C$4:$J$39,'SO 001 - VEDLEJŠÍ A OSTAT...'!$C$45:$J$64,'SO 001 - VEDLEJŠÍ A OSTAT...'!$C$70:$K$97</definedName>
    <definedName name="_xlnm.Print_Titles" localSheetId="0">'Rekapitulace stavby'!$52:$52</definedName>
    <definedName name="_xlnm.Print_Titles" localSheetId="1">'SO 401 - VEŘEJNÉ OSVĚTLENÍ'!$82:$82</definedName>
    <definedName name="_xlnm.Print_Titles" localSheetId="2">'SO 101 - KOMUNIKACE A CHO...'!$88:$88</definedName>
    <definedName name="_xlnm.Print_Titles" localSheetId="3">'SO 001 - VEDLEJŠÍ A OSTAT...'!$82:$82</definedName>
  </definedNames>
  <calcPr fullCalcOnLoad="1"/>
</workbook>
</file>

<file path=xl/sharedStrings.xml><?xml version="1.0" encoding="utf-8"?>
<sst xmlns="http://schemas.openxmlformats.org/spreadsheetml/2006/main" count="5038" uniqueCount="924">
  <si>
    <t>Export Komplet</t>
  </si>
  <si>
    <t/>
  </si>
  <si>
    <t>2.0</t>
  </si>
  <si>
    <t>ZAMOK</t>
  </si>
  <si>
    <t>False</t>
  </si>
  <si>
    <t>{77f37442-769c-4827-9a7a-02e38e34ef4b}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</si>
  <si>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</si>
  <si>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</si>
  <si>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</si>
  <si>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</si>
  <si>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</si>
  <si>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</si>
  <si>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</si>
  <si>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</si>
  <si>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25-18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</si>
  <si>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</si>
  <si>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</si>
  <si>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ÚČELOVÁ KOMUNIKACE K ČP. 48, PŘELOUČ</t>
  </si>
  <si>
    <t>KSO:</t>
  </si>
  <si>
    <t>CC-CZ:</t>
  </si>
  <si>
    <t>Místo:</t>
  </si>
  <si>
    <t>Přelouč</t>
  </si>
  <si>
    <t>Datum:</t>
  </si>
  <si>
    <t>26. 4. 2019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</si>
  <si>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</si>
  <si>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</si>
  <si>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</si>
  <si>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</si>
  <si>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</si>
  <si>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</si>
  <si>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</si>
  <si>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</si>
  <si>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</si>
  <si>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Sýkorová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</si>
  <si>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</si>
  <si>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</si>
  <si>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</si>
  <si>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</si>
  <si>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</si>
  <si>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</si>
  <si>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</si>
  <si>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</si>
  <si>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</si>
  <si>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</si>
  <si>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</si>
  <si>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</si>
  <si>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</si>
  <si>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</si>
  <si>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</si>
  <si>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</si>
  <si>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</si>
  <si>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</si>
  <si>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</si>
  <si>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</si>
  <si>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</si>
  <si>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</si>
  <si>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</si>
  <si>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</si>
  <si>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</si>
  <si>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</si>
  <si>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</si>
  <si>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</si>
  <si>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</si>
  <si>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</si>
  <si>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</si>
  <si>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</si>
  <si>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</si>
  <si>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</si>
  <si>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</si>
  <si>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</si>
  <si>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</si>
  <si>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</si>
  <si>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</si>
  <si>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</si>
  <si>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401</t>
  </si>
  <si>
    <t>VEŘEJNÉ OSVĚTLENÍ</t>
  </si>
  <si>
    <t>STA</t>
  </si>
  <si>
    <t>1</t>
  </si>
  <si>
    <t>{2e86a0bd-faec-4d6e-af3d-42c1274859b1}</t>
  </si>
  <si>
    <t>2</t>
  </si>
  <si>
    <t>SO 101</t>
  </si>
  <si>
    <t>KOMUNIKACE A CHODNÍKY</t>
  </si>
  <si>
    <t>{f1a8cdfe-c0c3-41cb-831e-2abe651a21e2}</t>
  </si>
  <si>
    <t>SO 001</t>
  </si>
  <si>
    <t>VEDLEJŠÍ A OSTATNÍ NÁKLADY</t>
  </si>
  <si>
    <t>{045afe22-5207-44b5-82b6-dde567d48980}</t>
  </si>
  <si>
    <t>KRYCÍ LIST SOUPISU PRACÍ</t>
  </si>
  <si>
    <t>Objekt:</t>
  </si>
  <si>
    <t>SO 401 - VEŘEJNÉ OSVĚTLENÍ</t>
  </si>
  <si>
    <t>REKAPITULACE ČLENĚNÍ SOUPISU PRACÍ</t>
  </si>
  <si>
    <t>Kód dílu - Popis</t>
  </si>
  <si>
    <t>Cena celkem [CZK]</t>
  </si>
  <si>
    <t>Náklady ze soupisu prací</t>
  </si>
  <si>
    <t>-1</t>
  </si>
  <si>
    <t>M21 - Elektromontáže</t>
  </si>
  <si>
    <t>M46 - Zemní práce při montážích</t>
  </si>
  <si>
    <t>000 - Vedlejší a ostatní náklady</t>
  </si>
  <si>
    <t>VN - Vedlejší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</si>
  <si>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</si>
  <si>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</si>
  <si>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</si>
  <si>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</si>
  <si>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</si>
  <si>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</si>
  <si>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</si>
  <si>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</si>
  <si>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</si>
  <si>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</si>
  <si>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</si>
  <si>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</si>
  <si>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</si>
  <si>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M21</t>
  </si>
  <si>
    <t>Elektromontáže</t>
  </si>
  <si>
    <t>ROZPOCET</t>
  </si>
  <si>
    <t>K</t>
  </si>
  <si>
    <t>210202011R00</t>
  </si>
  <si>
    <t>Svítidlo venkovní LED, umístění na stožár, výložník</t>
  </si>
  <si>
    <t>kus</t>
  </si>
  <si>
    <t>4</t>
  </si>
  <si>
    <t>210204011RS2</t>
  </si>
  <si>
    <t>Stožár osvětlovací ocelový délky do 12 m, včetně nákladů na autojeřáb</t>
  </si>
  <si>
    <t>3</t>
  </si>
  <si>
    <t>0000000.01</t>
  </si>
  <si>
    <t>Svítidlo LED, GRN40-3S/830, MDV, 2851lm, BD660, 28W, 230V, IP66, vč. stožáru, vč. základu</t>
  </si>
  <si>
    <t>ks</t>
  </si>
  <si>
    <t>6</t>
  </si>
  <si>
    <t>210204202R00</t>
  </si>
  <si>
    <t>Elektrovýzbroj stožáru</t>
  </si>
  <si>
    <t>8</t>
  </si>
  <si>
    <t>5</t>
  </si>
  <si>
    <t>0000000.03</t>
  </si>
  <si>
    <t>Stožárová svorkovnice na DIN, SR482-VL Z/Cu, + 2x poj. 6A - průchozí</t>
  </si>
  <si>
    <t>10</t>
  </si>
  <si>
    <t>210810005RT1</t>
  </si>
  <si>
    <t>Kabel CYKY-J  3 x 1,5 mm2 , včetně dodávky kabelu</t>
  </si>
  <si>
    <t>m</t>
  </si>
  <si>
    <t>12</t>
  </si>
  <si>
    <t>7</t>
  </si>
  <si>
    <t>210810014RT1</t>
  </si>
  <si>
    <t>Kabel CYKY-J 4 x 16 mm2 volně uložený, včetně dodávky kabelu</t>
  </si>
  <si>
    <t>14</t>
  </si>
  <si>
    <t>210220021RT1</t>
  </si>
  <si>
    <t>Vedení uzemňovací v zemi FeZn do 120 mm2, včetně drátu FeZn D=10mm</t>
  </si>
  <si>
    <t>16</t>
  </si>
  <si>
    <t>9</t>
  </si>
  <si>
    <t>210220301RT2</t>
  </si>
  <si>
    <t>Svorka hromosvodová do 2 šroubů /SS, SZ, SO/, včetně dodávky svorky SS</t>
  </si>
  <si>
    <t>18</t>
  </si>
  <si>
    <t>210220302RT6</t>
  </si>
  <si>
    <t>Svorka hromosvodová nad 2 šrouby /ST, SJ, SR, atd/, včetně dodávky svorky SP1</t>
  </si>
  <si>
    <t>20</t>
  </si>
  <si>
    <t>11</t>
  </si>
  <si>
    <t>212100109R00</t>
  </si>
  <si>
    <t>Ochrana svorek v zemi proti korozi</t>
  </si>
  <si>
    <t>22</t>
  </si>
  <si>
    <t>56288051.A</t>
  </si>
  <si>
    <t>Štítek označovací na stožár, vč. osazení</t>
  </si>
  <si>
    <t>24</t>
  </si>
  <si>
    <t>13</t>
  </si>
  <si>
    <t>212100108R00</t>
  </si>
  <si>
    <t>Opatření vodiče smršťovací bužírkou</t>
  </si>
  <si>
    <t>26</t>
  </si>
  <si>
    <t>56288999.1007</t>
  </si>
  <si>
    <t>Trubice smršťovací d 25 x 1000 m, zž</t>
  </si>
  <si>
    <t>28</t>
  </si>
  <si>
    <t>56288050.A</t>
  </si>
  <si>
    <t>Štítek na označení kabel. vývodu z PVC, vč. osazení</t>
  </si>
  <si>
    <t>30</t>
  </si>
  <si>
    <t>210100001R00</t>
  </si>
  <si>
    <t>Ukončení vodičů  + zapojení do 2,5 mm2</t>
  </si>
  <si>
    <t>32</t>
  </si>
  <si>
    <t>17</t>
  </si>
  <si>
    <t>210100003R00</t>
  </si>
  <si>
    <t>Ukončení vodičů + zapojení do 16 mm2</t>
  </si>
  <si>
    <t>34</t>
  </si>
  <si>
    <t>210010134R00</t>
  </si>
  <si>
    <t>Trubka ochranná z PE, uložená pevně, DN do 47 mm, včetně dodávky trubky vel. 50</t>
  </si>
  <si>
    <t>36</t>
  </si>
  <si>
    <t>19</t>
  </si>
  <si>
    <t>000-0000.06</t>
  </si>
  <si>
    <t>Demontáž stáv. bezpaticových stožárů VO , výšky do 12m</t>
  </si>
  <si>
    <t>38</t>
  </si>
  <si>
    <t>M46</t>
  </si>
  <si>
    <t>Zemní práce při montážích</t>
  </si>
  <si>
    <t>460200133RT2</t>
  </si>
  <si>
    <t>Výkop kabelové rýhy 35/50 cm  hor.3, ruční výkop rýhy</t>
  </si>
  <si>
    <t>40</t>
  </si>
  <si>
    <t>460570133R00</t>
  </si>
  <si>
    <t>Zához rýhy 35/50 cm, hornina třídy 3, se zhutněním</t>
  </si>
  <si>
    <t>42</t>
  </si>
  <si>
    <t>460200143RT2</t>
  </si>
  <si>
    <t>Výkop kabelové rýhy 35/60 cm  hor.3</t>
  </si>
  <si>
    <t>44</t>
  </si>
  <si>
    <t>23</t>
  </si>
  <si>
    <t>460570144R00</t>
  </si>
  <si>
    <t>Zához rýhy 35/60 cm, hornina třídy 3, se zhutněním</t>
  </si>
  <si>
    <t>46</t>
  </si>
  <si>
    <t>460200173R00</t>
  </si>
  <si>
    <t>Výkop kabelové rýhy 35/90 cm  hor.3</t>
  </si>
  <si>
    <t>48</t>
  </si>
  <si>
    <t>25</t>
  </si>
  <si>
    <t>460570143R00</t>
  </si>
  <si>
    <t>50</t>
  </si>
  <si>
    <t>460200303R00</t>
  </si>
  <si>
    <t>Výkop kabelové rýhy 50/120 cm hor.3</t>
  </si>
  <si>
    <t>52</t>
  </si>
  <si>
    <t>27</t>
  </si>
  <si>
    <t>460560303R00</t>
  </si>
  <si>
    <t>Zához rýhy 50/120 cm, hornina třídy 3</t>
  </si>
  <si>
    <t>54</t>
  </si>
  <si>
    <t>460420022RT3</t>
  </si>
  <si>
    <t>Zřízení kabelového lože v rýze š. do 65 cm z písku, lože tloušťky 20 cm</t>
  </si>
  <si>
    <t>56</t>
  </si>
  <si>
    <t>29</t>
  </si>
  <si>
    <t>58152180</t>
  </si>
  <si>
    <t>Písek kopaný ZPM</t>
  </si>
  <si>
    <t>T</t>
  </si>
  <si>
    <t>58</t>
  </si>
  <si>
    <t>460050703R00</t>
  </si>
  <si>
    <t>Jáma do 2 m3 pro stožár veřejného osvětlení, hor.3</t>
  </si>
  <si>
    <t>m3</t>
  </si>
  <si>
    <t>60</t>
  </si>
  <si>
    <t>31</t>
  </si>
  <si>
    <t>460120002RT1</t>
  </si>
  <si>
    <t>Zához jámy, hornina třídy 3 - 4, upěchování a úprava povrchu</t>
  </si>
  <si>
    <t>62</t>
  </si>
  <si>
    <t>460490012R00</t>
  </si>
  <si>
    <t>Fólie výstražná z PVC, šířka 33 cm</t>
  </si>
  <si>
    <t>64</t>
  </si>
  <si>
    <t>33</t>
  </si>
  <si>
    <t>58511110</t>
  </si>
  <si>
    <t>Beton B13,5</t>
  </si>
  <si>
    <t>66</t>
  </si>
  <si>
    <t>119000002RA0</t>
  </si>
  <si>
    <t>Dočasné zajištění kabelů ve výkopu</t>
  </si>
  <si>
    <t>68</t>
  </si>
  <si>
    <t>35</t>
  </si>
  <si>
    <t>230191017R00</t>
  </si>
  <si>
    <t>Uložení chráničky ve výkopu</t>
  </si>
  <si>
    <t>70</t>
  </si>
  <si>
    <t>34571147.34</t>
  </si>
  <si>
    <t>Chránička korugovaná dělená Kopohalf, vel. 110</t>
  </si>
  <si>
    <t>72</t>
  </si>
  <si>
    <t>37</t>
  </si>
  <si>
    <t>34571147.35</t>
  </si>
  <si>
    <t>Chránička korugovaná ohebná, vel. 110</t>
  </si>
  <si>
    <t>74</t>
  </si>
  <si>
    <t>460600001RT8</t>
  </si>
  <si>
    <t>Naložení a odvoz zeminy, odvoz na vzdálenost 10000 m</t>
  </si>
  <si>
    <t>76</t>
  </si>
  <si>
    <t>39</t>
  </si>
  <si>
    <t>460010024RT3</t>
  </si>
  <si>
    <t>Vytýčení kabelové trasy v zastavěném prostoru, délka trasy do 1000 m</t>
  </si>
  <si>
    <t>km</t>
  </si>
  <si>
    <t>78</t>
  </si>
  <si>
    <t>460080101RT1</t>
  </si>
  <si>
    <t>Rozbourání betonového základu, vybourání betonu</t>
  </si>
  <si>
    <t>80</t>
  </si>
  <si>
    <t>000</t>
  </si>
  <si>
    <t>Vedlejší a ostatní náklady</t>
  </si>
  <si>
    <t>41</t>
  </si>
  <si>
    <t>101R00</t>
  </si>
  <si>
    <t>Rozměření světelných bodů</t>
  </si>
  <si>
    <t>82</t>
  </si>
  <si>
    <t>102R00</t>
  </si>
  <si>
    <t>Vypnutí a opětovné zapnutí vedení</t>
  </si>
  <si>
    <t>hod</t>
  </si>
  <si>
    <t>84</t>
  </si>
  <si>
    <t>43</t>
  </si>
  <si>
    <t>103R00</t>
  </si>
  <si>
    <t>Úprava stávajícího rozvodu veřejného osvětlení, a veřejného rozhlasu</t>
  </si>
  <si>
    <t>86</t>
  </si>
  <si>
    <t>104R00</t>
  </si>
  <si>
    <t>Dozory provozovatele veřejného osvětlení</t>
  </si>
  <si>
    <t>88</t>
  </si>
  <si>
    <t>45</t>
  </si>
  <si>
    <t>105R00</t>
  </si>
  <si>
    <t>Úklid stavby</t>
  </si>
  <si>
    <t>90</t>
  </si>
  <si>
    <t>106R00</t>
  </si>
  <si>
    <t>Součinnost s provozovatelem veřejného osvětlení</t>
  </si>
  <si>
    <t>92</t>
  </si>
  <si>
    <t>47</t>
  </si>
  <si>
    <t>107R00</t>
  </si>
  <si>
    <t>Ekologická likvidace odpadu</t>
  </si>
  <si>
    <t>94</t>
  </si>
  <si>
    <t>108R00</t>
  </si>
  <si>
    <t>Zjištění stávajícího stavu</t>
  </si>
  <si>
    <t>96</t>
  </si>
  <si>
    <t>49</t>
  </si>
  <si>
    <t>109R00</t>
  </si>
  <si>
    <t>Koordinace s ostatními profesemi</t>
  </si>
  <si>
    <t>98</t>
  </si>
  <si>
    <t>110R00</t>
  </si>
  <si>
    <t>Montážní pološina MP10do 10m výšky, vč přesunu</t>
  </si>
  <si>
    <t>100</t>
  </si>
  <si>
    <t>51</t>
  </si>
  <si>
    <t>111R00</t>
  </si>
  <si>
    <t>Koordinace s provozovateli dotčených sítí</t>
  </si>
  <si>
    <t>102</t>
  </si>
  <si>
    <t>112R00</t>
  </si>
  <si>
    <t>Vytyčení inženýrských sítí</t>
  </si>
  <si>
    <t>soubor</t>
  </si>
  <si>
    <t>104</t>
  </si>
  <si>
    <t>53</t>
  </si>
  <si>
    <t>113R00</t>
  </si>
  <si>
    <t>Pomocné práce</t>
  </si>
  <si>
    <t>106</t>
  </si>
  <si>
    <t>114R00</t>
  </si>
  <si>
    <t>Nákladní auto 5t</t>
  </si>
  <si>
    <t>108</t>
  </si>
  <si>
    <t>55</t>
  </si>
  <si>
    <t>115R00</t>
  </si>
  <si>
    <t>Dokumentace skutečného provedení stavby, geodet. zaměření skuteč. provedení</t>
  </si>
  <si>
    <t>110</t>
  </si>
  <si>
    <t>VN</t>
  </si>
  <si>
    <t>Vedlejší náklady</t>
  </si>
  <si>
    <t>VRN1</t>
  </si>
  <si>
    <t>Autorský dozor</t>
  </si>
  <si>
    <t>112</t>
  </si>
  <si>
    <t>57</t>
  </si>
  <si>
    <t>VRN2</t>
  </si>
  <si>
    <t>Komplexní zkoušky</t>
  </si>
  <si>
    <t>114</t>
  </si>
  <si>
    <t>VRN3</t>
  </si>
  <si>
    <t>Podíl přidružených výkonů pro elektromontáže</t>
  </si>
  <si>
    <t>116</t>
  </si>
  <si>
    <t>59</t>
  </si>
  <si>
    <t>VRN4</t>
  </si>
  <si>
    <t>Podíl přidružených výkonů pro zemní práce</t>
  </si>
  <si>
    <t>118</t>
  </si>
  <si>
    <t>VRN5</t>
  </si>
  <si>
    <t>Přirážka za podružný materiál</t>
  </si>
  <si>
    <t>120</t>
  </si>
  <si>
    <t>61</t>
  </si>
  <si>
    <t>VRN6</t>
  </si>
  <si>
    <t>Přirážka za prořez kabelů</t>
  </si>
  <si>
    <t>122</t>
  </si>
  <si>
    <t>VRN7</t>
  </si>
  <si>
    <t>Revize</t>
  </si>
  <si>
    <t>124</t>
  </si>
  <si>
    <t>SO 101 - KOMUNIKACE A CHODNÍKY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</si>
  <si>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</si>
  <si>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</si>
  <si>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</si>
  <si>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</si>
  <si>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</si>
  <si>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</si>
  <si>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</si>
  <si>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</si>
  <si>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</si>
  <si>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</si>
  <si>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</si>
  <si>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</si>
  <si>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</si>
  <si>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111111311</t>
  </si>
  <si>
    <t>Odstranění ruderálního porostu z plochy do 100 m2 v rovině nebo na svahu do 1:5</t>
  </si>
  <si>
    <t>m2</t>
  </si>
  <si>
    <t>CS ÚRS 2019 01</t>
  </si>
  <si>
    <t>-911118150</t>
  </si>
  <si>
    <t>VV</t>
  </si>
  <si>
    <t>"keře u vrat na KÚ" 1*4</t>
  </si>
  <si>
    <t>"na ZÚvpravo u plotu"10*1</t>
  </si>
  <si>
    <t>Součet</t>
  </si>
  <si>
    <t>111301111</t>
  </si>
  <si>
    <t>Sejmutí drnu tl. do 100 mm, v jakékoliv ploše</t>
  </si>
  <si>
    <t>383535325</t>
  </si>
  <si>
    <t>"vlevo" 40+67</t>
  </si>
  <si>
    <t>"vpravo" 11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</si>
  <si>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</si>
  <si>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</si>
  <si>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1656679962</t>
  </si>
  <si>
    <t>"chodníček u čp.49"1*9,6</t>
  </si>
  <si>
    <t>"vpravo na ZÚ"15,5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</si>
  <si>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</si>
  <si>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</si>
  <si>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-1084578009</t>
  </si>
  <si>
    <t>"chodník vlevo, parkování a vjezd"34,2+11,2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</si>
  <si>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</si>
  <si>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</si>
  <si>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1377518158</t>
  </si>
  <si>
    <t>"pod dlažbou z beton.dlaždic"25,1</t>
  </si>
  <si>
    <t>"zámková dlažba"45,4</t>
  </si>
  <si>
    <t>"živice"28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</si>
  <si>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</si>
  <si>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</si>
  <si>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1950547229</t>
  </si>
  <si>
    <t>"před garáží a vjezdem" 10+1</t>
  </si>
  <si>
    <t>"chodníček u branky"7,0</t>
  </si>
  <si>
    <t>"vpravo před garážemi"27,0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</si>
  <si>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</si>
  <si>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</si>
  <si>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-650863464</t>
  </si>
  <si>
    <t>"na ZÚ"28</t>
  </si>
  <si>
    <t>113201112</t>
  </si>
  <si>
    <t>Vytrhání obrub  s vybouráním lože, s přemístěním hmot na skládku na vzdálenost do 3 m nebo s naložením na dopravní prostředek silničních ležatých</t>
  </si>
  <si>
    <t>580412552</t>
  </si>
  <si>
    <t>"vodící proužky na ZÚ"17,5</t>
  </si>
  <si>
    <t>113202111</t>
  </si>
  <si>
    <t>Vytrhání obrub  s vybouráním lože, s přemístěním hmot na skládku na vzdálenost do 3 m nebo s naložením na dopravní prostředek z krajníků nebo obrubníků stojatých</t>
  </si>
  <si>
    <t>-913362750</t>
  </si>
  <si>
    <t>"vlevo"16,1+3+4</t>
  </si>
  <si>
    <t>"vpravo u chodníku na ZÚ"9,5</t>
  </si>
  <si>
    <t>113203111</t>
  </si>
  <si>
    <t>Vytrhání obrub  s vybouráním lože, s přemístěním hmot na skládku na vzdálenost do 3 m nebo s naložením na dopravní prostředek z dlažebních kostek</t>
  </si>
  <si>
    <t>-1986383214</t>
  </si>
  <si>
    <t>"vlevo u garáže"2*4,6</t>
  </si>
  <si>
    <t>"u chodníčku na KÚ"12,5</t>
  </si>
  <si>
    <t>113204111</t>
  </si>
  <si>
    <t>Vytrhání obrub  s vybouráním lože, s přemístěním hmot na skládku na vzdálenost do 3 m nebo s naložením na dopravní prostředek záhonových</t>
  </si>
  <si>
    <t>-1132045164</t>
  </si>
  <si>
    <t>"u čp.49"9,6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</si>
  <si>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</si>
  <si>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</si>
  <si>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238500680</t>
  </si>
  <si>
    <t>"plynové potrubí ve vjezdech"6+3,5+3,5+3,5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</si>
  <si>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</si>
  <si>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</si>
  <si>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839685310</t>
  </si>
  <si>
    <t>"telef.kabel přes vozovku"10</t>
  </si>
  <si>
    <t>"vjezdy"6,5</t>
  </si>
  <si>
    <t>"ve vozovce na KÚ"11</t>
  </si>
  <si>
    <t>"kabel VO"27</t>
  </si>
  <si>
    <t>120001101</t>
  </si>
  <si>
    <t>Příplatek k cenám vykopávek za ztížení vykopávky  v blízkosti inženýrských sítí nebo výbušnin v horninách jakékoliv třídy</t>
  </si>
  <si>
    <t>-457664851</t>
  </si>
  <si>
    <t>2*37*0,4*0,5</t>
  </si>
  <si>
    <t>122102202</t>
  </si>
  <si>
    <t>Odkopávky a prokopávky nezapažené pro silnice  s přemístěním výkopku v příčných profilech na vzdálenost do 15 m nebo s naložením na dopravní prostředek v horninách tř. 1 a 2 přes 100 do 1 000 m3</t>
  </si>
  <si>
    <t>437468755</t>
  </si>
  <si>
    <t>"sanace"</t>
  </si>
  <si>
    <t>"chodník ze zám.dlažby"</t>
  </si>
  <si>
    <t>"vlevo+vpravo"(5,2+14)*0,15</t>
  </si>
  <si>
    <t>"varovné pásy"(3,6+2,8)*0,15</t>
  </si>
  <si>
    <t>"chodník mozaika"(14,3+9,3+4,1)*0,15</t>
  </si>
  <si>
    <t>"vjezdy"(23+15+14+10,5)*0,15</t>
  </si>
  <si>
    <t>"parkování"(29,5+40)*0,15</t>
  </si>
  <si>
    <t>"vozovka"136,5*0,3</t>
  </si>
  <si>
    <t>Mezisoučet</t>
  </si>
  <si>
    <t>"výkop dle tabulky kubatur"93,06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</si>
  <si>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</si>
  <si>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</si>
  <si>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1801928397</t>
  </si>
  <si>
    <t>132201101</t>
  </si>
  <si>
    <t>Hloubení zapažených i nezapažených rýh šířky do 600 mm  s urovnáním dna do předepsaného profilu a spádu v hornině tř. 3 do 100 m3</t>
  </si>
  <si>
    <t>-1711725632</t>
  </si>
  <si>
    <t>"podélná drenáž"37*0,4*0,5</t>
  </si>
  <si>
    <t>"obr.+V.P."0,60*(3,5+3,5)*0,3</t>
  </si>
  <si>
    <t>"obr. KS3"0,35*(38,5+37)*0,3</t>
  </si>
  <si>
    <t>"2*K10 na ZÚ a u parkování"0,40*(9,5+25)*0,3</t>
  </si>
  <si>
    <t>"záhon.obruba"0,30*(6,1+5,4+9,4+7,4+7,5+5,4+4,7+4,3+4,8+5,5+2,9+2,6+2,3)*0,3</t>
  </si>
  <si>
    <t>132201109</t>
  </si>
  <si>
    <t>Hloubení zapažených i nezapažených rýh šířky do 600 mm  s urovnáním dna do předepsaného profilu a spádu v hornině tř. 3 Příplatek k cenám za lepivost horniny tř. 3</t>
  </si>
  <si>
    <t>-599089951</t>
  </si>
  <si>
    <t>132201201</t>
  </si>
  <si>
    <t>Hloubení zapažených i nezapažených rýh šířky přes 600 do 2 000 mm  s urovnáním dna do předepsaného profilu a spádu v hornině tř. 3 do 100 m3</t>
  </si>
  <si>
    <t>999613235</t>
  </si>
  <si>
    <t>"kanalizační přípojka"(19,5+19,1)*1*1,1</t>
  </si>
  <si>
    <t>"přípojka vpusti"2*1*1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</si>
  <si>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</si>
  <si>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</si>
  <si>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-1242664128</t>
  </si>
  <si>
    <t>133201101</t>
  </si>
  <si>
    <t>Hloubení zapažených i nezapažených šachet  s případným nutným přemístěním výkopku ve výkopišti v hornině tř. 3 do 100 m3</t>
  </si>
  <si>
    <t>-1229950825</t>
  </si>
  <si>
    <t>"1xšachta + 1xrezerva"(1,5*1,5*1,7)+(1,5*1,5*2)</t>
  </si>
  <si>
    <t>"vpusť"1,5*1,5*1</t>
  </si>
  <si>
    <t>133201109</t>
  </si>
  <si>
    <t>Hloubení zapažených i nezapažených šachet  s případným nutným přemístěním výkopku ve výkopišti v hornině tř. 3 Příplatek k cenám za lepivost horniny tř. 3</t>
  </si>
  <si>
    <t>-520563863</t>
  </si>
  <si>
    <t>151101101</t>
  </si>
  <si>
    <t>Zřízení pažení a rozepření stěn rýh pro podzemní vedení pro všechny šířky rýhy  příložné pro jakoukoliv mezerovitost, hloubky do 2 m</t>
  </si>
  <si>
    <t>-1564010990</t>
  </si>
  <si>
    <t>"dle potřeby stavby-odhad"30*2*2</t>
  </si>
  <si>
    <t>151101111</t>
  </si>
  <si>
    <t>Odstranění pažení a rozepření stěn rýh pro podzemní vedení s uložením materiálu na vzdálenost do 3 m od kraje výkopu příložné, hloubky do 2 m</t>
  </si>
  <si>
    <t>-1956955474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</si>
  <si>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</si>
  <si>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</si>
  <si>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-1198123586</t>
  </si>
  <si>
    <t>"rýhy"26,88+44,46</t>
  </si>
  <si>
    <t>"šachty"10,58</t>
  </si>
  <si>
    <t>162301501</t>
  </si>
  <si>
    <t>Vodorovné přemístění smýcených křovin  do průměru kmene 100 mm na vzdálenost do 5 000 m</t>
  </si>
  <si>
    <t>1077877540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</si>
  <si>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</si>
  <si>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</si>
  <si>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-450736307</t>
  </si>
  <si>
    <t>"drn"11,8</t>
  </si>
  <si>
    <t>"odkopávky"161,81</t>
  </si>
  <si>
    <t>"je třeba"</t>
  </si>
  <si>
    <t>"zasypání prostoru okolo šachet a vpustí"</t>
  </si>
  <si>
    <t>-(2,5+2,9+1,45)</t>
  </si>
  <si>
    <t>"zásyp kanalizační přípojky"</t>
  </si>
  <si>
    <t>-(38,6*1,1*0,7+2*1*0,5)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</si>
  <si>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</si>
  <si>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</si>
  <si>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1362068777</t>
  </si>
  <si>
    <t>"na skládku do 14km"217,96*4</t>
  </si>
  <si>
    <t>167101101</t>
  </si>
  <si>
    <t>Nakládání, skládání a překládání neulehlého výkopku nebo sypaniny  nakládání, množství do 100 m3, z hornin tř. 1 až 4</t>
  </si>
  <si>
    <t>1285720107</t>
  </si>
  <si>
    <t>171201201</t>
  </si>
  <si>
    <t>Uložení sypaniny  na skládky</t>
  </si>
  <si>
    <t>1513632834</t>
  </si>
  <si>
    <t>171201211</t>
  </si>
  <si>
    <t>Poplatek za uložení stavebního odpadu na skládce (skládkovné) zeminy a kameniva zatříděného do Katalogu odpadů pod kódem 170 504</t>
  </si>
  <si>
    <t>t</t>
  </si>
  <si>
    <t>-1507574478</t>
  </si>
  <si>
    <t>217,96*1,9</t>
  </si>
  <si>
    <t>174101101</t>
  </si>
  <si>
    <t>Zásyp sypaninou z jakékoliv horniny  s uložením výkopku ve vrstvách se zhutněním jam, šachet, rýh nebo kolem objektů v těchto vykopávkách</t>
  </si>
  <si>
    <t>-1443751986</t>
  </si>
  <si>
    <t>"dle přemístění výkopku-je třeba"37,57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</si>
  <si>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</si>
  <si>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</si>
  <si>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1765598228</t>
  </si>
  <si>
    <t>"ul. vpusť" (2,25-0,5)*0,5</t>
  </si>
  <si>
    <t>"šachty"2*(2,25-0,8)*0,5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</si>
  <si>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</si>
  <si>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</si>
  <si>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1184187737</t>
  </si>
  <si>
    <t>"kanalizační přípojka+přípojka vpusti"(38,6+1)*1,1*0,5</t>
  </si>
  <si>
    <t>M</t>
  </si>
  <si>
    <t>58344197</t>
  </si>
  <si>
    <t>štěrkodrť frakce 0/63</t>
  </si>
  <si>
    <t>1177414789</t>
  </si>
  <si>
    <t>(2,33+21,78)*1,9</t>
  </si>
  <si>
    <t>18000000R</t>
  </si>
  <si>
    <t>Sondy kopané pro ověření polohy inž.sítí vč. zpětného záhozu</t>
  </si>
  <si>
    <t>1028045672</t>
  </si>
  <si>
    <t>"odhad"5</t>
  </si>
  <si>
    <t>180404111</t>
  </si>
  <si>
    <t>Založení hřišťového trávníku výsevem  na vrstvě ornice</t>
  </si>
  <si>
    <t>-1574739284</t>
  </si>
  <si>
    <t>"dle zeleně"48,5+5,3+26,8+19,4+1,9+14</t>
  </si>
  <si>
    <t>00572410</t>
  </si>
  <si>
    <t>osivo směs travní parková</t>
  </si>
  <si>
    <t>kg</t>
  </si>
  <si>
    <t>2070368516</t>
  </si>
  <si>
    <t>0,011590*300*1,03</t>
  </si>
  <si>
    <t>181301101</t>
  </si>
  <si>
    <t>Rozprostření a urovnání ornice v rovině nebo ve svahu sklonu do 1:5 při souvislé ploše do 500 m2, tl. vrstvy do 100 mm</t>
  </si>
  <si>
    <t>1799993736</t>
  </si>
  <si>
    <t>R1</t>
  </si>
  <si>
    <t>Dodání ornice vč. získání ze zemníku, nákup a dopravy</t>
  </si>
  <si>
    <t>-1633814504</t>
  </si>
  <si>
    <t>115,90*0,1</t>
  </si>
  <si>
    <t>181951102</t>
  </si>
  <si>
    <t>Úprava pláně vyrovnáním výškových rozdílů  v hornině tř. 1 až 4 se zhutněním</t>
  </si>
  <si>
    <t>-939129836</t>
  </si>
  <si>
    <t>"dle sanace"</t>
  </si>
  <si>
    <t>"chodníky-zámková dlažba+var.pásy"19,2+6,4</t>
  </si>
  <si>
    <t>"chodníky mozaika"27,7</t>
  </si>
  <si>
    <t>"vjezdy dlažba K10"62,5</t>
  </si>
  <si>
    <t>"parkování K10"69,5</t>
  </si>
  <si>
    <t>"vozovka K10"136,5</t>
  </si>
  <si>
    <t>"rýha kanalizační"38,6*1,1</t>
  </si>
  <si>
    <t>"šachty"3*1,5*1,5</t>
  </si>
  <si>
    <t>"drenáž"0,50*37</t>
  </si>
  <si>
    <t>Zakládání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</si>
  <si>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</si>
  <si>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</si>
  <si>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-1368337911</t>
  </si>
  <si>
    <t>28611225</t>
  </si>
  <si>
    <t>trubka PVC drenážní flexibilní D 160mm</t>
  </si>
  <si>
    <t>-421725473</t>
  </si>
  <si>
    <t>37*1,03</t>
  </si>
  <si>
    <t>275311127</t>
  </si>
  <si>
    <t>Základové konstrukce z betonu prostého patky a bloky ve výkopu nebo na hlavách pilot C 25/30</t>
  </si>
  <si>
    <t>305696436</t>
  </si>
  <si>
    <t>"pro sloupky DZ"2*0,3*0,3*0,8</t>
  </si>
  <si>
    <t>Vodorovné konstrukce</t>
  </si>
  <si>
    <t>451573111</t>
  </si>
  <si>
    <t>Lože pod potrubí, stoky a drobné objekty v otevřeném výkopu z písku a štěrkopísku do 63 mm</t>
  </si>
  <si>
    <t>-1780704316</t>
  </si>
  <si>
    <t>"kanalizace"38,6*1,1*0,15</t>
  </si>
  <si>
    <t>452311131</t>
  </si>
  <si>
    <t>Podkladní a zajišťovací konstrukce z betonu prostého v otevřeném výkopu desky pod potrubí, stoky a drobné objekty z betonu tř. C 12/15</t>
  </si>
  <si>
    <t>-772925646</t>
  </si>
  <si>
    <t>"šachty+vpusť"3*1,5*1,5*0,15</t>
  </si>
  <si>
    <t>Komunikace pozemní</t>
  </si>
  <si>
    <t>564751111</t>
  </si>
  <si>
    <t>Podklad nebo kryt z kameniva hrubého drceného  vel. 0-63 mm s rozprostřením a zhutněním, po zhutnění tl. 150 mm</t>
  </si>
  <si>
    <t>207429706</t>
  </si>
  <si>
    <t>"chodníky"25,6+27,7</t>
  </si>
  <si>
    <t>"vjezdy+parkování"62,5+69,5</t>
  </si>
  <si>
    <t>"vozovka 2 vrstvy"136,5*2</t>
  </si>
  <si>
    <t>564851111</t>
  </si>
  <si>
    <t>Podklad ze štěrkodrti ŠD  s rozprostřením a zhutněním, po zhutnění tl. 150 mm</t>
  </si>
  <si>
    <t>586582907</t>
  </si>
  <si>
    <t>"parkoviště"69,5*2</t>
  </si>
  <si>
    <t>"vozovka"136,5</t>
  </si>
  <si>
    <t>564861111</t>
  </si>
  <si>
    <t>Podklad ze štěrkodrti ŠD  s rozprostřením a zhutněním, po zhutnění tl. 200 mm</t>
  </si>
  <si>
    <t>1364676922</t>
  </si>
  <si>
    <t>564871111</t>
  </si>
  <si>
    <t>Podklad ze štěrkodrti ŠD  s rozprostřením a zhutněním, po zhutnění tl. 250 mm</t>
  </si>
  <si>
    <t>593960318</t>
  </si>
  <si>
    <t>"vjezdy"62,5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</si>
  <si>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</si>
  <si>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</si>
  <si>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-247475311</t>
  </si>
  <si>
    <t>"chodník v ul. Zborovská+var.pásy"19,2+6,4</t>
  </si>
  <si>
    <t>59245018</t>
  </si>
  <si>
    <t>dlažba skladebná betonová 200x100x60mm přírodní</t>
  </si>
  <si>
    <t>372969170</t>
  </si>
  <si>
    <t>19,2*1,03</t>
  </si>
  <si>
    <t>BET.K06N02</t>
  </si>
  <si>
    <t>dlažba BEST-KLASIKO pro nevidomé 20 x 10 x 6 cm barevná</t>
  </si>
  <si>
    <t>-2112833228</t>
  </si>
  <si>
    <t>6,4*1,03</t>
  </si>
  <si>
    <t>Trubní vedení</t>
  </si>
  <si>
    <t>871251101</t>
  </si>
  <si>
    <t>Montáž chrániček inženýrských sítí D 110 x 4,2 mm</t>
  </si>
  <si>
    <t>1310004028</t>
  </si>
  <si>
    <t>"odhad ve vjezdech plyn, telefon-upřesní se během stavby"25*2</t>
  </si>
  <si>
    <t>59720001R</t>
  </si>
  <si>
    <t>žlab půlený z PVC  DN 250/1000mm</t>
  </si>
  <si>
    <t>-1783605680</t>
  </si>
  <si>
    <t>50*1,03</t>
  </si>
  <si>
    <t>871313121</t>
  </si>
  <si>
    <t>Montáž kanalizačního potrubí z plastů z tvrdého PVC těsněných gumovým kroužkem v otevřeném výkopu ve sklonu do 20 % DN 160</t>
  </si>
  <si>
    <t>-1887387661</t>
  </si>
  <si>
    <t>"přípojka vpusti"2</t>
  </si>
  <si>
    <t>28611196</t>
  </si>
  <si>
    <t>trubka kanalizační PPKGEM 160x4,9x1000 mm SN10</t>
  </si>
  <si>
    <t>-652330589</t>
  </si>
  <si>
    <t>2*1,03</t>
  </si>
  <si>
    <t>871353121</t>
  </si>
  <si>
    <t>Montáž kanalizačního potrubí z plastů z tvrdého PVC těsněných gumovým kroužkem v otevřeném výkopu ve sklonu do 20 % DN 200</t>
  </si>
  <si>
    <t>161098832</t>
  </si>
  <si>
    <t>"kanalizace"38,6</t>
  </si>
  <si>
    <t>28611200</t>
  </si>
  <si>
    <t>trubka kanalizační PPKGEM 200x6,2x1000 mm SN10</t>
  </si>
  <si>
    <t>99385963</t>
  </si>
  <si>
    <t>38,6*1,03</t>
  </si>
  <si>
    <t>877355211</t>
  </si>
  <si>
    <t>Montáž tvarovek na kanalizačním potrubí z trub z plastu  z tvrdého PVC nebo z polypropylenu v otevřeném výkopu jednoosých DN 200</t>
  </si>
  <si>
    <t>200980849</t>
  </si>
  <si>
    <t>"odhad-upřesní se během stavby"5</t>
  </si>
  <si>
    <t>28611350R</t>
  </si>
  <si>
    <t>koleno kanalizace PVC KG 110x30°</t>
  </si>
  <si>
    <t>-1678848550</t>
  </si>
  <si>
    <t>894411111</t>
  </si>
  <si>
    <t>Zřízení šachet kanalizačních z betonových dílců výšky vstupu do 1,50 m s obložením dna betonem tř. C 25/30, na potrubí DN do 200</t>
  </si>
  <si>
    <t>612983405</t>
  </si>
  <si>
    <t>63</t>
  </si>
  <si>
    <t>R3</t>
  </si>
  <si>
    <t>Kompletní šachta kanalizační</t>
  </si>
  <si>
    <t>-2030229280</t>
  </si>
  <si>
    <t>895941111</t>
  </si>
  <si>
    <t>Zřízení vpusti kanalizační  uliční z betonových dílců typ UV-50 normální</t>
  </si>
  <si>
    <t>1463345819</t>
  </si>
  <si>
    <t>65</t>
  </si>
  <si>
    <t>R2</t>
  </si>
  <si>
    <t>-1429113406</t>
  </si>
  <si>
    <t>28661789</t>
  </si>
  <si>
    <t>koš kalový ocelový pro silniční vpusť 425mm vč. madla</t>
  </si>
  <si>
    <t>-1640063618</t>
  </si>
  <si>
    <t>67</t>
  </si>
  <si>
    <t>895941111R</t>
  </si>
  <si>
    <t>167530749</t>
  </si>
  <si>
    <t>59221646</t>
  </si>
  <si>
    <t>vpusťový komplet úžlabí (drážka, drážka) betonový 400/450x500x1000mm</t>
  </si>
  <si>
    <t>-1396546033</t>
  </si>
  <si>
    <t>69</t>
  </si>
  <si>
    <t>899104112</t>
  </si>
  <si>
    <t>Osazení poklopů litinových a ocelových včetně rámů pro třídu zatížení D400, E600</t>
  </si>
  <si>
    <t>-1992368603</t>
  </si>
  <si>
    <t>28661932</t>
  </si>
  <si>
    <t>poklop šachtový litinový dno DN 600 pro třídu zatížení A15</t>
  </si>
  <si>
    <t>382324109</t>
  </si>
  <si>
    <t>71</t>
  </si>
  <si>
    <t>899204112</t>
  </si>
  <si>
    <t>Osazení mříží litinových včetně rámů a košů na bahno pro třídu zatížení D400, E600</t>
  </si>
  <si>
    <t>-1358490038</t>
  </si>
  <si>
    <t>55242320</t>
  </si>
  <si>
    <t>mříž vtoková litinová plochá 500x500mm</t>
  </si>
  <si>
    <t>-1179715957</t>
  </si>
  <si>
    <t>Ostatní konstrukce a práce, bourání</t>
  </si>
  <si>
    <t>73</t>
  </si>
  <si>
    <t>900000001</t>
  </si>
  <si>
    <t>Vytýčení polohy inženýrských sítí</t>
  </si>
  <si>
    <t>komplet</t>
  </si>
  <si>
    <t>555640881</t>
  </si>
  <si>
    <t>900000014</t>
  </si>
  <si>
    <t>Montáž nopové fólie vč. materiálu š. 0,50m a zabudování</t>
  </si>
  <si>
    <t>92425574</t>
  </si>
  <si>
    <t>"u domu čp.49"9+13,7</t>
  </si>
  <si>
    <t>75</t>
  </si>
  <si>
    <t>914111111</t>
  </si>
  <si>
    <t>Montáž svislé dopravní značky základní  velikosti do 1 m2 objímkami na sloupky nebo konzoly</t>
  </si>
  <si>
    <t>170645669</t>
  </si>
  <si>
    <t>"IP4b, E12, B20a, B1, E13"5</t>
  </si>
  <si>
    <t>40445538</t>
  </si>
  <si>
    <t>značka dopravní svislá retroreflexní fólie tř 1 FeZn-Al rám D 500mm</t>
  </si>
  <si>
    <t>976738776</t>
  </si>
  <si>
    <t>"B20a, B1"2</t>
  </si>
  <si>
    <t>77</t>
  </si>
  <si>
    <t>40445512</t>
  </si>
  <si>
    <t>značka dopravní svislá retroreflexní fólie tř 1 FeZn-Al rám 500x500mm</t>
  </si>
  <si>
    <t>344825906</t>
  </si>
  <si>
    <t>"IP4b, E12, E13"3</t>
  </si>
  <si>
    <t>914511112</t>
  </si>
  <si>
    <t>Montáž sloupku dopravních značek  délky do 3,5 m do hliníkové patky</t>
  </si>
  <si>
    <t>1509491731</t>
  </si>
  <si>
    <t>79</t>
  </si>
  <si>
    <t>40445235</t>
  </si>
  <si>
    <t>sloupek pro dopravní značku Al D 60mm v 3,5m</t>
  </si>
  <si>
    <t>-405647473</t>
  </si>
  <si>
    <t>40445256</t>
  </si>
  <si>
    <t>svorka upínací na sloupek dopravní značky D 60mm</t>
  </si>
  <si>
    <t>143098995</t>
  </si>
  <si>
    <t>81</t>
  </si>
  <si>
    <t>40445253</t>
  </si>
  <si>
    <t>víčko plastové na sloupek D 60mm</t>
  </si>
  <si>
    <t>219939343</t>
  </si>
  <si>
    <t>40445240</t>
  </si>
  <si>
    <t>patka pro sloupek Al D 60mm</t>
  </si>
  <si>
    <t>-1966841020</t>
  </si>
  <si>
    <t>83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</si>
  <si>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</si>
  <si>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</si>
  <si>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-1029009589</t>
  </si>
  <si>
    <t>"na ZÚ"3,5+3,5</t>
  </si>
  <si>
    <t>59218002</t>
  </si>
  <si>
    <t>krajník betonový silniční 500x250x100mm</t>
  </si>
  <si>
    <t>-406138870</t>
  </si>
  <si>
    <t>7*1,03</t>
  </si>
  <si>
    <t>85</t>
  </si>
  <si>
    <t>916111122</t>
  </si>
  <si>
    <t>Osazení silniční obruby z dlažebních kostek v jedné řadě  s ložem tl. přes 50 do 100 mm, s vyplněním a zatřením spár cementovou maltou z drobných kostek bez boční opěry, do lože z betonu prostého tř. C 20/25nXF3</t>
  </si>
  <si>
    <t>-1817751323</t>
  </si>
  <si>
    <t>"1 řada z dvoulinky"34,5</t>
  </si>
  <si>
    <t>58381007</t>
  </si>
  <si>
    <t>kostka dlažební žula drobná 8/10, dodávka investora - použijí se kostky z jiné stavby,
přebrání, očištění, naložení a dovoz z mezideponie vzdálené cca 2 km</t>
  </si>
  <si>
    <t>-1269273494</t>
  </si>
  <si>
    <t>(9,5+25)*0,2*1,03</t>
  </si>
  <si>
    <t>-20*0,1*1,03</t>
  </si>
  <si>
    <t>87</t>
  </si>
  <si>
    <t>916111123</t>
  </si>
  <si>
    <t>Osazení silniční obruby z dlažebních kostek v jedné řadě  s ložem tl. přes 50 do 100 mm, s vyplněním a zatřením spár cementovou maltou z drobných kostek s boční opěrou z betonu prostého tř. C 20/25nXF3, do lože z betonu prostého téže značky</t>
  </si>
  <si>
    <t>1436560698</t>
  </si>
  <si>
    <t>"na ZÚ a parkoviště-1 řada dvoulinky"9,5+25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</si>
  <si>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</si>
  <si>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</si>
  <si>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936592022</t>
  </si>
  <si>
    <t>6+5,5+9,5+7,5+7,5+5,3+5+4,3+5+5,5+3+2,3+2,6</t>
  </si>
  <si>
    <t>89</t>
  </si>
  <si>
    <t>59217018</t>
  </si>
  <si>
    <t>obrubník betonový chodníkový 1000x80x200mm</t>
  </si>
  <si>
    <t>-1757907571</t>
  </si>
  <si>
    <t>69*1,03</t>
  </si>
  <si>
    <t>916241213</t>
  </si>
  <si>
    <t>Osazení obrubníku kamenného se zřízením lože, s vyplněním a zatřením spár cementovou maltou stojatého s boční opěrou z betonu prostého, do lože z betonu prostého</t>
  </si>
  <si>
    <t>165938349</t>
  </si>
  <si>
    <t>"vlevo"3,5+38,5</t>
  </si>
  <si>
    <t>"vpravo"3,5+37,5</t>
  </si>
  <si>
    <t>"KÚ"3,5</t>
  </si>
  <si>
    <t>91</t>
  </si>
  <si>
    <t>58380001</t>
  </si>
  <si>
    <t>krajník kamenný žulový silniční 130x200x300-800mm</t>
  </si>
  <si>
    <t>-1803926423</t>
  </si>
  <si>
    <t>86,5*1,03</t>
  </si>
  <si>
    <t>916991121</t>
  </si>
  <si>
    <t>Lože pod obrubníky, krajníky nebo obruby z dlažebních kostek  z betonu prostého tř. C 20/25nXF3</t>
  </si>
  <si>
    <t>-411296852</t>
  </si>
  <si>
    <t>"obr.+V.P."7*0,6*0,05</t>
  </si>
  <si>
    <t>"obruba KS3"86,5*0,35*0,05</t>
  </si>
  <si>
    <t>"linka z 2xK10"34,5*0,4*0,05</t>
  </si>
  <si>
    <t>"záhonová obruba"69*0,3*0,05</t>
  </si>
  <si>
    <t>93</t>
  </si>
  <si>
    <t>919112233</t>
  </si>
  <si>
    <t>Řezání dilatačních spár v živičném krytu  vytvoření komůrky pro těsnící zálivku šířky 20 mm, hloubky 40 mm</t>
  </si>
  <si>
    <t>-1882674021</t>
  </si>
  <si>
    <t>"na ZÚ"16,8</t>
  </si>
  <si>
    <t>919121233</t>
  </si>
  <si>
    <t>Utěsnění dilatačních spár zálivkou za studena  v cementobetonovém nebo živičném krytu včetně adhezního nátěru bez těsnicího profilu pod zálivkou, pro komůrky šířky 20 mm, hloubky 40 mm</t>
  </si>
  <si>
    <t>-2067848336</t>
  </si>
  <si>
    <t>95</t>
  </si>
  <si>
    <t>919735112</t>
  </si>
  <si>
    <t>Řezání stávajícího živičného krytu nebo podkladu  hloubky přes 50 do 100 mm</t>
  </si>
  <si>
    <t>1741971196</t>
  </si>
  <si>
    <t>935113212</t>
  </si>
  <si>
    <t>Osazení odvodňovacího žlabu s krycím roštem  betonového šířky přes 200 mm</t>
  </si>
  <si>
    <t>-371049007</t>
  </si>
  <si>
    <t>97</t>
  </si>
  <si>
    <t>56241038</t>
  </si>
  <si>
    <t>žlab PE vyztužený skelnými vlákny zátěž B125-E 600kN světlá š 300mm</t>
  </si>
  <si>
    <t>1710343005</t>
  </si>
  <si>
    <t>3*1,03</t>
  </si>
  <si>
    <t>56241038R</t>
  </si>
  <si>
    <t>litinový štěrbinový kryt tř. D-400, dl. 0,5m</t>
  </si>
  <si>
    <t>237176820</t>
  </si>
  <si>
    <t>"6 kusů na žlaby, 1 kus na odtokovou vpusť"7</t>
  </si>
  <si>
    <t>99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</si>
  <si>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</si>
  <si>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</si>
  <si>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-1175354228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</si>
  <si>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</si>
  <si>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</si>
  <si>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1316876335</t>
  </si>
  <si>
    <t>"dle vytrhání  obrub"32,6</t>
  </si>
  <si>
    <t>101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</si>
  <si>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</si>
  <si>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</si>
  <si>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-637176172</t>
  </si>
  <si>
    <t>R4</t>
  </si>
  <si>
    <t>Palety pro uložení zámkové dlažby</t>
  </si>
  <si>
    <t>1726003081</t>
  </si>
  <si>
    <t>"na paletě 11,62m2"45,4/11,62</t>
  </si>
  <si>
    <t>"na paletě 86m"32,6/86</t>
  </si>
  <si>
    <t>997</t>
  </si>
  <si>
    <t>Přesun sutě</t>
  </si>
  <si>
    <t>103</t>
  </si>
  <si>
    <t>997211511</t>
  </si>
  <si>
    <t>Vodorovná doprava suti nebo vybouraných hmot  suti se složením a hrubým urovnáním, na vzdálenost do 1 km</t>
  </si>
  <si>
    <t>-1006870493</t>
  </si>
  <si>
    <t>"kamenivo"28,56</t>
  </si>
  <si>
    <t>"beton"14,63</t>
  </si>
  <si>
    <t>"dlažební kostky"2,5</t>
  </si>
  <si>
    <t>"živice"6,16</t>
  </si>
  <si>
    <t>997211519</t>
  </si>
  <si>
    <t>Vodorovná doprava suti nebo vybouraných hmot  suti se složením a hrubým urovnáním, na vzdálenost Příplatek k ceně za každý další i započatý 1 km přes 1 km</t>
  </si>
  <si>
    <t>1035153437</t>
  </si>
  <si>
    <t>"na skládku do 14km bez kostek"(51,85-2,5)*13</t>
  </si>
  <si>
    <t>105</t>
  </si>
  <si>
    <t>997211521</t>
  </si>
  <si>
    <t>Vodorovná doprava suti nebo vybouraných hmot  vybouraných hmot se složením a hrubým urovnáním nebo s přeložením na jiný dopravní prostředek kromě lodi, na vzdálenost do 1 km</t>
  </si>
  <si>
    <t>2064870568</t>
  </si>
  <si>
    <t>"dlaždice betonové 30/30"6,4</t>
  </si>
  <si>
    <t>"zámková dlažba"11,8</t>
  </si>
  <si>
    <t>"vodící proužky"5,08</t>
  </si>
  <si>
    <t>"obruby stojaté"6,68</t>
  </si>
  <si>
    <t>"obruby záhonové"0,38</t>
  </si>
  <si>
    <t>"dopravní značky"0,16</t>
  </si>
  <si>
    <t>997211529</t>
  </si>
  <si>
    <t>Vodorovná doprava suti nebo vybouraných hmot  vybouraných hmot se složením a hrubým urovnáním nebo s přeložením na jiný dopravní prostředek kromě lodi, na vzdálenost Příplatek k ceně za každý další i započatý 1 km přes 1 km</t>
  </si>
  <si>
    <t>-871935820</t>
  </si>
  <si>
    <t>"na skládku do 14 km bez zámkové dlažby a obrub"(30,5-11,8-6,68)*13</t>
  </si>
  <si>
    <t>107</t>
  </si>
  <si>
    <t>1546418870</t>
  </si>
  <si>
    <t>"na skládku do 2 km na skládku investora"</t>
  </si>
  <si>
    <t>"obruby stojaté+dlažba zámková"6,68*1+11,8*1</t>
  </si>
  <si>
    <t>997211611</t>
  </si>
  <si>
    <t>Nakládání suti nebo vybouraných hmot  na dopravní prostředky pro vodorovnou dopravu suti</t>
  </si>
  <si>
    <t>-730309932</t>
  </si>
  <si>
    <t>109</t>
  </si>
  <si>
    <t>997211612</t>
  </si>
  <si>
    <t>Nakládání suti nebo vybouraných hmot  na dopravní prostředky pro vodorovnou dopravu vybouraných hmot</t>
  </si>
  <si>
    <t>-1516135686</t>
  </si>
  <si>
    <t>997221815</t>
  </si>
  <si>
    <t>Poplatek za uložení stavebního odpadu na skládce (skládkovné) z prostého betonu zatříděného do Katalogu odpadů pod kódem 170 101</t>
  </si>
  <si>
    <t>708641015</t>
  </si>
  <si>
    <t>"obr. záhonové"0,38</t>
  </si>
  <si>
    <t>111</t>
  </si>
  <si>
    <t>997221845</t>
  </si>
  <si>
    <t>Poplatek za uložení stavebního odpadu na skládce (skládkovné) asfaltového bez obsahu dehtu zatříděného do Katalogu odpadů pod kódem 170 302</t>
  </si>
  <si>
    <t>1842075072</t>
  </si>
  <si>
    <t>997221855</t>
  </si>
  <si>
    <t>-72838366</t>
  </si>
  <si>
    <t>Práce a dodávky M</t>
  </si>
  <si>
    <t>46-M</t>
  </si>
  <si>
    <t>Zemní práce při extr.mont.pracích</t>
  </si>
  <si>
    <t>113</t>
  </si>
  <si>
    <t>460650152</t>
  </si>
  <si>
    <t>Vozovky a chodníky  kladení dlažby včetně spárování, do lože z kameniva těženého z kostek kamenných drobných</t>
  </si>
  <si>
    <t>1570896271</t>
  </si>
  <si>
    <t>"parkování"69,5</t>
  </si>
  <si>
    <t>583810071</t>
  </si>
  <si>
    <t xml:space="preserve">kostka dlažební žula drobná 8/10, dodávka investora - použijí se vybourané kostky z jiné stavby,
přebrání, očištění, naložení a dovoz z mezideponie vzdálené cca 2 km
</t>
  </si>
  <si>
    <t>256</t>
  </si>
  <si>
    <t>1752904694</t>
  </si>
  <si>
    <t>"vozovka, parkování, vjezdy"268,5</t>
  </si>
  <si>
    <t>268,5*1,03</t>
  </si>
  <si>
    <t>115</t>
  </si>
  <si>
    <t>460650153</t>
  </si>
  <si>
    <t>Vozovky a chodníky  kladení dlažby včetně spárování, do lože z kameniva těženého z kostek kamenných mozaikových</t>
  </si>
  <si>
    <t>-2119841155</t>
  </si>
  <si>
    <t>58381004</t>
  </si>
  <si>
    <t>kostka dlažební mozaika žula 4/6 tř 1</t>
  </si>
  <si>
    <t>128</t>
  </si>
  <si>
    <t>1867325079</t>
  </si>
  <si>
    <t>27,7*1,03</t>
  </si>
  <si>
    <t>SO 001 -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</si>
  <si>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</si>
  <si>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</si>
  <si>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</si>
  <si>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</si>
  <si>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</si>
  <si>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</si>
  <si>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Průzkumné, geodetické a projektové práce</t>
  </si>
  <si>
    <t>012203000</t>
  </si>
  <si>
    <t>Geodetické práce při provádění stavby</t>
  </si>
  <si>
    <t>KČ</t>
  </si>
  <si>
    <t>1024</t>
  </si>
  <si>
    <t>378713625</t>
  </si>
  <si>
    <t>012303000</t>
  </si>
  <si>
    <t>Geodetické práce po výstavbě</t>
  </si>
  <si>
    <t>22470473</t>
  </si>
  <si>
    <t>013254000</t>
  </si>
  <si>
    <t>Dokumentace skutečného provedení stavby</t>
  </si>
  <si>
    <t>254231788</t>
  </si>
  <si>
    <t>Zařízení staveniště</t>
  </si>
  <si>
    <t>030001000</t>
  </si>
  <si>
    <t>119407655</t>
  </si>
  <si>
    <t>032903000</t>
  </si>
  <si>
    <t>Náklady na provoz a údržbu vybavení staveniště</t>
  </si>
  <si>
    <t>274269197</t>
  </si>
  <si>
    <t>034303000</t>
  </si>
  <si>
    <t>Dopravní značení na staveništi</t>
  </si>
  <si>
    <t>-392698892</t>
  </si>
  <si>
    <t>034403001</t>
  </si>
  <si>
    <t>Pomocné práce zajištění nebo řízení regulaci a ochranu dopravy - úhrnná část musí obsahovat veškeré náklady na dočasné úpravy a regulaci dopravy (i pěší) na staveništi</t>
  </si>
  <si>
    <t>2106395785</t>
  </si>
  <si>
    <t>" přístupu k nemovitostem (např.lávky, nájezdy) a zajištění staveniště dle BOZP (ochranná oplocení, zajištění výkopů apod.) "1</t>
  </si>
  <si>
    <t>039103000</t>
  </si>
  <si>
    <t>Rozebrání, bourání a odvoz zařízení staveniště</t>
  </si>
  <si>
    <t>-872022117</t>
  </si>
  <si>
    <t>Inženýrská činnost</t>
  </si>
  <si>
    <t>043134000</t>
  </si>
  <si>
    <t>Zkoušky zatěžovací</t>
  </si>
  <si>
    <t>345294960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</si>
</sst>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39</v>
      </c>
      <c r="E29" s="45"/>
      <c r="F29" s="31" t="s">
        <v>40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41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42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43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25-18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ÚČELOVÁ KOMUNIKACE K ČP. 48, PŘELOUČ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Přelouč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26. 4. 2019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 xml:space="preserve"> </v>
      </c>
      <c r="AN49" s="38"/>
      <c r="AO49" s="38"/>
      <c r="AP49" s="38"/>
      <c r="AQ49" s="38"/>
      <c r="AR49" s="42"/>
      <c r="AS49" s="68" t="s">
        <v>49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32</v>
      </c>
      <c r="AJ50" s="38"/>
      <c r="AK50" s="38"/>
      <c r="AL50" s="38"/>
      <c r="AM50" s="67" t="str">
        <f>IF(E20="","",E20)</f>
        <v>Sýkorová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50</v>
      </c>
      <c r="D52" s="81"/>
      <c r="E52" s="81"/>
      <c r="F52" s="81"/>
      <c r="G52" s="81"/>
      <c r="H52" s="82"/>
      <c r="I52" s="83" t="s">
        <v>51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52</v>
      </c>
      <c r="AH52" s="81"/>
      <c r="AI52" s="81"/>
      <c r="AJ52" s="81"/>
      <c r="AK52" s="81"/>
      <c r="AL52" s="81"/>
      <c r="AM52" s="81"/>
      <c r="AN52" s="83" t="s">
        <v>53</v>
      </c>
      <c r="AO52" s="81"/>
      <c r="AP52" s="85"/>
      <c r="AQ52" s="86" t="s">
        <v>54</v>
      </c>
      <c r="AR52" s="42"/>
      <c r="AS52" s="87" t="s">
        <v>55</v>
      </c>
      <c r="AT52" s="88" t="s">
        <v>56</v>
      </c>
      <c r="AU52" s="88" t="s">
        <v>57</v>
      </c>
      <c r="AV52" s="88" t="s">
        <v>58</v>
      </c>
      <c r="AW52" s="88" t="s">
        <v>59</v>
      </c>
      <c r="AX52" s="88" t="s">
        <v>60</v>
      </c>
      <c r="AY52" s="88" t="s">
        <v>61</v>
      </c>
      <c r="AZ52" s="88" t="s">
        <v>62</v>
      </c>
      <c r="BA52" s="88" t="s">
        <v>63</v>
      </c>
      <c r="BB52" s="88" t="s">
        <v>64</v>
      </c>
      <c r="BC52" s="88" t="s">
        <v>65</v>
      </c>
      <c r="BD52" s="89" t="s">
        <v>66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67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ROUND(SUM(AG55:AG57),2)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ROUND(SUM(AS55:AS57),2)</f>
        <v>0</v>
      </c>
      <c r="AT54" s="101">
        <f>ROUND(SUM(AV54:AW54),2)</f>
        <v>0</v>
      </c>
      <c r="AU54" s="102">
        <f>ROUND(SUM(AU55:AU57),5)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ROUND(SUM(AZ55:AZ57),2)</f>
        <v>0</v>
      </c>
      <c r="BA54" s="101">
        <f>ROUND(SUM(BA55:BA57),2)</f>
        <v>0</v>
      </c>
      <c r="BB54" s="101">
        <f>ROUND(SUM(BB55:BB57),2)</f>
        <v>0</v>
      </c>
      <c r="BC54" s="101">
        <f>ROUND(SUM(BC55:BC57),2)</f>
        <v>0</v>
      </c>
      <c r="BD54" s="103">
        <f>ROUND(SUM(BD55:BD57),2)</f>
        <v>0</v>
      </c>
      <c r="BS54" s="104" t="s">
        <v>68</v>
      </c>
      <c r="BT54" s="104" t="s">
        <v>69</v>
      </c>
      <c r="BU54" s="105" t="s">
        <v>70</v>
      </c>
      <c r="BV54" s="104" t="s">
        <v>71</v>
      </c>
      <c r="BW54" s="104" t="s">
        <v>5</v>
      </c>
      <c r="BX54" s="104" t="s">
        <v>72</v>
      </c>
      <c r="CL54" s="104" t="s">
        <v>1</v>
      </c>
    </row>
    <row r="55" spans="1:91" s="5" customFormat="1" ht="16.5" customHeight="1">
      <c r="A55" s="106" t="s">
        <v>73</v>
      </c>
      <c r="B55" s="107"/>
      <c r="C55" s="108"/>
      <c r="D55" s="109" t="s">
        <v>74</v>
      </c>
      <c r="E55" s="109"/>
      <c r="F55" s="109"/>
      <c r="G55" s="109"/>
      <c r="H55" s="109"/>
      <c r="I55" s="110"/>
      <c r="J55" s="109" t="s">
        <v>75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'SO 401 - VEŘEJNÉ OSVĚTLENÍ'!J30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76</v>
      </c>
      <c r="AR55" s="113"/>
      <c r="AS55" s="114">
        <v>0</v>
      </c>
      <c r="AT55" s="115">
        <f>ROUND(SUM(AV55:AW55),2)</f>
        <v>0</v>
      </c>
      <c r="AU55" s="116">
        <f>'SO 401 - VEŘEJNÉ OSVĚTLENÍ'!P83</f>
        <v>0</v>
      </c>
      <c r="AV55" s="115">
        <f>'SO 401 - VEŘEJNÉ OSVĚTLENÍ'!J33</f>
        <v>0</v>
      </c>
      <c r="AW55" s="115">
        <f>'SO 401 - VEŘEJNÉ OSVĚTLENÍ'!J34</f>
        <v>0</v>
      </c>
      <c r="AX55" s="115">
        <f>'SO 401 - VEŘEJNÉ OSVĚTLENÍ'!J35</f>
        <v>0</v>
      </c>
      <c r="AY55" s="115">
        <f>'SO 401 - VEŘEJNÉ OSVĚTLENÍ'!J36</f>
        <v>0</v>
      </c>
      <c r="AZ55" s="115">
        <f>'SO 401 - VEŘEJNÉ OSVĚTLENÍ'!F33</f>
        <v>0</v>
      </c>
      <c r="BA55" s="115">
        <f>'SO 401 - VEŘEJNÉ OSVĚTLENÍ'!F34</f>
        <v>0</v>
      </c>
      <c r="BB55" s="115">
        <f>'SO 401 - VEŘEJNÉ OSVĚTLENÍ'!F35</f>
        <v>0</v>
      </c>
      <c r="BC55" s="115">
        <f>'SO 401 - VEŘEJNÉ OSVĚTLENÍ'!F36</f>
        <v>0</v>
      </c>
      <c r="BD55" s="117">
        <f>'SO 401 - VEŘEJNÉ OSVĚTLENÍ'!F37</f>
        <v>0</v>
      </c>
      <c r="BT55" s="118" t="s">
        <v>77</v>
      </c>
      <c r="BV55" s="118" t="s">
        <v>71</v>
      </c>
      <c r="BW55" s="118" t="s">
        <v>78</v>
      </c>
      <c r="BX55" s="118" t="s">
        <v>5</v>
      </c>
      <c r="CL55" s="118" t="s">
        <v>1</v>
      </c>
      <c r="CM55" s="118" t="s">
        <v>79</v>
      </c>
    </row>
    <row r="56" spans="1:91" s="5" customFormat="1" ht="16.5" customHeight="1">
      <c r="A56" s="106" t="s">
        <v>73</v>
      </c>
      <c r="B56" s="107"/>
      <c r="C56" s="108"/>
      <c r="D56" s="109" t="s">
        <v>80</v>
      </c>
      <c r="E56" s="109"/>
      <c r="F56" s="109"/>
      <c r="G56" s="109"/>
      <c r="H56" s="109"/>
      <c r="I56" s="110"/>
      <c r="J56" s="109" t="s">
        <v>81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'SO 101 - KOMUNIKACE A CHO...'!J30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76</v>
      </c>
      <c r="AR56" s="113"/>
      <c r="AS56" s="114">
        <v>0</v>
      </c>
      <c r="AT56" s="115">
        <f>ROUND(SUM(AV56:AW56),2)</f>
        <v>0</v>
      </c>
      <c r="AU56" s="116">
        <f>'SO 101 - KOMUNIKACE A CHO...'!P89</f>
        <v>0</v>
      </c>
      <c r="AV56" s="115">
        <f>'SO 101 - KOMUNIKACE A CHO...'!J33</f>
        <v>0</v>
      </c>
      <c r="AW56" s="115">
        <f>'SO 101 - KOMUNIKACE A CHO...'!J34</f>
        <v>0</v>
      </c>
      <c r="AX56" s="115">
        <f>'SO 101 - KOMUNIKACE A CHO...'!J35</f>
        <v>0</v>
      </c>
      <c r="AY56" s="115">
        <f>'SO 101 - KOMUNIKACE A CHO...'!J36</f>
        <v>0</v>
      </c>
      <c r="AZ56" s="115">
        <f>'SO 101 - KOMUNIKACE A CHO...'!F33</f>
        <v>0</v>
      </c>
      <c r="BA56" s="115">
        <f>'SO 101 - KOMUNIKACE A CHO...'!F34</f>
        <v>0</v>
      </c>
      <c r="BB56" s="115">
        <f>'SO 101 - KOMUNIKACE A CHO...'!F35</f>
        <v>0</v>
      </c>
      <c r="BC56" s="115">
        <f>'SO 101 - KOMUNIKACE A CHO...'!F36</f>
        <v>0</v>
      </c>
      <c r="BD56" s="117">
        <f>'SO 101 - KOMUNIKACE A CHO...'!F37</f>
        <v>0</v>
      </c>
      <c r="BT56" s="118" t="s">
        <v>77</v>
      </c>
      <c r="BV56" s="118" t="s">
        <v>71</v>
      </c>
      <c r="BW56" s="118" t="s">
        <v>82</v>
      </c>
      <c r="BX56" s="118" t="s">
        <v>5</v>
      </c>
      <c r="CL56" s="118" t="s">
        <v>1</v>
      </c>
      <c r="CM56" s="118" t="s">
        <v>79</v>
      </c>
    </row>
    <row r="57" spans="1:91" s="5" customFormat="1" ht="16.5" customHeight="1">
      <c r="A57" s="106" t="s">
        <v>73</v>
      </c>
      <c r="B57" s="107"/>
      <c r="C57" s="108"/>
      <c r="D57" s="109" t="s">
        <v>83</v>
      </c>
      <c r="E57" s="109"/>
      <c r="F57" s="109"/>
      <c r="G57" s="109"/>
      <c r="H57" s="109"/>
      <c r="I57" s="110"/>
      <c r="J57" s="109" t="s">
        <v>84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'SO 001 - VEDLEJŠÍ A OSTAT...'!J30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76</v>
      </c>
      <c r="AR57" s="113"/>
      <c r="AS57" s="119">
        <v>0</v>
      </c>
      <c r="AT57" s="120">
        <f>ROUND(SUM(AV57:AW57),2)</f>
        <v>0</v>
      </c>
      <c r="AU57" s="121">
        <f>'SO 001 - VEDLEJŠÍ A OSTAT...'!P83</f>
        <v>0</v>
      </c>
      <c r="AV57" s="120">
        <f>'SO 001 - VEDLEJŠÍ A OSTAT...'!J33</f>
        <v>0</v>
      </c>
      <c r="AW57" s="120">
        <f>'SO 001 - VEDLEJŠÍ A OSTAT...'!J34</f>
        <v>0</v>
      </c>
      <c r="AX57" s="120">
        <f>'SO 001 - VEDLEJŠÍ A OSTAT...'!J35</f>
        <v>0</v>
      </c>
      <c r="AY57" s="120">
        <f>'SO 001 - VEDLEJŠÍ A OSTAT...'!J36</f>
        <v>0</v>
      </c>
      <c r="AZ57" s="120">
        <f>'SO 001 - VEDLEJŠÍ A OSTAT...'!F33</f>
        <v>0</v>
      </c>
      <c r="BA57" s="120">
        <f>'SO 001 - VEDLEJŠÍ A OSTAT...'!F34</f>
        <v>0</v>
      </c>
      <c r="BB57" s="120">
        <f>'SO 001 - VEDLEJŠÍ A OSTAT...'!F35</f>
        <v>0</v>
      </c>
      <c r="BC57" s="120">
        <f>'SO 001 - VEDLEJŠÍ A OSTAT...'!F36</f>
        <v>0</v>
      </c>
      <c r="BD57" s="122">
        <f>'SO 001 - VEDLEJŠÍ A OSTAT...'!F37</f>
        <v>0</v>
      </c>
      <c r="BT57" s="118" t="s">
        <v>77</v>
      </c>
      <c r="BV57" s="118" t="s">
        <v>71</v>
      </c>
      <c r="BW57" s="118" t="s">
        <v>85</v>
      </c>
      <c r="BX57" s="118" t="s">
        <v>5</v>
      </c>
      <c r="CL57" s="118" t="s">
        <v>1</v>
      </c>
      <c r="CM57" s="118" t="s">
        <v>79</v>
      </c>
    </row>
    <row r="58" spans="2:44" s="1" customFormat="1" ht="30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42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SO 401 - VEŘEJNÉ OSVĚTLENÍ'!C2" display="/"/>
    <hyperlink ref="A56" location="'SO 101 - KOMUNIKACE A CHO...'!C2" display="/"/>
    <hyperlink ref="A57" location="'SO 001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78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79</v>
      </c>
    </row>
    <row r="4" spans="2:46" ht="24.95" customHeight="1">
      <c r="B4" s="19"/>
      <c r="D4" s="127" t="s">
        <v>86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ÚČELOVÁ KOMUNIKACE K ČP. 48, PŘELOUČ</v>
      </c>
      <c r="F7" s="128"/>
      <c r="G7" s="128"/>
      <c r="H7" s="128"/>
      <c r="L7" s="19"/>
    </row>
    <row r="8" spans="2:12" s="1" customFormat="1" ht="12" customHeight="1">
      <c r="B8" s="42"/>
      <c r="D8" s="128" t="s">
        <v>87</v>
      </c>
      <c r="I8" s="130"/>
      <c r="L8" s="42"/>
    </row>
    <row r="9" spans="2:12" s="1" customFormat="1" ht="36.95" customHeight="1">
      <c r="B9" s="42"/>
      <c r="E9" s="131" t="s">
        <v>88</v>
      </c>
      <c r="F9" s="1"/>
      <c r="G9" s="1"/>
      <c r="H9" s="1"/>
      <c r="I9" s="130"/>
      <c r="L9" s="42"/>
    </row>
    <row r="10" spans="2:12" s="1" customFormat="1" ht="12">
      <c r="B10" s="42"/>
      <c r="I10" s="130"/>
      <c r="L10" s="42"/>
    </row>
    <row r="11" spans="2:12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pans="2: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26. 4. 2019</v>
      </c>
      <c r="L12" s="42"/>
    </row>
    <row r="13" spans="2:12" s="1" customFormat="1" ht="10.8" customHeight="1">
      <c r="B13" s="42"/>
      <c r="I13" s="130"/>
      <c r="L13" s="42"/>
    </row>
    <row r="14" spans="2:12" s="1" customFormat="1" ht="12" customHeight="1">
      <c r="B14" s="42"/>
      <c r="D14" s="128" t="s">
        <v>24</v>
      </c>
      <c r="I14" s="132" t="s">
        <v>25</v>
      </c>
      <c r="J14" s="16" t="str">
        <f>IF('Rekapitulace stavby'!AN10="","",'Rekapitulace stavby'!AN10)</f>
        <v/>
      </c>
      <c r="L14" s="42"/>
    </row>
    <row r="15" spans="2:12" s="1" customFormat="1" ht="18" customHeight="1">
      <c r="B15" s="42"/>
      <c r="E15" s="16" t="str">
        <f>IF('Rekapitulace stavby'!E11="","",'Rekapitulace stavby'!E11)</f>
        <v xml:space="preserve"> </v>
      </c>
      <c r="I15" s="132" t="s">
        <v>27</v>
      </c>
      <c r="J15" s="16" t="str">
        <f>IF('Rekapitulace stavby'!AN11="","",'Rekapitulace stavby'!AN11)</f>
        <v/>
      </c>
      <c r="L15" s="42"/>
    </row>
    <row r="16" spans="2:12" s="1" customFormat="1" ht="6.95" customHeight="1">
      <c r="B16" s="42"/>
      <c r="I16" s="130"/>
      <c r="L16" s="42"/>
    </row>
    <row r="17" spans="2:12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0"/>
      <c r="L19" s="42"/>
    </row>
    <row r="20" spans="2:12" s="1" customFormat="1" ht="12" customHeight="1">
      <c r="B20" s="42"/>
      <c r="D20" s="128" t="s">
        <v>30</v>
      </c>
      <c r="I20" s="132" t="s">
        <v>25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32" t="s">
        <v>27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30"/>
      <c r="L22" s="42"/>
    </row>
    <row r="23" spans="2:12" s="1" customFormat="1" ht="12" customHeight="1">
      <c r="B23" s="42"/>
      <c r="D23" s="128" t="s">
        <v>32</v>
      </c>
      <c r="I23" s="132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>Sýkorová</v>
      </c>
      <c r="I24" s="132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0"/>
      <c r="L25" s="42"/>
    </row>
    <row r="26" spans="2:12" s="1" customFormat="1" ht="12" customHeight="1">
      <c r="B26" s="42"/>
      <c r="D26" s="128" t="s">
        <v>34</v>
      </c>
      <c r="I26" s="130"/>
      <c r="L26" s="42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2"/>
      <c r="I28" s="130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>
      <c r="B30" s="42"/>
      <c r="D30" s="138" t="s">
        <v>35</v>
      </c>
      <c r="I30" s="130"/>
      <c r="J30" s="139">
        <f>ROUND(J83,2)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>
      <c r="B32" s="42"/>
      <c r="F32" s="140" t="s">
        <v>37</v>
      </c>
      <c r="I32" s="141" t="s">
        <v>36</v>
      </c>
      <c r="J32" s="140" t="s">
        <v>38</v>
      </c>
      <c r="L32" s="42"/>
    </row>
    <row r="33" spans="2:12" s="1" customFormat="1" ht="14.4" customHeight="1">
      <c r="B33" s="42"/>
      <c r="D33" s="128" t="s">
        <v>39</v>
      </c>
      <c r="E33" s="128" t="s">
        <v>40</v>
      </c>
      <c r="F33" s="142">
        <f>ROUND((SUM(BE83:BE149)),2)</f>
        <v>0</v>
      </c>
      <c r="I33" s="143">
        <v>0.21</v>
      </c>
      <c r="J33" s="142">
        <f>ROUND(((SUM(BE83:BE149))*I33),2)</f>
        <v>0</v>
      </c>
      <c r="L33" s="42"/>
    </row>
    <row r="34" spans="2:12" s="1" customFormat="1" ht="14.4" customHeight="1">
      <c r="B34" s="42"/>
      <c r="E34" s="128" t="s">
        <v>41</v>
      </c>
      <c r="F34" s="142">
        <f>ROUND((SUM(BF83:BF149)),2)</f>
        <v>0</v>
      </c>
      <c r="I34" s="143">
        <v>0.15</v>
      </c>
      <c r="J34" s="142">
        <f>ROUND(((SUM(BF83:BF149))*I34),2)</f>
        <v>0</v>
      </c>
      <c r="L34" s="42"/>
    </row>
    <row r="35" spans="2:12" s="1" customFormat="1" ht="14.4" customHeight="1" hidden="1">
      <c r="B35" s="42"/>
      <c r="E35" s="128" t="s">
        <v>42</v>
      </c>
      <c r="F35" s="142">
        <f>ROUND((SUM(BG83:BG149)),2)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43</v>
      </c>
      <c r="F36" s="142">
        <f>ROUND((SUM(BH83:BH149)),2)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44</v>
      </c>
      <c r="F37" s="142">
        <f>ROUND((SUM(BI83:BI149)),2)</f>
        <v>0</v>
      </c>
      <c r="I37" s="143">
        <v>0</v>
      </c>
      <c r="J37" s="142">
        <f>0</f>
        <v>0</v>
      </c>
      <c r="L37" s="42"/>
    </row>
    <row r="38" spans="2:12" s="1" customFormat="1" ht="6.95" customHeight="1">
      <c r="B38" s="42"/>
      <c r="I38" s="130"/>
      <c r="L38" s="42"/>
    </row>
    <row r="39" spans="2:12" s="1" customFormat="1" ht="25.4" customHeight="1">
      <c r="B39" s="42"/>
      <c r="C39" s="144"/>
      <c r="D39" s="145" t="s">
        <v>45</v>
      </c>
      <c r="E39" s="146"/>
      <c r="F39" s="146"/>
      <c r="G39" s="147" t="s">
        <v>46</v>
      </c>
      <c r="H39" s="148" t="s">
        <v>47</v>
      </c>
      <c r="I39" s="149"/>
      <c r="J39" s="150">
        <f>SUM(J30:J37)</f>
        <v>0</v>
      </c>
      <c r="K39" s="151"/>
      <c r="L39" s="42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89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ÚČELOVÁ KOMUNIKACE K ČP. 48, PŘELOUČ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87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SO 401 - VEŘEJNÉ OSVĚTLENÍ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Přelouč</v>
      </c>
      <c r="G52" s="38"/>
      <c r="H52" s="38"/>
      <c r="I52" s="132" t="s">
        <v>22</v>
      </c>
      <c r="J52" s="66" t="str">
        <f>IF(J12="","",J12)</f>
        <v>26. 4. 2019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 xml:space="preserve"> </v>
      </c>
      <c r="G54" s="38"/>
      <c r="H54" s="38"/>
      <c r="I54" s="132" t="s">
        <v>30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32</v>
      </c>
      <c r="J55" s="35" t="str">
        <f>E24</f>
        <v>Sýkorová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90</v>
      </c>
      <c r="D57" s="160"/>
      <c r="E57" s="160"/>
      <c r="F57" s="160"/>
      <c r="G57" s="160"/>
      <c r="H57" s="160"/>
      <c r="I57" s="161"/>
      <c r="J57" s="162" t="s">
        <v>91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92</v>
      </c>
      <c r="D59" s="38"/>
      <c r="E59" s="38"/>
      <c r="F59" s="38"/>
      <c r="G59" s="38"/>
      <c r="H59" s="38"/>
      <c r="I59" s="130"/>
      <c r="J59" s="97">
        <f>J83</f>
        <v>0</v>
      </c>
      <c r="K59" s="38"/>
      <c r="L59" s="42"/>
      <c r="AU59" s="16" t="s">
        <v>93</v>
      </c>
    </row>
    <row r="60" spans="2:12" s="7" customFormat="1" ht="24.95" customHeight="1">
      <c r="B60" s="164"/>
      <c r="C60" s="165"/>
      <c r="D60" s="166" t="s">
        <v>94</v>
      </c>
      <c r="E60" s="167"/>
      <c r="F60" s="167"/>
      <c r="G60" s="167"/>
      <c r="H60" s="167"/>
      <c r="I60" s="168"/>
      <c r="J60" s="169">
        <f>J84</f>
        <v>0</v>
      </c>
      <c r="K60" s="165"/>
      <c r="L60" s="170"/>
    </row>
    <row r="61" spans="2:12" s="7" customFormat="1" ht="24.95" customHeight="1">
      <c r="B61" s="164"/>
      <c r="C61" s="165"/>
      <c r="D61" s="166" t="s">
        <v>95</v>
      </c>
      <c r="E61" s="167"/>
      <c r="F61" s="167"/>
      <c r="G61" s="167"/>
      <c r="H61" s="167"/>
      <c r="I61" s="168"/>
      <c r="J61" s="169">
        <f>J104</f>
        <v>0</v>
      </c>
      <c r="K61" s="165"/>
      <c r="L61" s="170"/>
    </row>
    <row r="62" spans="2:12" s="7" customFormat="1" ht="24.95" customHeight="1">
      <c r="B62" s="164"/>
      <c r="C62" s="165"/>
      <c r="D62" s="166" t="s">
        <v>96</v>
      </c>
      <c r="E62" s="167"/>
      <c r="F62" s="167"/>
      <c r="G62" s="167"/>
      <c r="H62" s="167"/>
      <c r="I62" s="168"/>
      <c r="J62" s="169">
        <f>J126</f>
        <v>0</v>
      </c>
      <c r="K62" s="165"/>
      <c r="L62" s="170"/>
    </row>
    <row r="63" spans="2:12" s="7" customFormat="1" ht="24.95" customHeight="1">
      <c r="B63" s="164"/>
      <c r="C63" s="165"/>
      <c r="D63" s="166" t="s">
        <v>97</v>
      </c>
      <c r="E63" s="167"/>
      <c r="F63" s="167"/>
      <c r="G63" s="167"/>
      <c r="H63" s="167"/>
      <c r="I63" s="168"/>
      <c r="J63" s="169">
        <f>J142</f>
        <v>0</v>
      </c>
      <c r="K63" s="165"/>
      <c r="L63" s="170"/>
    </row>
    <row r="64" spans="2:12" s="1" customFormat="1" ht="21.8" customHeight="1">
      <c r="B64" s="37"/>
      <c r="C64" s="38"/>
      <c r="D64" s="38"/>
      <c r="E64" s="38"/>
      <c r="F64" s="38"/>
      <c r="G64" s="38"/>
      <c r="H64" s="38"/>
      <c r="I64" s="130"/>
      <c r="J64" s="38"/>
      <c r="K64" s="38"/>
      <c r="L64" s="42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54"/>
      <c r="J65" s="57"/>
      <c r="K65" s="57"/>
      <c r="L65" s="42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57"/>
      <c r="J69" s="59"/>
      <c r="K69" s="59"/>
      <c r="L69" s="42"/>
    </row>
    <row r="70" spans="2:12" s="1" customFormat="1" ht="24.95" customHeight="1">
      <c r="B70" s="37"/>
      <c r="C70" s="22" t="s">
        <v>98</v>
      </c>
      <c r="D70" s="38"/>
      <c r="E70" s="38"/>
      <c r="F70" s="38"/>
      <c r="G70" s="38"/>
      <c r="H70" s="38"/>
      <c r="I70" s="130"/>
      <c r="J70" s="38"/>
      <c r="K70" s="38"/>
      <c r="L70" s="42"/>
    </row>
    <row r="71" spans="2:12" s="1" customFormat="1" ht="6.95" customHeight="1">
      <c r="B71" s="37"/>
      <c r="C71" s="38"/>
      <c r="D71" s="38"/>
      <c r="E71" s="38"/>
      <c r="F71" s="38"/>
      <c r="G71" s="38"/>
      <c r="H71" s="38"/>
      <c r="I71" s="130"/>
      <c r="J71" s="38"/>
      <c r="K71" s="38"/>
      <c r="L71" s="42"/>
    </row>
    <row r="72" spans="2:12" s="1" customFormat="1" ht="12" customHeight="1">
      <c r="B72" s="37"/>
      <c r="C72" s="31" t="s">
        <v>16</v>
      </c>
      <c r="D72" s="38"/>
      <c r="E72" s="38"/>
      <c r="F72" s="38"/>
      <c r="G72" s="38"/>
      <c r="H72" s="38"/>
      <c r="I72" s="130"/>
      <c r="J72" s="38"/>
      <c r="K72" s="38"/>
      <c r="L72" s="42"/>
    </row>
    <row r="73" spans="2:12" s="1" customFormat="1" ht="16.5" customHeight="1">
      <c r="B73" s="37"/>
      <c r="C73" s="38"/>
      <c r="D73" s="38"/>
      <c r="E73" s="158" t="str">
        <f>E7</f>
        <v>ÚČELOVÁ KOMUNIKACE K ČP. 48, PŘELOUČ</v>
      </c>
      <c r="F73" s="31"/>
      <c r="G73" s="31"/>
      <c r="H73" s="31"/>
      <c r="I73" s="130"/>
      <c r="J73" s="38"/>
      <c r="K73" s="38"/>
      <c r="L73" s="42"/>
    </row>
    <row r="74" spans="2:12" s="1" customFormat="1" ht="12" customHeight="1">
      <c r="B74" s="37"/>
      <c r="C74" s="31" t="s">
        <v>87</v>
      </c>
      <c r="D74" s="38"/>
      <c r="E74" s="38"/>
      <c r="F74" s="38"/>
      <c r="G74" s="38"/>
      <c r="H74" s="38"/>
      <c r="I74" s="130"/>
      <c r="J74" s="38"/>
      <c r="K74" s="38"/>
      <c r="L74" s="42"/>
    </row>
    <row r="75" spans="2:12" s="1" customFormat="1" ht="16.5" customHeight="1">
      <c r="B75" s="37"/>
      <c r="C75" s="38"/>
      <c r="D75" s="38"/>
      <c r="E75" s="63" t="str">
        <f>E9</f>
        <v>SO 401 - VEŘEJNÉ OSVĚTLENÍ</v>
      </c>
      <c r="F75" s="38"/>
      <c r="G75" s="38"/>
      <c r="H75" s="38"/>
      <c r="I75" s="130"/>
      <c r="J75" s="38"/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30"/>
      <c r="J76" s="38"/>
      <c r="K76" s="38"/>
      <c r="L76" s="42"/>
    </row>
    <row r="77" spans="2:12" s="1" customFormat="1" ht="12" customHeight="1">
      <c r="B77" s="37"/>
      <c r="C77" s="31" t="s">
        <v>20</v>
      </c>
      <c r="D77" s="38"/>
      <c r="E77" s="38"/>
      <c r="F77" s="26" t="str">
        <f>F12</f>
        <v>Přelouč</v>
      </c>
      <c r="G77" s="38"/>
      <c r="H77" s="38"/>
      <c r="I77" s="132" t="s">
        <v>22</v>
      </c>
      <c r="J77" s="66" t="str">
        <f>IF(J12="","",J12)</f>
        <v>26. 4. 2019</v>
      </c>
      <c r="K77" s="38"/>
      <c r="L77" s="42"/>
    </row>
    <row r="78" spans="2:12" s="1" customFormat="1" ht="6.95" customHeight="1">
      <c r="B78" s="37"/>
      <c r="C78" s="38"/>
      <c r="D78" s="38"/>
      <c r="E78" s="38"/>
      <c r="F78" s="38"/>
      <c r="G78" s="38"/>
      <c r="H78" s="38"/>
      <c r="I78" s="130"/>
      <c r="J78" s="38"/>
      <c r="K78" s="38"/>
      <c r="L78" s="42"/>
    </row>
    <row r="79" spans="2:12" s="1" customFormat="1" ht="13.65" customHeight="1">
      <c r="B79" s="37"/>
      <c r="C79" s="31" t="s">
        <v>24</v>
      </c>
      <c r="D79" s="38"/>
      <c r="E79" s="38"/>
      <c r="F79" s="26" t="str">
        <f>E15</f>
        <v xml:space="preserve"> </v>
      </c>
      <c r="G79" s="38"/>
      <c r="H79" s="38"/>
      <c r="I79" s="132" t="s">
        <v>30</v>
      </c>
      <c r="J79" s="35" t="str">
        <f>E21</f>
        <v xml:space="preserve"> </v>
      </c>
      <c r="K79" s="38"/>
      <c r="L79" s="42"/>
    </row>
    <row r="80" spans="2:12" s="1" customFormat="1" ht="13.65" customHeight="1">
      <c r="B80" s="37"/>
      <c r="C80" s="31" t="s">
        <v>28</v>
      </c>
      <c r="D80" s="38"/>
      <c r="E80" s="38"/>
      <c r="F80" s="26" t="str">
        <f>IF(E18="","",E18)</f>
        <v>Vyplň údaj</v>
      </c>
      <c r="G80" s="38"/>
      <c r="H80" s="38"/>
      <c r="I80" s="132" t="s">
        <v>32</v>
      </c>
      <c r="J80" s="35" t="str">
        <f>E24</f>
        <v>Sýkorová</v>
      </c>
      <c r="K80" s="38"/>
      <c r="L80" s="42"/>
    </row>
    <row r="81" spans="2:12" s="1" customFormat="1" ht="10.3" customHeight="1"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42"/>
    </row>
    <row r="82" spans="2:20" s="8" customFormat="1" ht="29.25" customHeight="1">
      <c r="B82" s="171"/>
      <c r="C82" s="172" t="s">
        <v>99</v>
      </c>
      <c r="D82" s="173" t="s">
        <v>54</v>
      </c>
      <c r="E82" s="173" t="s">
        <v>50</v>
      </c>
      <c r="F82" s="173" t="s">
        <v>51</v>
      </c>
      <c r="G82" s="173" t="s">
        <v>100</v>
      </c>
      <c r="H82" s="173" t="s">
        <v>101</v>
      </c>
      <c r="I82" s="174" t="s">
        <v>102</v>
      </c>
      <c r="J82" s="173" t="s">
        <v>91</v>
      </c>
      <c r="K82" s="175" t="s">
        <v>103</v>
      </c>
      <c r="L82" s="176"/>
      <c r="M82" s="87" t="s">
        <v>1</v>
      </c>
      <c r="N82" s="88" t="s">
        <v>39</v>
      </c>
      <c r="O82" s="88" t="s">
        <v>104</v>
      </c>
      <c r="P82" s="88" t="s">
        <v>105</v>
      </c>
      <c r="Q82" s="88" t="s">
        <v>106</v>
      </c>
      <c r="R82" s="88" t="s">
        <v>107</v>
      </c>
      <c r="S82" s="88" t="s">
        <v>108</v>
      </c>
      <c r="T82" s="89" t="s">
        <v>109</v>
      </c>
    </row>
    <row r="83" spans="2:63" s="1" customFormat="1" ht="22.8" customHeight="1">
      <c r="B83" s="37"/>
      <c r="C83" s="94" t="s">
        <v>110</v>
      </c>
      <c r="D83" s="38"/>
      <c r="E83" s="38"/>
      <c r="F83" s="38"/>
      <c r="G83" s="38"/>
      <c r="H83" s="38"/>
      <c r="I83" s="130"/>
      <c r="J83" s="177">
        <f>BK83</f>
        <v>0</v>
      </c>
      <c r="K83" s="38"/>
      <c r="L83" s="42"/>
      <c r="M83" s="90"/>
      <c r="N83" s="91"/>
      <c r="O83" s="91"/>
      <c r="P83" s="178">
        <f>P84+P104+P126+P142</f>
        <v>0</v>
      </c>
      <c r="Q83" s="91"/>
      <c r="R83" s="178">
        <f>R84+R104+R126+R142</f>
        <v>0</v>
      </c>
      <c r="S83" s="91"/>
      <c r="T83" s="179">
        <f>T84+T104+T126+T142</f>
        <v>0</v>
      </c>
      <c r="AT83" s="16" t="s">
        <v>68</v>
      </c>
      <c r="AU83" s="16" t="s">
        <v>93</v>
      </c>
      <c r="BK83" s="180">
        <f>BK84+BK104+BK126+BK142</f>
        <v>0</v>
      </c>
    </row>
    <row r="84" spans="2:63" s="9" customFormat="1" ht="25.9" customHeight="1">
      <c r="B84" s="181"/>
      <c r="C84" s="182"/>
      <c r="D84" s="183" t="s">
        <v>68</v>
      </c>
      <c r="E84" s="184" t="s">
        <v>111</v>
      </c>
      <c r="F84" s="184" t="s">
        <v>112</v>
      </c>
      <c r="G84" s="182"/>
      <c r="H84" s="182"/>
      <c r="I84" s="185"/>
      <c r="J84" s="186">
        <f>BK84</f>
        <v>0</v>
      </c>
      <c r="K84" s="182"/>
      <c r="L84" s="187"/>
      <c r="M84" s="188"/>
      <c r="N84" s="189"/>
      <c r="O84" s="189"/>
      <c r="P84" s="190">
        <f>SUM(P85:P103)</f>
        <v>0</v>
      </c>
      <c r="Q84" s="189"/>
      <c r="R84" s="190">
        <f>SUM(R85:R103)</f>
        <v>0</v>
      </c>
      <c r="S84" s="189"/>
      <c r="T84" s="191">
        <f>SUM(T85:T103)</f>
        <v>0</v>
      </c>
      <c r="AR84" s="192" t="s">
        <v>77</v>
      </c>
      <c r="AT84" s="193" t="s">
        <v>68</v>
      </c>
      <c r="AU84" s="193" t="s">
        <v>69</v>
      </c>
      <c r="AY84" s="192" t="s">
        <v>113</v>
      </c>
      <c r="BK84" s="194">
        <f>SUM(BK85:BK103)</f>
        <v>0</v>
      </c>
    </row>
    <row r="85" spans="2:65" s="1" customFormat="1" ht="16.5" customHeight="1">
      <c r="B85" s="37"/>
      <c r="C85" s="195" t="s">
        <v>77</v>
      </c>
      <c r="D85" s="195" t="s">
        <v>114</v>
      </c>
      <c r="E85" s="196" t="s">
        <v>115</v>
      </c>
      <c r="F85" s="197" t="s">
        <v>116</v>
      </c>
      <c r="G85" s="198" t="s">
        <v>117</v>
      </c>
      <c r="H85" s="199">
        <v>1</v>
      </c>
      <c r="I85" s="200"/>
      <c r="J85" s="201">
        <f>ROUND(I85*H85,2)</f>
        <v>0</v>
      </c>
      <c r="K85" s="197" t="s">
        <v>1</v>
      </c>
      <c r="L85" s="42"/>
      <c r="M85" s="202" t="s">
        <v>1</v>
      </c>
      <c r="N85" s="203" t="s">
        <v>40</v>
      </c>
      <c r="O85" s="78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AR85" s="16" t="s">
        <v>118</v>
      </c>
      <c r="AT85" s="16" t="s">
        <v>114</v>
      </c>
      <c r="AU85" s="16" t="s">
        <v>77</v>
      </c>
      <c r="AY85" s="16" t="s">
        <v>113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16" t="s">
        <v>77</v>
      </c>
      <c r="BK85" s="206">
        <f>ROUND(I85*H85,2)</f>
        <v>0</v>
      </c>
      <c r="BL85" s="16" t="s">
        <v>118</v>
      </c>
      <c r="BM85" s="16" t="s">
        <v>79</v>
      </c>
    </row>
    <row r="86" spans="2:65" s="1" customFormat="1" ht="16.5" customHeight="1">
      <c r="B86" s="37"/>
      <c r="C86" s="195" t="s">
        <v>79</v>
      </c>
      <c r="D86" s="195" t="s">
        <v>114</v>
      </c>
      <c r="E86" s="196" t="s">
        <v>119</v>
      </c>
      <c r="F86" s="197" t="s">
        <v>120</v>
      </c>
      <c r="G86" s="198" t="s">
        <v>117</v>
      </c>
      <c r="H86" s="199">
        <v>1</v>
      </c>
      <c r="I86" s="200"/>
      <c r="J86" s="201">
        <f>ROUND(I86*H86,2)</f>
        <v>0</v>
      </c>
      <c r="K86" s="197" t="s">
        <v>1</v>
      </c>
      <c r="L86" s="42"/>
      <c r="M86" s="202" t="s">
        <v>1</v>
      </c>
      <c r="N86" s="203" t="s">
        <v>40</v>
      </c>
      <c r="O86" s="78"/>
      <c r="P86" s="204">
        <f>O86*H86</f>
        <v>0</v>
      </c>
      <c r="Q86" s="204">
        <v>0</v>
      </c>
      <c r="R86" s="204">
        <f>Q86*H86</f>
        <v>0</v>
      </c>
      <c r="S86" s="204">
        <v>0</v>
      </c>
      <c r="T86" s="205">
        <f>S86*H86</f>
        <v>0</v>
      </c>
      <c r="AR86" s="16" t="s">
        <v>118</v>
      </c>
      <c r="AT86" s="16" t="s">
        <v>114</v>
      </c>
      <c r="AU86" s="16" t="s">
        <v>77</v>
      </c>
      <c r="AY86" s="16" t="s">
        <v>113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6" t="s">
        <v>77</v>
      </c>
      <c r="BK86" s="206">
        <f>ROUND(I86*H86,2)</f>
        <v>0</v>
      </c>
      <c r="BL86" s="16" t="s">
        <v>118</v>
      </c>
      <c r="BM86" s="16" t="s">
        <v>118</v>
      </c>
    </row>
    <row r="87" spans="2:65" s="1" customFormat="1" ht="16.5" customHeight="1">
      <c r="B87" s="37"/>
      <c r="C87" s="195" t="s">
        <v>121</v>
      </c>
      <c r="D87" s="195" t="s">
        <v>114</v>
      </c>
      <c r="E87" s="196" t="s">
        <v>122</v>
      </c>
      <c r="F87" s="197" t="s">
        <v>123</v>
      </c>
      <c r="G87" s="198" t="s">
        <v>124</v>
      </c>
      <c r="H87" s="199">
        <v>1</v>
      </c>
      <c r="I87" s="200"/>
      <c r="J87" s="201">
        <f>ROUND(I87*H87,2)</f>
        <v>0</v>
      </c>
      <c r="K87" s="197" t="s">
        <v>1</v>
      </c>
      <c r="L87" s="42"/>
      <c r="M87" s="202" t="s">
        <v>1</v>
      </c>
      <c r="N87" s="203" t="s">
        <v>40</v>
      </c>
      <c r="O87" s="78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16" t="s">
        <v>118</v>
      </c>
      <c r="AT87" s="16" t="s">
        <v>114</v>
      </c>
      <c r="AU87" s="16" t="s">
        <v>77</v>
      </c>
      <c r="AY87" s="16" t="s">
        <v>113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6" t="s">
        <v>77</v>
      </c>
      <c r="BK87" s="206">
        <f>ROUND(I87*H87,2)</f>
        <v>0</v>
      </c>
      <c r="BL87" s="16" t="s">
        <v>118</v>
      </c>
      <c r="BM87" s="16" t="s">
        <v>125</v>
      </c>
    </row>
    <row r="88" spans="2:65" s="1" customFormat="1" ht="16.5" customHeight="1">
      <c r="B88" s="37"/>
      <c r="C88" s="195" t="s">
        <v>118</v>
      </c>
      <c r="D88" s="195" t="s">
        <v>114</v>
      </c>
      <c r="E88" s="196" t="s">
        <v>126</v>
      </c>
      <c r="F88" s="197" t="s">
        <v>127</v>
      </c>
      <c r="G88" s="198" t="s">
        <v>117</v>
      </c>
      <c r="H88" s="199">
        <v>1</v>
      </c>
      <c r="I88" s="200"/>
      <c r="J88" s="201">
        <f>ROUND(I88*H88,2)</f>
        <v>0</v>
      </c>
      <c r="K88" s="197" t="s">
        <v>1</v>
      </c>
      <c r="L88" s="42"/>
      <c r="M88" s="202" t="s">
        <v>1</v>
      </c>
      <c r="N88" s="203" t="s">
        <v>40</v>
      </c>
      <c r="O88" s="78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AR88" s="16" t="s">
        <v>118</v>
      </c>
      <c r="AT88" s="16" t="s">
        <v>114</v>
      </c>
      <c r="AU88" s="16" t="s">
        <v>77</v>
      </c>
      <c r="AY88" s="16" t="s">
        <v>113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6" t="s">
        <v>77</v>
      </c>
      <c r="BK88" s="206">
        <f>ROUND(I88*H88,2)</f>
        <v>0</v>
      </c>
      <c r="BL88" s="16" t="s">
        <v>118</v>
      </c>
      <c r="BM88" s="16" t="s">
        <v>128</v>
      </c>
    </row>
    <row r="89" spans="2:65" s="1" customFormat="1" ht="16.5" customHeight="1">
      <c r="B89" s="37"/>
      <c r="C89" s="195" t="s">
        <v>129</v>
      </c>
      <c r="D89" s="195" t="s">
        <v>114</v>
      </c>
      <c r="E89" s="196" t="s">
        <v>130</v>
      </c>
      <c r="F89" s="197" t="s">
        <v>131</v>
      </c>
      <c r="G89" s="198" t="s">
        <v>117</v>
      </c>
      <c r="H89" s="199">
        <v>1</v>
      </c>
      <c r="I89" s="200"/>
      <c r="J89" s="201">
        <f>ROUND(I89*H89,2)</f>
        <v>0</v>
      </c>
      <c r="K89" s="197" t="s">
        <v>1</v>
      </c>
      <c r="L89" s="42"/>
      <c r="M89" s="202" t="s">
        <v>1</v>
      </c>
      <c r="N89" s="203" t="s">
        <v>40</v>
      </c>
      <c r="O89" s="78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AR89" s="16" t="s">
        <v>118</v>
      </c>
      <c r="AT89" s="16" t="s">
        <v>114</v>
      </c>
      <c r="AU89" s="16" t="s">
        <v>77</v>
      </c>
      <c r="AY89" s="16" t="s">
        <v>113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6" t="s">
        <v>77</v>
      </c>
      <c r="BK89" s="206">
        <f>ROUND(I89*H89,2)</f>
        <v>0</v>
      </c>
      <c r="BL89" s="16" t="s">
        <v>118</v>
      </c>
      <c r="BM89" s="16" t="s">
        <v>132</v>
      </c>
    </row>
    <row r="90" spans="2:65" s="1" customFormat="1" ht="16.5" customHeight="1">
      <c r="B90" s="37"/>
      <c r="C90" s="195" t="s">
        <v>125</v>
      </c>
      <c r="D90" s="195" t="s">
        <v>114</v>
      </c>
      <c r="E90" s="196" t="s">
        <v>133</v>
      </c>
      <c r="F90" s="197" t="s">
        <v>134</v>
      </c>
      <c r="G90" s="198" t="s">
        <v>135</v>
      </c>
      <c r="H90" s="199">
        <v>5</v>
      </c>
      <c r="I90" s="200"/>
      <c r="J90" s="201">
        <f>ROUND(I90*H90,2)</f>
        <v>0</v>
      </c>
      <c r="K90" s="197" t="s">
        <v>1</v>
      </c>
      <c r="L90" s="42"/>
      <c r="M90" s="202" t="s">
        <v>1</v>
      </c>
      <c r="N90" s="203" t="s">
        <v>40</v>
      </c>
      <c r="O90" s="78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AR90" s="16" t="s">
        <v>118</v>
      </c>
      <c r="AT90" s="16" t="s">
        <v>114</v>
      </c>
      <c r="AU90" s="16" t="s">
        <v>77</v>
      </c>
      <c r="AY90" s="16" t="s">
        <v>113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6" t="s">
        <v>77</v>
      </c>
      <c r="BK90" s="206">
        <f>ROUND(I90*H90,2)</f>
        <v>0</v>
      </c>
      <c r="BL90" s="16" t="s">
        <v>118</v>
      </c>
      <c r="BM90" s="16" t="s">
        <v>136</v>
      </c>
    </row>
    <row r="91" spans="2:65" s="1" customFormat="1" ht="16.5" customHeight="1">
      <c r="B91" s="37"/>
      <c r="C91" s="195" t="s">
        <v>137</v>
      </c>
      <c r="D91" s="195" t="s">
        <v>114</v>
      </c>
      <c r="E91" s="196" t="s">
        <v>138</v>
      </c>
      <c r="F91" s="197" t="s">
        <v>139</v>
      </c>
      <c r="G91" s="198" t="s">
        <v>135</v>
      </c>
      <c r="H91" s="199">
        <v>60</v>
      </c>
      <c r="I91" s="200"/>
      <c r="J91" s="201">
        <f>ROUND(I91*H91,2)</f>
        <v>0</v>
      </c>
      <c r="K91" s="197" t="s">
        <v>1</v>
      </c>
      <c r="L91" s="42"/>
      <c r="M91" s="202" t="s">
        <v>1</v>
      </c>
      <c r="N91" s="203" t="s">
        <v>40</v>
      </c>
      <c r="O91" s="78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16" t="s">
        <v>118</v>
      </c>
      <c r="AT91" s="16" t="s">
        <v>114</v>
      </c>
      <c r="AU91" s="16" t="s">
        <v>77</v>
      </c>
      <c r="AY91" s="16" t="s">
        <v>113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6" t="s">
        <v>77</v>
      </c>
      <c r="BK91" s="206">
        <f>ROUND(I91*H91,2)</f>
        <v>0</v>
      </c>
      <c r="BL91" s="16" t="s">
        <v>118</v>
      </c>
      <c r="BM91" s="16" t="s">
        <v>140</v>
      </c>
    </row>
    <row r="92" spans="2:65" s="1" customFormat="1" ht="16.5" customHeight="1">
      <c r="B92" s="37"/>
      <c r="C92" s="195" t="s">
        <v>128</v>
      </c>
      <c r="D92" s="195" t="s">
        <v>114</v>
      </c>
      <c r="E92" s="196" t="s">
        <v>141</v>
      </c>
      <c r="F92" s="197" t="s">
        <v>142</v>
      </c>
      <c r="G92" s="198" t="s">
        <v>135</v>
      </c>
      <c r="H92" s="199">
        <v>60</v>
      </c>
      <c r="I92" s="200"/>
      <c r="J92" s="201">
        <f>ROUND(I92*H92,2)</f>
        <v>0</v>
      </c>
      <c r="K92" s="197" t="s">
        <v>1</v>
      </c>
      <c r="L92" s="42"/>
      <c r="M92" s="202" t="s">
        <v>1</v>
      </c>
      <c r="N92" s="203" t="s">
        <v>40</v>
      </c>
      <c r="O92" s="78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AR92" s="16" t="s">
        <v>118</v>
      </c>
      <c r="AT92" s="16" t="s">
        <v>114</v>
      </c>
      <c r="AU92" s="16" t="s">
        <v>77</v>
      </c>
      <c r="AY92" s="16" t="s">
        <v>113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6" t="s">
        <v>77</v>
      </c>
      <c r="BK92" s="206">
        <f>ROUND(I92*H92,2)</f>
        <v>0</v>
      </c>
      <c r="BL92" s="16" t="s">
        <v>118</v>
      </c>
      <c r="BM92" s="16" t="s">
        <v>143</v>
      </c>
    </row>
    <row r="93" spans="2:65" s="1" customFormat="1" ht="16.5" customHeight="1">
      <c r="B93" s="37"/>
      <c r="C93" s="195" t="s">
        <v>144</v>
      </c>
      <c r="D93" s="195" t="s">
        <v>114</v>
      </c>
      <c r="E93" s="196" t="s">
        <v>145</v>
      </c>
      <c r="F93" s="197" t="s">
        <v>146</v>
      </c>
      <c r="G93" s="198" t="s">
        <v>117</v>
      </c>
      <c r="H93" s="199">
        <v>2</v>
      </c>
      <c r="I93" s="200"/>
      <c r="J93" s="201">
        <f>ROUND(I93*H93,2)</f>
        <v>0</v>
      </c>
      <c r="K93" s="197" t="s">
        <v>1</v>
      </c>
      <c r="L93" s="42"/>
      <c r="M93" s="202" t="s">
        <v>1</v>
      </c>
      <c r="N93" s="203" t="s">
        <v>40</v>
      </c>
      <c r="O93" s="78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16" t="s">
        <v>118</v>
      </c>
      <c r="AT93" s="16" t="s">
        <v>114</v>
      </c>
      <c r="AU93" s="16" t="s">
        <v>77</v>
      </c>
      <c r="AY93" s="16" t="s">
        <v>113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6" t="s">
        <v>77</v>
      </c>
      <c r="BK93" s="206">
        <f>ROUND(I93*H93,2)</f>
        <v>0</v>
      </c>
      <c r="BL93" s="16" t="s">
        <v>118</v>
      </c>
      <c r="BM93" s="16" t="s">
        <v>147</v>
      </c>
    </row>
    <row r="94" spans="2:65" s="1" customFormat="1" ht="16.5" customHeight="1">
      <c r="B94" s="37"/>
      <c r="C94" s="195" t="s">
        <v>132</v>
      </c>
      <c r="D94" s="195" t="s">
        <v>114</v>
      </c>
      <c r="E94" s="196" t="s">
        <v>148</v>
      </c>
      <c r="F94" s="197" t="s">
        <v>149</v>
      </c>
      <c r="G94" s="198" t="s">
        <v>117</v>
      </c>
      <c r="H94" s="199">
        <v>12</v>
      </c>
      <c r="I94" s="200"/>
      <c r="J94" s="201">
        <f>ROUND(I94*H94,2)</f>
        <v>0</v>
      </c>
      <c r="K94" s="197" t="s">
        <v>1</v>
      </c>
      <c r="L94" s="42"/>
      <c r="M94" s="202" t="s">
        <v>1</v>
      </c>
      <c r="N94" s="203" t="s">
        <v>40</v>
      </c>
      <c r="O94" s="78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AR94" s="16" t="s">
        <v>118</v>
      </c>
      <c r="AT94" s="16" t="s">
        <v>114</v>
      </c>
      <c r="AU94" s="16" t="s">
        <v>77</v>
      </c>
      <c r="AY94" s="16" t="s">
        <v>113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6" t="s">
        <v>77</v>
      </c>
      <c r="BK94" s="206">
        <f>ROUND(I94*H94,2)</f>
        <v>0</v>
      </c>
      <c r="BL94" s="16" t="s">
        <v>118</v>
      </c>
      <c r="BM94" s="16" t="s">
        <v>150</v>
      </c>
    </row>
    <row r="95" spans="2:65" s="1" customFormat="1" ht="16.5" customHeight="1">
      <c r="B95" s="37"/>
      <c r="C95" s="195" t="s">
        <v>151</v>
      </c>
      <c r="D95" s="195" t="s">
        <v>114</v>
      </c>
      <c r="E95" s="196" t="s">
        <v>152</v>
      </c>
      <c r="F95" s="197" t="s">
        <v>153</v>
      </c>
      <c r="G95" s="198" t="s">
        <v>117</v>
      </c>
      <c r="H95" s="199">
        <v>14</v>
      </c>
      <c r="I95" s="200"/>
      <c r="J95" s="201">
        <f>ROUND(I95*H95,2)</f>
        <v>0</v>
      </c>
      <c r="K95" s="197" t="s">
        <v>1</v>
      </c>
      <c r="L95" s="42"/>
      <c r="M95" s="202" t="s">
        <v>1</v>
      </c>
      <c r="N95" s="203" t="s">
        <v>40</v>
      </c>
      <c r="O95" s="78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16" t="s">
        <v>118</v>
      </c>
      <c r="AT95" s="16" t="s">
        <v>114</v>
      </c>
      <c r="AU95" s="16" t="s">
        <v>77</v>
      </c>
      <c r="AY95" s="16" t="s">
        <v>113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6" t="s">
        <v>77</v>
      </c>
      <c r="BK95" s="206">
        <f>ROUND(I95*H95,2)</f>
        <v>0</v>
      </c>
      <c r="BL95" s="16" t="s">
        <v>118</v>
      </c>
      <c r="BM95" s="16" t="s">
        <v>154</v>
      </c>
    </row>
    <row r="96" spans="2:65" s="1" customFormat="1" ht="16.5" customHeight="1">
      <c r="B96" s="37"/>
      <c r="C96" s="195" t="s">
        <v>136</v>
      </c>
      <c r="D96" s="195" t="s">
        <v>114</v>
      </c>
      <c r="E96" s="196" t="s">
        <v>155</v>
      </c>
      <c r="F96" s="197" t="s">
        <v>156</v>
      </c>
      <c r="G96" s="198" t="s">
        <v>117</v>
      </c>
      <c r="H96" s="199">
        <v>1</v>
      </c>
      <c r="I96" s="200"/>
      <c r="J96" s="201">
        <f>ROUND(I96*H96,2)</f>
        <v>0</v>
      </c>
      <c r="K96" s="197" t="s">
        <v>1</v>
      </c>
      <c r="L96" s="42"/>
      <c r="M96" s="202" t="s">
        <v>1</v>
      </c>
      <c r="N96" s="203" t="s">
        <v>40</v>
      </c>
      <c r="O96" s="78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AR96" s="16" t="s">
        <v>118</v>
      </c>
      <c r="AT96" s="16" t="s">
        <v>114</v>
      </c>
      <c r="AU96" s="16" t="s">
        <v>77</v>
      </c>
      <c r="AY96" s="16" t="s">
        <v>113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6" t="s">
        <v>77</v>
      </c>
      <c r="BK96" s="206">
        <f>ROUND(I96*H96,2)</f>
        <v>0</v>
      </c>
      <c r="BL96" s="16" t="s">
        <v>118</v>
      </c>
      <c r="BM96" s="16" t="s">
        <v>157</v>
      </c>
    </row>
    <row r="97" spans="2:65" s="1" customFormat="1" ht="16.5" customHeight="1">
      <c r="B97" s="37"/>
      <c r="C97" s="195" t="s">
        <v>158</v>
      </c>
      <c r="D97" s="195" t="s">
        <v>114</v>
      </c>
      <c r="E97" s="196" t="s">
        <v>159</v>
      </c>
      <c r="F97" s="197" t="s">
        <v>160</v>
      </c>
      <c r="G97" s="198" t="s">
        <v>135</v>
      </c>
      <c r="H97" s="199">
        <v>1</v>
      </c>
      <c r="I97" s="200"/>
      <c r="J97" s="201">
        <f>ROUND(I97*H97,2)</f>
        <v>0</v>
      </c>
      <c r="K97" s="197" t="s">
        <v>1</v>
      </c>
      <c r="L97" s="42"/>
      <c r="M97" s="202" t="s">
        <v>1</v>
      </c>
      <c r="N97" s="203" t="s">
        <v>40</v>
      </c>
      <c r="O97" s="78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AR97" s="16" t="s">
        <v>118</v>
      </c>
      <c r="AT97" s="16" t="s">
        <v>114</v>
      </c>
      <c r="AU97" s="16" t="s">
        <v>77</v>
      </c>
      <c r="AY97" s="16" t="s">
        <v>113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6" t="s">
        <v>77</v>
      </c>
      <c r="BK97" s="206">
        <f>ROUND(I97*H97,2)</f>
        <v>0</v>
      </c>
      <c r="BL97" s="16" t="s">
        <v>118</v>
      </c>
      <c r="BM97" s="16" t="s">
        <v>161</v>
      </c>
    </row>
    <row r="98" spans="2:65" s="1" customFormat="1" ht="16.5" customHeight="1">
      <c r="B98" s="37"/>
      <c r="C98" s="195" t="s">
        <v>140</v>
      </c>
      <c r="D98" s="195" t="s">
        <v>114</v>
      </c>
      <c r="E98" s="196" t="s">
        <v>162</v>
      </c>
      <c r="F98" s="197" t="s">
        <v>163</v>
      </c>
      <c r="G98" s="198" t="s">
        <v>117</v>
      </c>
      <c r="H98" s="199">
        <v>1</v>
      </c>
      <c r="I98" s="200"/>
      <c r="J98" s="201">
        <f>ROUND(I98*H98,2)</f>
        <v>0</v>
      </c>
      <c r="K98" s="197" t="s">
        <v>1</v>
      </c>
      <c r="L98" s="42"/>
      <c r="M98" s="202" t="s">
        <v>1</v>
      </c>
      <c r="N98" s="203" t="s">
        <v>40</v>
      </c>
      <c r="O98" s="78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AR98" s="16" t="s">
        <v>118</v>
      </c>
      <c r="AT98" s="16" t="s">
        <v>114</v>
      </c>
      <c r="AU98" s="16" t="s">
        <v>77</v>
      </c>
      <c r="AY98" s="16" t="s">
        <v>113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6" t="s">
        <v>77</v>
      </c>
      <c r="BK98" s="206">
        <f>ROUND(I98*H98,2)</f>
        <v>0</v>
      </c>
      <c r="BL98" s="16" t="s">
        <v>118</v>
      </c>
      <c r="BM98" s="16" t="s">
        <v>164</v>
      </c>
    </row>
    <row r="99" spans="2:65" s="1" customFormat="1" ht="16.5" customHeight="1">
      <c r="B99" s="37"/>
      <c r="C99" s="195" t="s">
        <v>8</v>
      </c>
      <c r="D99" s="195" t="s">
        <v>114</v>
      </c>
      <c r="E99" s="196" t="s">
        <v>165</v>
      </c>
      <c r="F99" s="197" t="s">
        <v>166</v>
      </c>
      <c r="G99" s="198" t="s">
        <v>117</v>
      </c>
      <c r="H99" s="199">
        <v>2</v>
      </c>
      <c r="I99" s="200"/>
      <c r="J99" s="201">
        <f>ROUND(I99*H99,2)</f>
        <v>0</v>
      </c>
      <c r="K99" s="197" t="s">
        <v>1</v>
      </c>
      <c r="L99" s="42"/>
      <c r="M99" s="202" t="s">
        <v>1</v>
      </c>
      <c r="N99" s="203" t="s">
        <v>40</v>
      </c>
      <c r="O99" s="78"/>
      <c r="P99" s="204">
        <f>O99*H99</f>
        <v>0</v>
      </c>
      <c r="Q99" s="204">
        <v>0</v>
      </c>
      <c r="R99" s="204">
        <f>Q99*H99</f>
        <v>0</v>
      </c>
      <c r="S99" s="204">
        <v>0</v>
      </c>
      <c r="T99" s="205">
        <f>S99*H99</f>
        <v>0</v>
      </c>
      <c r="AR99" s="16" t="s">
        <v>118</v>
      </c>
      <c r="AT99" s="16" t="s">
        <v>114</v>
      </c>
      <c r="AU99" s="16" t="s">
        <v>77</v>
      </c>
      <c r="AY99" s="16" t="s">
        <v>113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6" t="s">
        <v>77</v>
      </c>
      <c r="BK99" s="206">
        <f>ROUND(I99*H99,2)</f>
        <v>0</v>
      </c>
      <c r="BL99" s="16" t="s">
        <v>118</v>
      </c>
      <c r="BM99" s="16" t="s">
        <v>167</v>
      </c>
    </row>
    <row r="100" spans="2:65" s="1" customFormat="1" ht="16.5" customHeight="1">
      <c r="B100" s="37"/>
      <c r="C100" s="195" t="s">
        <v>143</v>
      </c>
      <c r="D100" s="195" t="s">
        <v>114</v>
      </c>
      <c r="E100" s="196" t="s">
        <v>168</v>
      </c>
      <c r="F100" s="197" t="s">
        <v>169</v>
      </c>
      <c r="G100" s="198" t="s">
        <v>117</v>
      </c>
      <c r="H100" s="199">
        <v>6</v>
      </c>
      <c r="I100" s="200"/>
      <c r="J100" s="201">
        <f>ROUND(I100*H100,2)</f>
        <v>0</v>
      </c>
      <c r="K100" s="197" t="s">
        <v>1</v>
      </c>
      <c r="L100" s="42"/>
      <c r="M100" s="202" t="s">
        <v>1</v>
      </c>
      <c r="N100" s="203" t="s">
        <v>40</v>
      </c>
      <c r="O100" s="78"/>
      <c r="P100" s="204">
        <f>O100*H100</f>
        <v>0</v>
      </c>
      <c r="Q100" s="204">
        <v>0</v>
      </c>
      <c r="R100" s="204">
        <f>Q100*H100</f>
        <v>0</v>
      </c>
      <c r="S100" s="204">
        <v>0</v>
      </c>
      <c r="T100" s="205">
        <f>S100*H100</f>
        <v>0</v>
      </c>
      <c r="AR100" s="16" t="s">
        <v>118</v>
      </c>
      <c r="AT100" s="16" t="s">
        <v>114</v>
      </c>
      <c r="AU100" s="16" t="s">
        <v>77</v>
      </c>
      <c r="AY100" s="16" t="s">
        <v>113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6" t="s">
        <v>77</v>
      </c>
      <c r="BK100" s="206">
        <f>ROUND(I100*H100,2)</f>
        <v>0</v>
      </c>
      <c r="BL100" s="16" t="s">
        <v>118</v>
      </c>
      <c r="BM100" s="16" t="s">
        <v>170</v>
      </c>
    </row>
    <row r="101" spans="2:65" s="1" customFormat="1" ht="16.5" customHeight="1">
      <c r="B101" s="37"/>
      <c r="C101" s="195" t="s">
        <v>171</v>
      </c>
      <c r="D101" s="195" t="s">
        <v>114</v>
      </c>
      <c r="E101" s="196" t="s">
        <v>172</v>
      </c>
      <c r="F101" s="197" t="s">
        <v>173</v>
      </c>
      <c r="G101" s="198" t="s">
        <v>117</v>
      </c>
      <c r="H101" s="199">
        <v>8</v>
      </c>
      <c r="I101" s="200"/>
      <c r="J101" s="201">
        <f>ROUND(I101*H101,2)</f>
        <v>0</v>
      </c>
      <c r="K101" s="197" t="s">
        <v>1</v>
      </c>
      <c r="L101" s="42"/>
      <c r="M101" s="202" t="s">
        <v>1</v>
      </c>
      <c r="N101" s="203" t="s">
        <v>40</v>
      </c>
      <c r="O101" s="78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AR101" s="16" t="s">
        <v>118</v>
      </c>
      <c r="AT101" s="16" t="s">
        <v>114</v>
      </c>
      <c r="AU101" s="16" t="s">
        <v>77</v>
      </c>
      <c r="AY101" s="16" t="s">
        <v>113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6" t="s">
        <v>77</v>
      </c>
      <c r="BK101" s="206">
        <f>ROUND(I101*H101,2)</f>
        <v>0</v>
      </c>
      <c r="BL101" s="16" t="s">
        <v>118</v>
      </c>
      <c r="BM101" s="16" t="s">
        <v>174</v>
      </c>
    </row>
    <row r="102" spans="2:65" s="1" customFormat="1" ht="16.5" customHeight="1">
      <c r="B102" s="37"/>
      <c r="C102" s="195" t="s">
        <v>147</v>
      </c>
      <c r="D102" s="195" t="s">
        <v>114</v>
      </c>
      <c r="E102" s="196" t="s">
        <v>175</v>
      </c>
      <c r="F102" s="197" t="s">
        <v>176</v>
      </c>
      <c r="G102" s="198" t="s">
        <v>135</v>
      </c>
      <c r="H102" s="199">
        <v>1</v>
      </c>
      <c r="I102" s="200"/>
      <c r="J102" s="201">
        <f>ROUND(I102*H102,2)</f>
        <v>0</v>
      </c>
      <c r="K102" s="197" t="s">
        <v>1</v>
      </c>
      <c r="L102" s="42"/>
      <c r="M102" s="202" t="s">
        <v>1</v>
      </c>
      <c r="N102" s="203" t="s">
        <v>40</v>
      </c>
      <c r="O102" s="78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16" t="s">
        <v>118</v>
      </c>
      <c r="AT102" s="16" t="s">
        <v>114</v>
      </c>
      <c r="AU102" s="16" t="s">
        <v>77</v>
      </c>
      <c r="AY102" s="16" t="s">
        <v>113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6" t="s">
        <v>77</v>
      </c>
      <c r="BK102" s="206">
        <f>ROUND(I102*H102,2)</f>
        <v>0</v>
      </c>
      <c r="BL102" s="16" t="s">
        <v>118</v>
      </c>
      <c r="BM102" s="16" t="s">
        <v>177</v>
      </c>
    </row>
    <row r="103" spans="2:65" s="1" customFormat="1" ht="16.5" customHeight="1">
      <c r="B103" s="37"/>
      <c r="C103" s="195" t="s">
        <v>178</v>
      </c>
      <c r="D103" s="195" t="s">
        <v>114</v>
      </c>
      <c r="E103" s="196" t="s">
        <v>179</v>
      </c>
      <c r="F103" s="197" t="s">
        <v>180</v>
      </c>
      <c r="G103" s="198" t="s">
        <v>117</v>
      </c>
      <c r="H103" s="199">
        <v>1</v>
      </c>
      <c r="I103" s="200"/>
      <c r="J103" s="201">
        <f>ROUND(I103*H103,2)</f>
        <v>0</v>
      </c>
      <c r="K103" s="197" t="s">
        <v>1</v>
      </c>
      <c r="L103" s="42"/>
      <c r="M103" s="202" t="s">
        <v>1</v>
      </c>
      <c r="N103" s="203" t="s">
        <v>40</v>
      </c>
      <c r="O103" s="78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AR103" s="16" t="s">
        <v>118</v>
      </c>
      <c r="AT103" s="16" t="s">
        <v>114</v>
      </c>
      <c r="AU103" s="16" t="s">
        <v>77</v>
      </c>
      <c r="AY103" s="16" t="s">
        <v>113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6" t="s">
        <v>77</v>
      </c>
      <c r="BK103" s="206">
        <f>ROUND(I103*H103,2)</f>
        <v>0</v>
      </c>
      <c r="BL103" s="16" t="s">
        <v>118</v>
      </c>
      <c r="BM103" s="16" t="s">
        <v>181</v>
      </c>
    </row>
    <row r="104" spans="2:63" s="9" customFormat="1" ht="25.9" customHeight="1">
      <c r="B104" s="181"/>
      <c r="C104" s="182"/>
      <c r="D104" s="183" t="s">
        <v>68</v>
      </c>
      <c r="E104" s="184" t="s">
        <v>182</v>
      </c>
      <c r="F104" s="184" t="s">
        <v>183</v>
      </c>
      <c r="G104" s="182"/>
      <c r="H104" s="182"/>
      <c r="I104" s="185"/>
      <c r="J104" s="186">
        <f>BK104</f>
        <v>0</v>
      </c>
      <c r="K104" s="182"/>
      <c r="L104" s="187"/>
      <c r="M104" s="188"/>
      <c r="N104" s="189"/>
      <c r="O104" s="189"/>
      <c r="P104" s="190">
        <f>SUM(P105:P125)</f>
        <v>0</v>
      </c>
      <c r="Q104" s="189"/>
      <c r="R104" s="190">
        <f>SUM(R105:R125)</f>
        <v>0</v>
      </c>
      <c r="S104" s="189"/>
      <c r="T104" s="191">
        <f>SUM(T105:T125)</f>
        <v>0</v>
      </c>
      <c r="AR104" s="192" t="s">
        <v>77</v>
      </c>
      <c r="AT104" s="193" t="s">
        <v>68</v>
      </c>
      <c r="AU104" s="193" t="s">
        <v>69</v>
      </c>
      <c r="AY104" s="192" t="s">
        <v>113</v>
      </c>
      <c r="BK104" s="194">
        <f>SUM(BK105:BK125)</f>
        <v>0</v>
      </c>
    </row>
    <row r="105" spans="2:65" s="1" customFormat="1" ht="16.5" customHeight="1">
      <c r="B105" s="37"/>
      <c r="C105" s="195" t="s">
        <v>150</v>
      </c>
      <c r="D105" s="195" t="s">
        <v>114</v>
      </c>
      <c r="E105" s="196" t="s">
        <v>184</v>
      </c>
      <c r="F105" s="197" t="s">
        <v>185</v>
      </c>
      <c r="G105" s="198" t="s">
        <v>135</v>
      </c>
      <c r="H105" s="199">
        <v>10</v>
      </c>
      <c r="I105" s="200"/>
      <c r="J105" s="201">
        <f>ROUND(I105*H105,2)</f>
        <v>0</v>
      </c>
      <c r="K105" s="197" t="s">
        <v>1</v>
      </c>
      <c r="L105" s="42"/>
      <c r="M105" s="202" t="s">
        <v>1</v>
      </c>
      <c r="N105" s="203" t="s">
        <v>40</v>
      </c>
      <c r="O105" s="78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16" t="s">
        <v>118</v>
      </c>
      <c r="AT105" s="16" t="s">
        <v>114</v>
      </c>
      <c r="AU105" s="16" t="s">
        <v>77</v>
      </c>
      <c r="AY105" s="16" t="s">
        <v>113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6" t="s">
        <v>77</v>
      </c>
      <c r="BK105" s="206">
        <f>ROUND(I105*H105,2)</f>
        <v>0</v>
      </c>
      <c r="BL105" s="16" t="s">
        <v>118</v>
      </c>
      <c r="BM105" s="16" t="s">
        <v>186</v>
      </c>
    </row>
    <row r="106" spans="2:65" s="1" customFormat="1" ht="16.5" customHeight="1">
      <c r="B106" s="37"/>
      <c r="C106" s="195" t="s">
        <v>7</v>
      </c>
      <c r="D106" s="195" t="s">
        <v>114</v>
      </c>
      <c r="E106" s="196" t="s">
        <v>187</v>
      </c>
      <c r="F106" s="197" t="s">
        <v>188</v>
      </c>
      <c r="G106" s="198" t="s">
        <v>135</v>
      </c>
      <c r="H106" s="199">
        <v>10</v>
      </c>
      <c r="I106" s="200"/>
      <c r="J106" s="201">
        <f>ROUND(I106*H106,2)</f>
        <v>0</v>
      </c>
      <c r="K106" s="197" t="s">
        <v>1</v>
      </c>
      <c r="L106" s="42"/>
      <c r="M106" s="202" t="s">
        <v>1</v>
      </c>
      <c r="N106" s="203" t="s">
        <v>40</v>
      </c>
      <c r="O106" s="78"/>
      <c r="P106" s="204">
        <f>O106*H106</f>
        <v>0</v>
      </c>
      <c r="Q106" s="204">
        <v>0</v>
      </c>
      <c r="R106" s="204">
        <f>Q106*H106</f>
        <v>0</v>
      </c>
      <c r="S106" s="204">
        <v>0</v>
      </c>
      <c r="T106" s="205">
        <f>S106*H106</f>
        <v>0</v>
      </c>
      <c r="AR106" s="16" t="s">
        <v>118</v>
      </c>
      <c r="AT106" s="16" t="s">
        <v>114</v>
      </c>
      <c r="AU106" s="16" t="s">
        <v>77</v>
      </c>
      <c r="AY106" s="16" t="s">
        <v>113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6" t="s">
        <v>77</v>
      </c>
      <c r="BK106" s="206">
        <f>ROUND(I106*H106,2)</f>
        <v>0</v>
      </c>
      <c r="BL106" s="16" t="s">
        <v>118</v>
      </c>
      <c r="BM106" s="16" t="s">
        <v>189</v>
      </c>
    </row>
    <row r="107" spans="2:65" s="1" customFormat="1" ht="16.5" customHeight="1">
      <c r="B107" s="37"/>
      <c r="C107" s="195" t="s">
        <v>154</v>
      </c>
      <c r="D107" s="195" t="s">
        <v>114</v>
      </c>
      <c r="E107" s="196" t="s">
        <v>190</v>
      </c>
      <c r="F107" s="197" t="s">
        <v>191</v>
      </c>
      <c r="G107" s="198" t="s">
        <v>135</v>
      </c>
      <c r="H107" s="199">
        <v>25</v>
      </c>
      <c r="I107" s="200"/>
      <c r="J107" s="201">
        <f>ROUND(I107*H107,2)</f>
        <v>0</v>
      </c>
      <c r="K107" s="197" t="s">
        <v>1</v>
      </c>
      <c r="L107" s="42"/>
      <c r="M107" s="202" t="s">
        <v>1</v>
      </c>
      <c r="N107" s="203" t="s">
        <v>40</v>
      </c>
      <c r="O107" s="78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AR107" s="16" t="s">
        <v>118</v>
      </c>
      <c r="AT107" s="16" t="s">
        <v>114</v>
      </c>
      <c r="AU107" s="16" t="s">
        <v>77</v>
      </c>
      <c r="AY107" s="16" t="s">
        <v>113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6" t="s">
        <v>77</v>
      </c>
      <c r="BK107" s="206">
        <f>ROUND(I107*H107,2)</f>
        <v>0</v>
      </c>
      <c r="BL107" s="16" t="s">
        <v>118</v>
      </c>
      <c r="BM107" s="16" t="s">
        <v>192</v>
      </c>
    </row>
    <row r="108" spans="2:65" s="1" customFormat="1" ht="16.5" customHeight="1">
      <c r="B108" s="37"/>
      <c r="C108" s="195" t="s">
        <v>193</v>
      </c>
      <c r="D108" s="195" t="s">
        <v>114</v>
      </c>
      <c r="E108" s="196" t="s">
        <v>194</v>
      </c>
      <c r="F108" s="197" t="s">
        <v>195</v>
      </c>
      <c r="G108" s="198" t="s">
        <v>135</v>
      </c>
      <c r="H108" s="199">
        <v>25</v>
      </c>
      <c r="I108" s="200"/>
      <c r="J108" s="201">
        <f>ROUND(I108*H108,2)</f>
        <v>0</v>
      </c>
      <c r="K108" s="197" t="s">
        <v>1</v>
      </c>
      <c r="L108" s="42"/>
      <c r="M108" s="202" t="s">
        <v>1</v>
      </c>
      <c r="N108" s="203" t="s">
        <v>40</v>
      </c>
      <c r="O108" s="78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16" t="s">
        <v>118</v>
      </c>
      <c r="AT108" s="16" t="s">
        <v>114</v>
      </c>
      <c r="AU108" s="16" t="s">
        <v>77</v>
      </c>
      <c r="AY108" s="16" t="s">
        <v>113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6" t="s">
        <v>77</v>
      </c>
      <c r="BK108" s="206">
        <f>ROUND(I108*H108,2)</f>
        <v>0</v>
      </c>
      <c r="BL108" s="16" t="s">
        <v>118</v>
      </c>
      <c r="BM108" s="16" t="s">
        <v>196</v>
      </c>
    </row>
    <row r="109" spans="2:65" s="1" customFormat="1" ht="16.5" customHeight="1">
      <c r="B109" s="37"/>
      <c r="C109" s="195" t="s">
        <v>157</v>
      </c>
      <c r="D109" s="195" t="s">
        <v>114</v>
      </c>
      <c r="E109" s="196" t="s">
        <v>197</v>
      </c>
      <c r="F109" s="197" t="s">
        <v>198</v>
      </c>
      <c r="G109" s="198" t="s">
        <v>135</v>
      </c>
      <c r="H109" s="199">
        <v>3</v>
      </c>
      <c r="I109" s="200"/>
      <c r="J109" s="201">
        <f>ROUND(I109*H109,2)</f>
        <v>0</v>
      </c>
      <c r="K109" s="197" t="s">
        <v>1</v>
      </c>
      <c r="L109" s="42"/>
      <c r="M109" s="202" t="s">
        <v>1</v>
      </c>
      <c r="N109" s="203" t="s">
        <v>40</v>
      </c>
      <c r="O109" s="78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16" t="s">
        <v>118</v>
      </c>
      <c r="AT109" s="16" t="s">
        <v>114</v>
      </c>
      <c r="AU109" s="16" t="s">
        <v>77</v>
      </c>
      <c r="AY109" s="16" t="s">
        <v>113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6" t="s">
        <v>77</v>
      </c>
      <c r="BK109" s="206">
        <f>ROUND(I109*H109,2)</f>
        <v>0</v>
      </c>
      <c r="BL109" s="16" t="s">
        <v>118</v>
      </c>
      <c r="BM109" s="16" t="s">
        <v>199</v>
      </c>
    </row>
    <row r="110" spans="2:65" s="1" customFormat="1" ht="16.5" customHeight="1">
      <c r="B110" s="37"/>
      <c r="C110" s="195" t="s">
        <v>200</v>
      </c>
      <c r="D110" s="195" t="s">
        <v>114</v>
      </c>
      <c r="E110" s="196" t="s">
        <v>201</v>
      </c>
      <c r="F110" s="197" t="s">
        <v>195</v>
      </c>
      <c r="G110" s="198" t="s">
        <v>135</v>
      </c>
      <c r="H110" s="199">
        <v>3</v>
      </c>
      <c r="I110" s="200"/>
      <c r="J110" s="201">
        <f>ROUND(I110*H110,2)</f>
        <v>0</v>
      </c>
      <c r="K110" s="197" t="s">
        <v>1</v>
      </c>
      <c r="L110" s="42"/>
      <c r="M110" s="202" t="s">
        <v>1</v>
      </c>
      <c r="N110" s="203" t="s">
        <v>40</v>
      </c>
      <c r="O110" s="78"/>
      <c r="P110" s="204">
        <f>O110*H110</f>
        <v>0</v>
      </c>
      <c r="Q110" s="204">
        <v>0</v>
      </c>
      <c r="R110" s="204">
        <f>Q110*H110</f>
        <v>0</v>
      </c>
      <c r="S110" s="204">
        <v>0</v>
      </c>
      <c r="T110" s="205">
        <f>S110*H110</f>
        <v>0</v>
      </c>
      <c r="AR110" s="16" t="s">
        <v>118</v>
      </c>
      <c r="AT110" s="16" t="s">
        <v>114</v>
      </c>
      <c r="AU110" s="16" t="s">
        <v>77</v>
      </c>
      <c r="AY110" s="16" t="s">
        <v>113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6" t="s">
        <v>77</v>
      </c>
      <c r="BK110" s="206">
        <f>ROUND(I110*H110,2)</f>
        <v>0</v>
      </c>
      <c r="BL110" s="16" t="s">
        <v>118</v>
      </c>
      <c r="BM110" s="16" t="s">
        <v>202</v>
      </c>
    </row>
    <row r="111" spans="2:65" s="1" customFormat="1" ht="16.5" customHeight="1">
      <c r="B111" s="37"/>
      <c r="C111" s="195" t="s">
        <v>161</v>
      </c>
      <c r="D111" s="195" t="s">
        <v>114</v>
      </c>
      <c r="E111" s="196" t="s">
        <v>203</v>
      </c>
      <c r="F111" s="197" t="s">
        <v>204</v>
      </c>
      <c r="G111" s="198" t="s">
        <v>135</v>
      </c>
      <c r="H111" s="199">
        <v>5</v>
      </c>
      <c r="I111" s="200"/>
      <c r="J111" s="201">
        <f>ROUND(I111*H111,2)</f>
        <v>0</v>
      </c>
      <c r="K111" s="197" t="s">
        <v>1</v>
      </c>
      <c r="L111" s="42"/>
      <c r="M111" s="202" t="s">
        <v>1</v>
      </c>
      <c r="N111" s="203" t="s">
        <v>40</v>
      </c>
      <c r="O111" s="78"/>
      <c r="P111" s="204">
        <f>O111*H111</f>
        <v>0</v>
      </c>
      <c r="Q111" s="204">
        <v>0</v>
      </c>
      <c r="R111" s="204">
        <f>Q111*H111</f>
        <v>0</v>
      </c>
      <c r="S111" s="204">
        <v>0</v>
      </c>
      <c r="T111" s="205">
        <f>S111*H111</f>
        <v>0</v>
      </c>
      <c r="AR111" s="16" t="s">
        <v>118</v>
      </c>
      <c r="AT111" s="16" t="s">
        <v>114</v>
      </c>
      <c r="AU111" s="16" t="s">
        <v>77</v>
      </c>
      <c r="AY111" s="16" t="s">
        <v>113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6" t="s">
        <v>77</v>
      </c>
      <c r="BK111" s="206">
        <f>ROUND(I111*H111,2)</f>
        <v>0</v>
      </c>
      <c r="BL111" s="16" t="s">
        <v>118</v>
      </c>
      <c r="BM111" s="16" t="s">
        <v>205</v>
      </c>
    </row>
    <row r="112" spans="2:65" s="1" customFormat="1" ht="16.5" customHeight="1">
      <c r="B112" s="37"/>
      <c r="C112" s="195" t="s">
        <v>206</v>
      </c>
      <c r="D112" s="195" t="s">
        <v>114</v>
      </c>
      <c r="E112" s="196" t="s">
        <v>207</v>
      </c>
      <c r="F112" s="197" t="s">
        <v>208</v>
      </c>
      <c r="G112" s="198" t="s">
        <v>135</v>
      </c>
      <c r="H112" s="199">
        <v>5</v>
      </c>
      <c r="I112" s="200"/>
      <c r="J112" s="201">
        <f>ROUND(I112*H112,2)</f>
        <v>0</v>
      </c>
      <c r="K112" s="197" t="s">
        <v>1</v>
      </c>
      <c r="L112" s="42"/>
      <c r="M112" s="202" t="s">
        <v>1</v>
      </c>
      <c r="N112" s="203" t="s">
        <v>40</v>
      </c>
      <c r="O112" s="78"/>
      <c r="P112" s="204">
        <f>O112*H112</f>
        <v>0</v>
      </c>
      <c r="Q112" s="204">
        <v>0</v>
      </c>
      <c r="R112" s="204">
        <f>Q112*H112</f>
        <v>0</v>
      </c>
      <c r="S112" s="204">
        <v>0</v>
      </c>
      <c r="T112" s="205">
        <f>S112*H112</f>
        <v>0</v>
      </c>
      <c r="AR112" s="16" t="s">
        <v>118</v>
      </c>
      <c r="AT112" s="16" t="s">
        <v>114</v>
      </c>
      <c r="AU112" s="16" t="s">
        <v>77</v>
      </c>
      <c r="AY112" s="16" t="s">
        <v>113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6" t="s">
        <v>77</v>
      </c>
      <c r="BK112" s="206">
        <f>ROUND(I112*H112,2)</f>
        <v>0</v>
      </c>
      <c r="BL112" s="16" t="s">
        <v>118</v>
      </c>
      <c r="BM112" s="16" t="s">
        <v>209</v>
      </c>
    </row>
    <row r="113" spans="2:65" s="1" customFormat="1" ht="16.5" customHeight="1">
      <c r="B113" s="37"/>
      <c r="C113" s="195" t="s">
        <v>164</v>
      </c>
      <c r="D113" s="195" t="s">
        <v>114</v>
      </c>
      <c r="E113" s="196" t="s">
        <v>210</v>
      </c>
      <c r="F113" s="197" t="s">
        <v>211</v>
      </c>
      <c r="G113" s="198" t="s">
        <v>135</v>
      </c>
      <c r="H113" s="199">
        <v>45</v>
      </c>
      <c r="I113" s="200"/>
      <c r="J113" s="201">
        <f>ROUND(I113*H113,2)</f>
        <v>0</v>
      </c>
      <c r="K113" s="197" t="s">
        <v>1</v>
      </c>
      <c r="L113" s="42"/>
      <c r="M113" s="202" t="s">
        <v>1</v>
      </c>
      <c r="N113" s="203" t="s">
        <v>40</v>
      </c>
      <c r="O113" s="78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AR113" s="16" t="s">
        <v>118</v>
      </c>
      <c r="AT113" s="16" t="s">
        <v>114</v>
      </c>
      <c r="AU113" s="16" t="s">
        <v>77</v>
      </c>
      <c r="AY113" s="16" t="s">
        <v>113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6" t="s">
        <v>77</v>
      </c>
      <c r="BK113" s="206">
        <f>ROUND(I113*H113,2)</f>
        <v>0</v>
      </c>
      <c r="BL113" s="16" t="s">
        <v>118</v>
      </c>
      <c r="BM113" s="16" t="s">
        <v>212</v>
      </c>
    </row>
    <row r="114" spans="2:65" s="1" customFormat="1" ht="16.5" customHeight="1">
      <c r="B114" s="37"/>
      <c r="C114" s="195" t="s">
        <v>213</v>
      </c>
      <c r="D114" s="195" t="s">
        <v>114</v>
      </c>
      <c r="E114" s="196" t="s">
        <v>214</v>
      </c>
      <c r="F114" s="197" t="s">
        <v>215</v>
      </c>
      <c r="G114" s="198" t="s">
        <v>216</v>
      </c>
      <c r="H114" s="199">
        <v>4</v>
      </c>
      <c r="I114" s="200"/>
      <c r="J114" s="201">
        <f>ROUND(I114*H114,2)</f>
        <v>0</v>
      </c>
      <c r="K114" s="197" t="s">
        <v>1</v>
      </c>
      <c r="L114" s="42"/>
      <c r="M114" s="202" t="s">
        <v>1</v>
      </c>
      <c r="N114" s="203" t="s">
        <v>40</v>
      </c>
      <c r="O114" s="78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AR114" s="16" t="s">
        <v>118</v>
      </c>
      <c r="AT114" s="16" t="s">
        <v>114</v>
      </c>
      <c r="AU114" s="16" t="s">
        <v>77</v>
      </c>
      <c r="AY114" s="16" t="s">
        <v>113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6" t="s">
        <v>77</v>
      </c>
      <c r="BK114" s="206">
        <f>ROUND(I114*H114,2)</f>
        <v>0</v>
      </c>
      <c r="BL114" s="16" t="s">
        <v>118</v>
      </c>
      <c r="BM114" s="16" t="s">
        <v>217</v>
      </c>
    </row>
    <row r="115" spans="2:65" s="1" customFormat="1" ht="16.5" customHeight="1">
      <c r="B115" s="37"/>
      <c r="C115" s="195" t="s">
        <v>167</v>
      </c>
      <c r="D115" s="195" t="s">
        <v>114</v>
      </c>
      <c r="E115" s="196" t="s">
        <v>218</v>
      </c>
      <c r="F115" s="197" t="s">
        <v>219</v>
      </c>
      <c r="G115" s="198" t="s">
        <v>220</v>
      </c>
      <c r="H115" s="199">
        <v>1</v>
      </c>
      <c r="I115" s="200"/>
      <c r="J115" s="201">
        <f>ROUND(I115*H115,2)</f>
        <v>0</v>
      </c>
      <c r="K115" s="197" t="s">
        <v>1</v>
      </c>
      <c r="L115" s="42"/>
      <c r="M115" s="202" t="s">
        <v>1</v>
      </c>
      <c r="N115" s="203" t="s">
        <v>40</v>
      </c>
      <c r="O115" s="78"/>
      <c r="P115" s="204">
        <f>O115*H115</f>
        <v>0</v>
      </c>
      <c r="Q115" s="204">
        <v>0</v>
      </c>
      <c r="R115" s="204">
        <f>Q115*H115</f>
        <v>0</v>
      </c>
      <c r="S115" s="204">
        <v>0</v>
      </c>
      <c r="T115" s="205">
        <f>S115*H115</f>
        <v>0</v>
      </c>
      <c r="AR115" s="16" t="s">
        <v>118</v>
      </c>
      <c r="AT115" s="16" t="s">
        <v>114</v>
      </c>
      <c r="AU115" s="16" t="s">
        <v>77</v>
      </c>
      <c r="AY115" s="16" t="s">
        <v>113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6" t="s">
        <v>77</v>
      </c>
      <c r="BK115" s="206">
        <f>ROUND(I115*H115,2)</f>
        <v>0</v>
      </c>
      <c r="BL115" s="16" t="s">
        <v>118</v>
      </c>
      <c r="BM115" s="16" t="s">
        <v>221</v>
      </c>
    </row>
    <row r="116" spans="2:65" s="1" customFormat="1" ht="16.5" customHeight="1">
      <c r="B116" s="37"/>
      <c r="C116" s="195" t="s">
        <v>222</v>
      </c>
      <c r="D116" s="195" t="s">
        <v>114</v>
      </c>
      <c r="E116" s="196" t="s">
        <v>223</v>
      </c>
      <c r="F116" s="197" t="s">
        <v>224</v>
      </c>
      <c r="G116" s="198" t="s">
        <v>117</v>
      </c>
      <c r="H116" s="199">
        <v>1</v>
      </c>
      <c r="I116" s="200"/>
      <c r="J116" s="201">
        <f>ROUND(I116*H116,2)</f>
        <v>0</v>
      </c>
      <c r="K116" s="197" t="s">
        <v>1</v>
      </c>
      <c r="L116" s="42"/>
      <c r="M116" s="202" t="s">
        <v>1</v>
      </c>
      <c r="N116" s="203" t="s">
        <v>40</v>
      </c>
      <c r="O116" s="78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AR116" s="16" t="s">
        <v>118</v>
      </c>
      <c r="AT116" s="16" t="s">
        <v>114</v>
      </c>
      <c r="AU116" s="16" t="s">
        <v>77</v>
      </c>
      <c r="AY116" s="16" t="s">
        <v>113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6" t="s">
        <v>77</v>
      </c>
      <c r="BK116" s="206">
        <f>ROUND(I116*H116,2)</f>
        <v>0</v>
      </c>
      <c r="BL116" s="16" t="s">
        <v>118</v>
      </c>
      <c r="BM116" s="16" t="s">
        <v>225</v>
      </c>
    </row>
    <row r="117" spans="2:65" s="1" customFormat="1" ht="16.5" customHeight="1">
      <c r="B117" s="37"/>
      <c r="C117" s="195" t="s">
        <v>170</v>
      </c>
      <c r="D117" s="195" t="s">
        <v>114</v>
      </c>
      <c r="E117" s="196" t="s">
        <v>226</v>
      </c>
      <c r="F117" s="197" t="s">
        <v>227</v>
      </c>
      <c r="G117" s="198" t="s">
        <v>135</v>
      </c>
      <c r="H117" s="199">
        <v>40</v>
      </c>
      <c r="I117" s="200"/>
      <c r="J117" s="201">
        <f>ROUND(I117*H117,2)</f>
        <v>0</v>
      </c>
      <c r="K117" s="197" t="s">
        <v>1</v>
      </c>
      <c r="L117" s="42"/>
      <c r="M117" s="202" t="s">
        <v>1</v>
      </c>
      <c r="N117" s="203" t="s">
        <v>40</v>
      </c>
      <c r="O117" s="78"/>
      <c r="P117" s="204">
        <f>O117*H117</f>
        <v>0</v>
      </c>
      <c r="Q117" s="204">
        <v>0</v>
      </c>
      <c r="R117" s="204">
        <f>Q117*H117</f>
        <v>0</v>
      </c>
      <c r="S117" s="204">
        <v>0</v>
      </c>
      <c r="T117" s="205">
        <f>S117*H117</f>
        <v>0</v>
      </c>
      <c r="AR117" s="16" t="s">
        <v>118</v>
      </c>
      <c r="AT117" s="16" t="s">
        <v>114</v>
      </c>
      <c r="AU117" s="16" t="s">
        <v>77</v>
      </c>
      <c r="AY117" s="16" t="s">
        <v>113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6" t="s">
        <v>77</v>
      </c>
      <c r="BK117" s="206">
        <f>ROUND(I117*H117,2)</f>
        <v>0</v>
      </c>
      <c r="BL117" s="16" t="s">
        <v>118</v>
      </c>
      <c r="BM117" s="16" t="s">
        <v>228</v>
      </c>
    </row>
    <row r="118" spans="2:65" s="1" customFormat="1" ht="16.5" customHeight="1">
      <c r="B118" s="37"/>
      <c r="C118" s="195" t="s">
        <v>229</v>
      </c>
      <c r="D118" s="195" t="s">
        <v>114</v>
      </c>
      <c r="E118" s="196" t="s">
        <v>230</v>
      </c>
      <c r="F118" s="197" t="s">
        <v>231</v>
      </c>
      <c r="G118" s="198" t="s">
        <v>220</v>
      </c>
      <c r="H118" s="199">
        <v>2</v>
      </c>
      <c r="I118" s="200"/>
      <c r="J118" s="201">
        <f>ROUND(I118*H118,2)</f>
        <v>0</v>
      </c>
      <c r="K118" s="197" t="s">
        <v>1</v>
      </c>
      <c r="L118" s="42"/>
      <c r="M118" s="202" t="s">
        <v>1</v>
      </c>
      <c r="N118" s="203" t="s">
        <v>40</v>
      </c>
      <c r="O118" s="78"/>
      <c r="P118" s="204">
        <f>O118*H118</f>
        <v>0</v>
      </c>
      <c r="Q118" s="204">
        <v>0</v>
      </c>
      <c r="R118" s="204">
        <f>Q118*H118</f>
        <v>0</v>
      </c>
      <c r="S118" s="204">
        <v>0</v>
      </c>
      <c r="T118" s="205">
        <f>S118*H118</f>
        <v>0</v>
      </c>
      <c r="AR118" s="16" t="s">
        <v>118</v>
      </c>
      <c r="AT118" s="16" t="s">
        <v>114</v>
      </c>
      <c r="AU118" s="16" t="s">
        <v>77</v>
      </c>
      <c r="AY118" s="16" t="s">
        <v>113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6" t="s">
        <v>77</v>
      </c>
      <c r="BK118" s="206">
        <f>ROUND(I118*H118,2)</f>
        <v>0</v>
      </c>
      <c r="BL118" s="16" t="s">
        <v>118</v>
      </c>
      <c r="BM118" s="16" t="s">
        <v>232</v>
      </c>
    </row>
    <row r="119" spans="2:65" s="1" customFormat="1" ht="16.5" customHeight="1">
      <c r="B119" s="37"/>
      <c r="C119" s="195" t="s">
        <v>174</v>
      </c>
      <c r="D119" s="195" t="s">
        <v>114</v>
      </c>
      <c r="E119" s="196" t="s">
        <v>233</v>
      </c>
      <c r="F119" s="197" t="s">
        <v>234</v>
      </c>
      <c r="G119" s="198" t="s">
        <v>135</v>
      </c>
      <c r="H119" s="199">
        <v>2</v>
      </c>
      <c r="I119" s="200"/>
      <c r="J119" s="201">
        <f>ROUND(I119*H119,2)</f>
        <v>0</v>
      </c>
      <c r="K119" s="197" t="s">
        <v>1</v>
      </c>
      <c r="L119" s="42"/>
      <c r="M119" s="202" t="s">
        <v>1</v>
      </c>
      <c r="N119" s="203" t="s">
        <v>40</v>
      </c>
      <c r="O119" s="78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16" t="s">
        <v>118</v>
      </c>
      <c r="AT119" s="16" t="s">
        <v>114</v>
      </c>
      <c r="AU119" s="16" t="s">
        <v>77</v>
      </c>
      <c r="AY119" s="16" t="s">
        <v>113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6" t="s">
        <v>77</v>
      </c>
      <c r="BK119" s="206">
        <f>ROUND(I119*H119,2)</f>
        <v>0</v>
      </c>
      <c r="BL119" s="16" t="s">
        <v>118</v>
      </c>
      <c r="BM119" s="16" t="s">
        <v>235</v>
      </c>
    </row>
    <row r="120" spans="2:65" s="1" customFormat="1" ht="16.5" customHeight="1">
      <c r="B120" s="37"/>
      <c r="C120" s="195" t="s">
        <v>236</v>
      </c>
      <c r="D120" s="195" t="s">
        <v>114</v>
      </c>
      <c r="E120" s="196" t="s">
        <v>237</v>
      </c>
      <c r="F120" s="197" t="s">
        <v>238</v>
      </c>
      <c r="G120" s="198" t="s">
        <v>135</v>
      </c>
      <c r="H120" s="199">
        <v>30</v>
      </c>
      <c r="I120" s="200"/>
      <c r="J120" s="201">
        <f>ROUND(I120*H120,2)</f>
        <v>0</v>
      </c>
      <c r="K120" s="197" t="s">
        <v>1</v>
      </c>
      <c r="L120" s="42"/>
      <c r="M120" s="202" t="s">
        <v>1</v>
      </c>
      <c r="N120" s="203" t="s">
        <v>40</v>
      </c>
      <c r="O120" s="78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AR120" s="16" t="s">
        <v>118</v>
      </c>
      <c r="AT120" s="16" t="s">
        <v>114</v>
      </c>
      <c r="AU120" s="16" t="s">
        <v>77</v>
      </c>
      <c r="AY120" s="16" t="s">
        <v>113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6" t="s">
        <v>77</v>
      </c>
      <c r="BK120" s="206">
        <f>ROUND(I120*H120,2)</f>
        <v>0</v>
      </c>
      <c r="BL120" s="16" t="s">
        <v>118</v>
      </c>
      <c r="BM120" s="16" t="s">
        <v>239</v>
      </c>
    </row>
    <row r="121" spans="2:65" s="1" customFormat="1" ht="16.5" customHeight="1">
      <c r="B121" s="37"/>
      <c r="C121" s="195" t="s">
        <v>177</v>
      </c>
      <c r="D121" s="195" t="s">
        <v>114</v>
      </c>
      <c r="E121" s="196" t="s">
        <v>240</v>
      </c>
      <c r="F121" s="197" t="s">
        <v>241</v>
      </c>
      <c r="G121" s="198" t="s">
        <v>135</v>
      </c>
      <c r="H121" s="199">
        <v>2</v>
      </c>
      <c r="I121" s="200"/>
      <c r="J121" s="201">
        <f>ROUND(I121*H121,2)</f>
        <v>0</v>
      </c>
      <c r="K121" s="197" t="s">
        <v>1</v>
      </c>
      <c r="L121" s="42"/>
      <c r="M121" s="202" t="s">
        <v>1</v>
      </c>
      <c r="N121" s="203" t="s">
        <v>40</v>
      </c>
      <c r="O121" s="78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16" t="s">
        <v>118</v>
      </c>
      <c r="AT121" s="16" t="s">
        <v>114</v>
      </c>
      <c r="AU121" s="16" t="s">
        <v>77</v>
      </c>
      <c r="AY121" s="16" t="s">
        <v>113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6" t="s">
        <v>77</v>
      </c>
      <c r="BK121" s="206">
        <f>ROUND(I121*H121,2)</f>
        <v>0</v>
      </c>
      <c r="BL121" s="16" t="s">
        <v>118</v>
      </c>
      <c r="BM121" s="16" t="s">
        <v>242</v>
      </c>
    </row>
    <row r="122" spans="2:65" s="1" customFormat="1" ht="16.5" customHeight="1">
      <c r="B122" s="37"/>
      <c r="C122" s="195" t="s">
        <v>243</v>
      </c>
      <c r="D122" s="195" t="s">
        <v>114</v>
      </c>
      <c r="E122" s="196" t="s">
        <v>244</v>
      </c>
      <c r="F122" s="197" t="s">
        <v>245</v>
      </c>
      <c r="G122" s="198" t="s">
        <v>135</v>
      </c>
      <c r="H122" s="199">
        <v>30</v>
      </c>
      <c r="I122" s="200"/>
      <c r="J122" s="201">
        <f>ROUND(I122*H122,2)</f>
        <v>0</v>
      </c>
      <c r="K122" s="197" t="s">
        <v>1</v>
      </c>
      <c r="L122" s="42"/>
      <c r="M122" s="202" t="s">
        <v>1</v>
      </c>
      <c r="N122" s="203" t="s">
        <v>40</v>
      </c>
      <c r="O122" s="78"/>
      <c r="P122" s="204">
        <f>O122*H122</f>
        <v>0</v>
      </c>
      <c r="Q122" s="204">
        <v>0</v>
      </c>
      <c r="R122" s="204">
        <f>Q122*H122</f>
        <v>0</v>
      </c>
      <c r="S122" s="204">
        <v>0</v>
      </c>
      <c r="T122" s="205">
        <f>S122*H122</f>
        <v>0</v>
      </c>
      <c r="AR122" s="16" t="s">
        <v>118</v>
      </c>
      <c r="AT122" s="16" t="s">
        <v>114</v>
      </c>
      <c r="AU122" s="16" t="s">
        <v>77</v>
      </c>
      <c r="AY122" s="16" t="s">
        <v>113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6" t="s">
        <v>77</v>
      </c>
      <c r="BK122" s="206">
        <f>ROUND(I122*H122,2)</f>
        <v>0</v>
      </c>
      <c r="BL122" s="16" t="s">
        <v>118</v>
      </c>
      <c r="BM122" s="16" t="s">
        <v>246</v>
      </c>
    </row>
    <row r="123" spans="2:65" s="1" customFormat="1" ht="16.5" customHeight="1">
      <c r="B123" s="37"/>
      <c r="C123" s="195" t="s">
        <v>181</v>
      </c>
      <c r="D123" s="195" t="s">
        <v>114</v>
      </c>
      <c r="E123" s="196" t="s">
        <v>247</v>
      </c>
      <c r="F123" s="197" t="s">
        <v>248</v>
      </c>
      <c r="G123" s="198" t="s">
        <v>220</v>
      </c>
      <c r="H123" s="199">
        <v>4</v>
      </c>
      <c r="I123" s="200"/>
      <c r="J123" s="201">
        <f>ROUND(I123*H123,2)</f>
        <v>0</v>
      </c>
      <c r="K123" s="197" t="s">
        <v>1</v>
      </c>
      <c r="L123" s="42"/>
      <c r="M123" s="202" t="s">
        <v>1</v>
      </c>
      <c r="N123" s="203" t="s">
        <v>40</v>
      </c>
      <c r="O123" s="78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AR123" s="16" t="s">
        <v>118</v>
      </c>
      <c r="AT123" s="16" t="s">
        <v>114</v>
      </c>
      <c r="AU123" s="16" t="s">
        <v>77</v>
      </c>
      <c r="AY123" s="16" t="s">
        <v>113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6" t="s">
        <v>77</v>
      </c>
      <c r="BK123" s="206">
        <f>ROUND(I123*H123,2)</f>
        <v>0</v>
      </c>
      <c r="BL123" s="16" t="s">
        <v>118</v>
      </c>
      <c r="BM123" s="16" t="s">
        <v>249</v>
      </c>
    </row>
    <row r="124" spans="2:65" s="1" customFormat="1" ht="16.5" customHeight="1">
      <c r="B124" s="37"/>
      <c r="C124" s="195" t="s">
        <v>250</v>
      </c>
      <c r="D124" s="195" t="s">
        <v>114</v>
      </c>
      <c r="E124" s="196" t="s">
        <v>251</v>
      </c>
      <c r="F124" s="197" t="s">
        <v>252</v>
      </c>
      <c r="G124" s="198" t="s">
        <v>253</v>
      </c>
      <c r="H124" s="199">
        <v>0.1</v>
      </c>
      <c r="I124" s="200"/>
      <c r="J124" s="201">
        <f>ROUND(I124*H124,2)</f>
        <v>0</v>
      </c>
      <c r="K124" s="197" t="s">
        <v>1</v>
      </c>
      <c r="L124" s="42"/>
      <c r="M124" s="202" t="s">
        <v>1</v>
      </c>
      <c r="N124" s="203" t="s">
        <v>40</v>
      </c>
      <c r="O124" s="78"/>
      <c r="P124" s="204">
        <f>O124*H124</f>
        <v>0</v>
      </c>
      <c r="Q124" s="204">
        <v>0</v>
      </c>
      <c r="R124" s="204">
        <f>Q124*H124</f>
        <v>0</v>
      </c>
      <c r="S124" s="204">
        <v>0</v>
      </c>
      <c r="T124" s="205">
        <f>S124*H124</f>
        <v>0</v>
      </c>
      <c r="AR124" s="16" t="s">
        <v>118</v>
      </c>
      <c r="AT124" s="16" t="s">
        <v>114</v>
      </c>
      <c r="AU124" s="16" t="s">
        <v>77</v>
      </c>
      <c r="AY124" s="16" t="s">
        <v>113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6" t="s">
        <v>77</v>
      </c>
      <c r="BK124" s="206">
        <f>ROUND(I124*H124,2)</f>
        <v>0</v>
      </c>
      <c r="BL124" s="16" t="s">
        <v>118</v>
      </c>
      <c r="BM124" s="16" t="s">
        <v>254</v>
      </c>
    </row>
    <row r="125" spans="2:65" s="1" customFormat="1" ht="16.5" customHeight="1">
      <c r="B125" s="37"/>
      <c r="C125" s="195" t="s">
        <v>186</v>
      </c>
      <c r="D125" s="195" t="s">
        <v>114</v>
      </c>
      <c r="E125" s="196" t="s">
        <v>255</v>
      </c>
      <c r="F125" s="197" t="s">
        <v>256</v>
      </c>
      <c r="G125" s="198" t="s">
        <v>220</v>
      </c>
      <c r="H125" s="199">
        <v>1</v>
      </c>
      <c r="I125" s="200"/>
      <c r="J125" s="201">
        <f>ROUND(I125*H125,2)</f>
        <v>0</v>
      </c>
      <c r="K125" s="197" t="s">
        <v>1</v>
      </c>
      <c r="L125" s="42"/>
      <c r="M125" s="202" t="s">
        <v>1</v>
      </c>
      <c r="N125" s="203" t="s">
        <v>40</v>
      </c>
      <c r="O125" s="78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AR125" s="16" t="s">
        <v>118</v>
      </c>
      <c r="AT125" s="16" t="s">
        <v>114</v>
      </c>
      <c r="AU125" s="16" t="s">
        <v>77</v>
      </c>
      <c r="AY125" s="16" t="s">
        <v>113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6" t="s">
        <v>77</v>
      </c>
      <c r="BK125" s="206">
        <f>ROUND(I125*H125,2)</f>
        <v>0</v>
      </c>
      <c r="BL125" s="16" t="s">
        <v>118</v>
      </c>
      <c r="BM125" s="16" t="s">
        <v>257</v>
      </c>
    </row>
    <row r="126" spans="2:63" s="9" customFormat="1" ht="25.9" customHeight="1">
      <c r="B126" s="181"/>
      <c r="C126" s="182"/>
      <c r="D126" s="183" t="s">
        <v>68</v>
      </c>
      <c r="E126" s="184" t="s">
        <v>258</v>
      </c>
      <c r="F126" s="184" t="s">
        <v>259</v>
      </c>
      <c r="G126" s="182"/>
      <c r="H126" s="182"/>
      <c r="I126" s="185"/>
      <c r="J126" s="186">
        <f>BK126</f>
        <v>0</v>
      </c>
      <c r="K126" s="182"/>
      <c r="L126" s="187"/>
      <c r="M126" s="188"/>
      <c r="N126" s="189"/>
      <c r="O126" s="189"/>
      <c r="P126" s="190">
        <f>SUM(P127:P141)</f>
        <v>0</v>
      </c>
      <c r="Q126" s="189"/>
      <c r="R126" s="190">
        <f>SUM(R127:R141)</f>
        <v>0</v>
      </c>
      <c r="S126" s="189"/>
      <c r="T126" s="191">
        <f>SUM(T127:T141)</f>
        <v>0</v>
      </c>
      <c r="AR126" s="192" t="s">
        <v>77</v>
      </c>
      <c r="AT126" s="193" t="s">
        <v>68</v>
      </c>
      <c r="AU126" s="193" t="s">
        <v>69</v>
      </c>
      <c r="AY126" s="192" t="s">
        <v>113</v>
      </c>
      <c r="BK126" s="194">
        <f>SUM(BK127:BK141)</f>
        <v>0</v>
      </c>
    </row>
    <row r="127" spans="2:65" s="1" customFormat="1" ht="16.5" customHeight="1">
      <c r="B127" s="37"/>
      <c r="C127" s="195" t="s">
        <v>260</v>
      </c>
      <c r="D127" s="195" t="s">
        <v>114</v>
      </c>
      <c r="E127" s="196" t="s">
        <v>261</v>
      </c>
      <c r="F127" s="197" t="s">
        <v>262</v>
      </c>
      <c r="G127" s="198" t="s">
        <v>124</v>
      </c>
      <c r="H127" s="199">
        <v>1</v>
      </c>
      <c r="I127" s="200"/>
      <c r="J127" s="201">
        <f>ROUND(I127*H127,2)</f>
        <v>0</v>
      </c>
      <c r="K127" s="197" t="s">
        <v>1</v>
      </c>
      <c r="L127" s="42"/>
      <c r="M127" s="202" t="s">
        <v>1</v>
      </c>
      <c r="N127" s="203" t="s">
        <v>40</v>
      </c>
      <c r="O127" s="78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AR127" s="16" t="s">
        <v>118</v>
      </c>
      <c r="AT127" s="16" t="s">
        <v>114</v>
      </c>
      <c r="AU127" s="16" t="s">
        <v>77</v>
      </c>
      <c r="AY127" s="16" t="s">
        <v>113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6" t="s">
        <v>77</v>
      </c>
      <c r="BK127" s="206">
        <f>ROUND(I127*H127,2)</f>
        <v>0</v>
      </c>
      <c r="BL127" s="16" t="s">
        <v>118</v>
      </c>
      <c r="BM127" s="16" t="s">
        <v>263</v>
      </c>
    </row>
    <row r="128" spans="2:65" s="1" customFormat="1" ht="16.5" customHeight="1">
      <c r="B128" s="37"/>
      <c r="C128" s="195" t="s">
        <v>189</v>
      </c>
      <c r="D128" s="195" t="s">
        <v>114</v>
      </c>
      <c r="E128" s="196" t="s">
        <v>264</v>
      </c>
      <c r="F128" s="197" t="s">
        <v>265</v>
      </c>
      <c r="G128" s="198" t="s">
        <v>266</v>
      </c>
      <c r="H128" s="199">
        <v>2</v>
      </c>
      <c r="I128" s="200"/>
      <c r="J128" s="201">
        <f>ROUND(I128*H128,2)</f>
        <v>0</v>
      </c>
      <c r="K128" s="197" t="s">
        <v>1</v>
      </c>
      <c r="L128" s="42"/>
      <c r="M128" s="202" t="s">
        <v>1</v>
      </c>
      <c r="N128" s="203" t="s">
        <v>40</v>
      </c>
      <c r="O128" s="78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AR128" s="16" t="s">
        <v>118</v>
      </c>
      <c r="AT128" s="16" t="s">
        <v>114</v>
      </c>
      <c r="AU128" s="16" t="s">
        <v>77</v>
      </c>
      <c r="AY128" s="16" t="s">
        <v>113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6" t="s">
        <v>77</v>
      </c>
      <c r="BK128" s="206">
        <f>ROUND(I128*H128,2)</f>
        <v>0</v>
      </c>
      <c r="BL128" s="16" t="s">
        <v>118</v>
      </c>
      <c r="BM128" s="16" t="s">
        <v>267</v>
      </c>
    </row>
    <row r="129" spans="2:65" s="1" customFormat="1" ht="16.5" customHeight="1">
      <c r="B129" s="37"/>
      <c r="C129" s="195" t="s">
        <v>268</v>
      </c>
      <c r="D129" s="195" t="s">
        <v>114</v>
      </c>
      <c r="E129" s="196" t="s">
        <v>269</v>
      </c>
      <c r="F129" s="197" t="s">
        <v>270</v>
      </c>
      <c r="G129" s="198" t="s">
        <v>266</v>
      </c>
      <c r="H129" s="199">
        <v>2</v>
      </c>
      <c r="I129" s="200"/>
      <c r="J129" s="201">
        <f>ROUND(I129*H129,2)</f>
        <v>0</v>
      </c>
      <c r="K129" s="197" t="s">
        <v>1</v>
      </c>
      <c r="L129" s="42"/>
      <c r="M129" s="202" t="s">
        <v>1</v>
      </c>
      <c r="N129" s="203" t="s">
        <v>40</v>
      </c>
      <c r="O129" s="78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16" t="s">
        <v>118</v>
      </c>
      <c r="AT129" s="16" t="s">
        <v>114</v>
      </c>
      <c r="AU129" s="16" t="s">
        <v>77</v>
      </c>
      <c r="AY129" s="16" t="s">
        <v>113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6" t="s">
        <v>77</v>
      </c>
      <c r="BK129" s="206">
        <f>ROUND(I129*H129,2)</f>
        <v>0</v>
      </c>
      <c r="BL129" s="16" t="s">
        <v>118</v>
      </c>
      <c r="BM129" s="16" t="s">
        <v>271</v>
      </c>
    </row>
    <row r="130" spans="2:65" s="1" customFormat="1" ht="16.5" customHeight="1">
      <c r="B130" s="37"/>
      <c r="C130" s="195" t="s">
        <v>192</v>
      </c>
      <c r="D130" s="195" t="s">
        <v>114</v>
      </c>
      <c r="E130" s="196" t="s">
        <v>272</v>
      </c>
      <c r="F130" s="197" t="s">
        <v>273</v>
      </c>
      <c r="G130" s="198" t="s">
        <v>266</v>
      </c>
      <c r="H130" s="199">
        <v>3</v>
      </c>
      <c r="I130" s="200"/>
      <c r="J130" s="201">
        <f>ROUND(I130*H130,2)</f>
        <v>0</v>
      </c>
      <c r="K130" s="197" t="s">
        <v>1</v>
      </c>
      <c r="L130" s="42"/>
      <c r="M130" s="202" t="s">
        <v>1</v>
      </c>
      <c r="N130" s="203" t="s">
        <v>40</v>
      </c>
      <c r="O130" s="78"/>
      <c r="P130" s="204">
        <f>O130*H130</f>
        <v>0</v>
      </c>
      <c r="Q130" s="204">
        <v>0</v>
      </c>
      <c r="R130" s="204">
        <f>Q130*H130</f>
        <v>0</v>
      </c>
      <c r="S130" s="204">
        <v>0</v>
      </c>
      <c r="T130" s="205">
        <f>S130*H130</f>
        <v>0</v>
      </c>
      <c r="AR130" s="16" t="s">
        <v>118</v>
      </c>
      <c r="AT130" s="16" t="s">
        <v>114</v>
      </c>
      <c r="AU130" s="16" t="s">
        <v>77</v>
      </c>
      <c r="AY130" s="16" t="s">
        <v>113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6" t="s">
        <v>77</v>
      </c>
      <c r="BK130" s="206">
        <f>ROUND(I130*H130,2)</f>
        <v>0</v>
      </c>
      <c r="BL130" s="16" t="s">
        <v>118</v>
      </c>
      <c r="BM130" s="16" t="s">
        <v>274</v>
      </c>
    </row>
    <row r="131" spans="2:65" s="1" customFormat="1" ht="16.5" customHeight="1">
      <c r="B131" s="37"/>
      <c r="C131" s="195" t="s">
        <v>275</v>
      </c>
      <c r="D131" s="195" t="s">
        <v>114</v>
      </c>
      <c r="E131" s="196" t="s">
        <v>276</v>
      </c>
      <c r="F131" s="197" t="s">
        <v>277</v>
      </c>
      <c r="G131" s="198" t="s">
        <v>266</v>
      </c>
      <c r="H131" s="199">
        <v>4</v>
      </c>
      <c r="I131" s="200"/>
      <c r="J131" s="201">
        <f>ROUND(I131*H131,2)</f>
        <v>0</v>
      </c>
      <c r="K131" s="197" t="s">
        <v>1</v>
      </c>
      <c r="L131" s="42"/>
      <c r="M131" s="202" t="s">
        <v>1</v>
      </c>
      <c r="N131" s="203" t="s">
        <v>40</v>
      </c>
      <c r="O131" s="78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16" t="s">
        <v>118</v>
      </c>
      <c r="AT131" s="16" t="s">
        <v>114</v>
      </c>
      <c r="AU131" s="16" t="s">
        <v>77</v>
      </c>
      <c r="AY131" s="16" t="s">
        <v>113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6" t="s">
        <v>77</v>
      </c>
      <c r="BK131" s="206">
        <f>ROUND(I131*H131,2)</f>
        <v>0</v>
      </c>
      <c r="BL131" s="16" t="s">
        <v>118</v>
      </c>
      <c r="BM131" s="16" t="s">
        <v>278</v>
      </c>
    </row>
    <row r="132" spans="2:65" s="1" customFormat="1" ht="16.5" customHeight="1">
      <c r="B132" s="37"/>
      <c r="C132" s="195" t="s">
        <v>196</v>
      </c>
      <c r="D132" s="195" t="s">
        <v>114</v>
      </c>
      <c r="E132" s="196" t="s">
        <v>279</v>
      </c>
      <c r="F132" s="197" t="s">
        <v>280</v>
      </c>
      <c r="G132" s="198" t="s">
        <v>266</v>
      </c>
      <c r="H132" s="199">
        <v>2</v>
      </c>
      <c r="I132" s="200"/>
      <c r="J132" s="201">
        <f>ROUND(I132*H132,2)</f>
        <v>0</v>
      </c>
      <c r="K132" s="197" t="s">
        <v>1</v>
      </c>
      <c r="L132" s="42"/>
      <c r="M132" s="202" t="s">
        <v>1</v>
      </c>
      <c r="N132" s="203" t="s">
        <v>40</v>
      </c>
      <c r="O132" s="78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AR132" s="16" t="s">
        <v>118</v>
      </c>
      <c r="AT132" s="16" t="s">
        <v>114</v>
      </c>
      <c r="AU132" s="16" t="s">
        <v>77</v>
      </c>
      <c r="AY132" s="16" t="s">
        <v>113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6" t="s">
        <v>77</v>
      </c>
      <c r="BK132" s="206">
        <f>ROUND(I132*H132,2)</f>
        <v>0</v>
      </c>
      <c r="BL132" s="16" t="s">
        <v>118</v>
      </c>
      <c r="BM132" s="16" t="s">
        <v>281</v>
      </c>
    </row>
    <row r="133" spans="2:65" s="1" customFormat="1" ht="16.5" customHeight="1">
      <c r="B133" s="37"/>
      <c r="C133" s="195" t="s">
        <v>282</v>
      </c>
      <c r="D133" s="195" t="s">
        <v>114</v>
      </c>
      <c r="E133" s="196" t="s">
        <v>283</v>
      </c>
      <c r="F133" s="197" t="s">
        <v>284</v>
      </c>
      <c r="G133" s="198" t="s">
        <v>266</v>
      </c>
      <c r="H133" s="199">
        <v>4</v>
      </c>
      <c r="I133" s="200"/>
      <c r="J133" s="201">
        <f>ROUND(I133*H133,2)</f>
        <v>0</v>
      </c>
      <c r="K133" s="197" t="s">
        <v>1</v>
      </c>
      <c r="L133" s="42"/>
      <c r="M133" s="202" t="s">
        <v>1</v>
      </c>
      <c r="N133" s="203" t="s">
        <v>40</v>
      </c>
      <c r="O133" s="78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AR133" s="16" t="s">
        <v>118</v>
      </c>
      <c r="AT133" s="16" t="s">
        <v>114</v>
      </c>
      <c r="AU133" s="16" t="s">
        <v>77</v>
      </c>
      <c r="AY133" s="16" t="s">
        <v>113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6" t="s">
        <v>77</v>
      </c>
      <c r="BK133" s="206">
        <f>ROUND(I133*H133,2)</f>
        <v>0</v>
      </c>
      <c r="BL133" s="16" t="s">
        <v>118</v>
      </c>
      <c r="BM133" s="16" t="s">
        <v>285</v>
      </c>
    </row>
    <row r="134" spans="2:65" s="1" customFormat="1" ht="16.5" customHeight="1">
      <c r="B134" s="37"/>
      <c r="C134" s="195" t="s">
        <v>199</v>
      </c>
      <c r="D134" s="195" t="s">
        <v>114</v>
      </c>
      <c r="E134" s="196" t="s">
        <v>286</v>
      </c>
      <c r="F134" s="197" t="s">
        <v>287</v>
      </c>
      <c r="G134" s="198" t="s">
        <v>266</v>
      </c>
      <c r="H134" s="199">
        <v>4</v>
      </c>
      <c r="I134" s="200"/>
      <c r="J134" s="201">
        <f>ROUND(I134*H134,2)</f>
        <v>0</v>
      </c>
      <c r="K134" s="197" t="s">
        <v>1</v>
      </c>
      <c r="L134" s="42"/>
      <c r="M134" s="202" t="s">
        <v>1</v>
      </c>
      <c r="N134" s="203" t="s">
        <v>40</v>
      </c>
      <c r="O134" s="78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AR134" s="16" t="s">
        <v>118</v>
      </c>
      <c r="AT134" s="16" t="s">
        <v>114</v>
      </c>
      <c r="AU134" s="16" t="s">
        <v>77</v>
      </c>
      <c r="AY134" s="16" t="s">
        <v>113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6" t="s">
        <v>77</v>
      </c>
      <c r="BK134" s="206">
        <f>ROUND(I134*H134,2)</f>
        <v>0</v>
      </c>
      <c r="BL134" s="16" t="s">
        <v>118</v>
      </c>
      <c r="BM134" s="16" t="s">
        <v>288</v>
      </c>
    </row>
    <row r="135" spans="2:65" s="1" customFormat="1" ht="16.5" customHeight="1">
      <c r="B135" s="37"/>
      <c r="C135" s="195" t="s">
        <v>289</v>
      </c>
      <c r="D135" s="195" t="s">
        <v>114</v>
      </c>
      <c r="E135" s="196" t="s">
        <v>290</v>
      </c>
      <c r="F135" s="197" t="s">
        <v>291</v>
      </c>
      <c r="G135" s="198" t="s">
        <v>266</v>
      </c>
      <c r="H135" s="199">
        <v>4</v>
      </c>
      <c r="I135" s="200"/>
      <c r="J135" s="201">
        <f>ROUND(I135*H135,2)</f>
        <v>0</v>
      </c>
      <c r="K135" s="197" t="s">
        <v>1</v>
      </c>
      <c r="L135" s="42"/>
      <c r="M135" s="202" t="s">
        <v>1</v>
      </c>
      <c r="N135" s="203" t="s">
        <v>40</v>
      </c>
      <c r="O135" s="78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16" t="s">
        <v>118</v>
      </c>
      <c r="AT135" s="16" t="s">
        <v>114</v>
      </c>
      <c r="AU135" s="16" t="s">
        <v>77</v>
      </c>
      <c r="AY135" s="16" t="s">
        <v>113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6" t="s">
        <v>77</v>
      </c>
      <c r="BK135" s="206">
        <f>ROUND(I135*H135,2)</f>
        <v>0</v>
      </c>
      <c r="BL135" s="16" t="s">
        <v>118</v>
      </c>
      <c r="BM135" s="16" t="s">
        <v>292</v>
      </c>
    </row>
    <row r="136" spans="2:65" s="1" customFormat="1" ht="16.5" customHeight="1">
      <c r="B136" s="37"/>
      <c r="C136" s="195" t="s">
        <v>202</v>
      </c>
      <c r="D136" s="195" t="s">
        <v>114</v>
      </c>
      <c r="E136" s="196" t="s">
        <v>293</v>
      </c>
      <c r="F136" s="197" t="s">
        <v>294</v>
      </c>
      <c r="G136" s="198" t="s">
        <v>266</v>
      </c>
      <c r="H136" s="199">
        <v>4</v>
      </c>
      <c r="I136" s="200"/>
      <c r="J136" s="201">
        <f>ROUND(I136*H136,2)</f>
        <v>0</v>
      </c>
      <c r="K136" s="197" t="s">
        <v>1</v>
      </c>
      <c r="L136" s="42"/>
      <c r="M136" s="202" t="s">
        <v>1</v>
      </c>
      <c r="N136" s="203" t="s">
        <v>40</v>
      </c>
      <c r="O136" s="78"/>
      <c r="P136" s="204">
        <f>O136*H136</f>
        <v>0</v>
      </c>
      <c r="Q136" s="204">
        <v>0</v>
      </c>
      <c r="R136" s="204">
        <f>Q136*H136</f>
        <v>0</v>
      </c>
      <c r="S136" s="204">
        <v>0</v>
      </c>
      <c r="T136" s="205">
        <f>S136*H136</f>
        <v>0</v>
      </c>
      <c r="AR136" s="16" t="s">
        <v>118</v>
      </c>
      <c r="AT136" s="16" t="s">
        <v>114</v>
      </c>
      <c r="AU136" s="16" t="s">
        <v>77</v>
      </c>
      <c r="AY136" s="16" t="s">
        <v>113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6" t="s">
        <v>77</v>
      </c>
      <c r="BK136" s="206">
        <f>ROUND(I136*H136,2)</f>
        <v>0</v>
      </c>
      <c r="BL136" s="16" t="s">
        <v>118</v>
      </c>
      <c r="BM136" s="16" t="s">
        <v>295</v>
      </c>
    </row>
    <row r="137" spans="2:65" s="1" customFormat="1" ht="16.5" customHeight="1">
      <c r="B137" s="37"/>
      <c r="C137" s="195" t="s">
        <v>296</v>
      </c>
      <c r="D137" s="195" t="s">
        <v>114</v>
      </c>
      <c r="E137" s="196" t="s">
        <v>297</v>
      </c>
      <c r="F137" s="197" t="s">
        <v>298</v>
      </c>
      <c r="G137" s="198" t="s">
        <v>266</v>
      </c>
      <c r="H137" s="199">
        <v>4</v>
      </c>
      <c r="I137" s="200"/>
      <c r="J137" s="201">
        <f>ROUND(I137*H137,2)</f>
        <v>0</v>
      </c>
      <c r="K137" s="197" t="s">
        <v>1</v>
      </c>
      <c r="L137" s="42"/>
      <c r="M137" s="202" t="s">
        <v>1</v>
      </c>
      <c r="N137" s="203" t="s">
        <v>40</v>
      </c>
      <c r="O137" s="78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AR137" s="16" t="s">
        <v>118</v>
      </c>
      <c r="AT137" s="16" t="s">
        <v>114</v>
      </c>
      <c r="AU137" s="16" t="s">
        <v>77</v>
      </c>
      <c r="AY137" s="16" t="s">
        <v>113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6" t="s">
        <v>77</v>
      </c>
      <c r="BK137" s="206">
        <f>ROUND(I137*H137,2)</f>
        <v>0</v>
      </c>
      <c r="BL137" s="16" t="s">
        <v>118</v>
      </c>
      <c r="BM137" s="16" t="s">
        <v>299</v>
      </c>
    </row>
    <row r="138" spans="2:65" s="1" customFormat="1" ht="16.5" customHeight="1">
      <c r="B138" s="37"/>
      <c r="C138" s="195" t="s">
        <v>205</v>
      </c>
      <c r="D138" s="195" t="s">
        <v>114</v>
      </c>
      <c r="E138" s="196" t="s">
        <v>300</v>
      </c>
      <c r="F138" s="197" t="s">
        <v>301</v>
      </c>
      <c r="G138" s="198" t="s">
        <v>302</v>
      </c>
      <c r="H138" s="199">
        <v>1</v>
      </c>
      <c r="I138" s="200"/>
      <c r="J138" s="201">
        <f>ROUND(I138*H138,2)</f>
        <v>0</v>
      </c>
      <c r="K138" s="197" t="s">
        <v>1</v>
      </c>
      <c r="L138" s="42"/>
      <c r="M138" s="202" t="s">
        <v>1</v>
      </c>
      <c r="N138" s="203" t="s">
        <v>40</v>
      </c>
      <c r="O138" s="78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AR138" s="16" t="s">
        <v>118</v>
      </c>
      <c r="AT138" s="16" t="s">
        <v>114</v>
      </c>
      <c r="AU138" s="16" t="s">
        <v>77</v>
      </c>
      <c r="AY138" s="16" t="s">
        <v>113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6" t="s">
        <v>77</v>
      </c>
      <c r="BK138" s="206">
        <f>ROUND(I138*H138,2)</f>
        <v>0</v>
      </c>
      <c r="BL138" s="16" t="s">
        <v>118</v>
      </c>
      <c r="BM138" s="16" t="s">
        <v>303</v>
      </c>
    </row>
    <row r="139" spans="2:65" s="1" customFormat="1" ht="16.5" customHeight="1">
      <c r="B139" s="37"/>
      <c r="C139" s="195" t="s">
        <v>304</v>
      </c>
      <c r="D139" s="195" t="s">
        <v>114</v>
      </c>
      <c r="E139" s="196" t="s">
        <v>305</v>
      </c>
      <c r="F139" s="197" t="s">
        <v>306</v>
      </c>
      <c r="G139" s="198" t="s">
        <v>266</v>
      </c>
      <c r="H139" s="199">
        <v>24</v>
      </c>
      <c r="I139" s="200"/>
      <c r="J139" s="201">
        <f>ROUND(I139*H139,2)</f>
        <v>0</v>
      </c>
      <c r="K139" s="197" t="s">
        <v>1</v>
      </c>
      <c r="L139" s="42"/>
      <c r="M139" s="202" t="s">
        <v>1</v>
      </c>
      <c r="N139" s="203" t="s">
        <v>40</v>
      </c>
      <c r="O139" s="78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AR139" s="16" t="s">
        <v>118</v>
      </c>
      <c r="AT139" s="16" t="s">
        <v>114</v>
      </c>
      <c r="AU139" s="16" t="s">
        <v>77</v>
      </c>
      <c r="AY139" s="16" t="s">
        <v>113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6" t="s">
        <v>77</v>
      </c>
      <c r="BK139" s="206">
        <f>ROUND(I139*H139,2)</f>
        <v>0</v>
      </c>
      <c r="BL139" s="16" t="s">
        <v>118</v>
      </c>
      <c r="BM139" s="16" t="s">
        <v>307</v>
      </c>
    </row>
    <row r="140" spans="2:65" s="1" customFormat="1" ht="16.5" customHeight="1">
      <c r="B140" s="37"/>
      <c r="C140" s="195" t="s">
        <v>209</v>
      </c>
      <c r="D140" s="195" t="s">
        <v>114</v>
      </c>
      <c r="E140" s="196" t="s">
        <v>308</v>
      </c>
      <c r="F140" s="197" t="s">
        <v>309</v>
      </c>
      <c r="G140" s="198" t="s">
        <v>266</v>
      </c>
      <c r="H140" s="199">
        <v>8</v>
      </c>
      <c r="I140" s="200"/>
      <c r="J140" s="201">
        <f>ROUND(I140*H140,2)</f>
        <v>0</v>
      </c>
      <c r="K140" s="197" t="s">
        <v>1</v>
      </c>
      <c r="L140" s="42"/>
      <c r="M140" s="202" t="s">
        <v>1</v>
      </c>
      <c r="N140" s="203" t="s">
        <v>40</v>
      </c>
      <c r="O140" s="78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16" t="s">
        <v>118</v>
      </c>
      <c r="AT140" s="16" t="s">
        <v>114</v>
      </c>
      <c r="AU140" s="16" t="s">
        <v>77</v>
      </c>
      <c r="AY140" s="16" t="s">
        <v>113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6" t="s">
        <v>77</v>
      </c>
      <c r="BK140" s="206">
        <f>ROUND(I140*H140,2)</f>
        <v>0</v>
      </c>
      <c r="BL140" s="16" t="s">
        <v>118</v>
      </c>
      <c r="BM140" s="16" t="s">
        <v>310</v>
      </c>
    </row>
    <row r="141" spans="2:65" s="1" customFormat="1" ht="16.5" customHeight="1">
      <c r="B141" s="37"/>
      <c r="C141" s="195" t="s">
        <v>311</v>
      </c>
      <c r="D141" s="195" t="s">
        <v>114</v>
      </c>
      <c r="E141" s="196" t="s">
        <v>312</v>
      </c>
      <c r="F141" s="197" t="s">
        <v>313</v>
      </c>
      <c r="G141" s="198" t="s">
        <v>302</v>
      </c>
      <c r="H141" s="199">
        <v>1</v>
      </c>
      <c r="I141" s="200"/>
      <c r="J141" s="201">
        <f>ROUND(I141*H141,2)</f>
        <v>0</v>
      </c>
      <c r="K141" s="197" t="s">
        <v>1</v>
      </c>
      <c r="L141" s="42"/>
      <c r="M141" s="202" t="s">
        <v>1</v>
      </c>
      <c r="N141" s="203" t="s">
        <v>40</v>
      </c>
      <c r="O141" s="78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AR141" s="16" t="s">
        <v>118</v>
      </c>
      <c r="AT141" s="16" t="s">
        <v>114</v>
      </c>
      <c r="AU141" s="16" t="s">
        <v>77</v>
      </c>
      <c r="AY141" s="16" t="s">
        <v>113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6" t="s">
        <v>77</v>
      </c>
      <c r="BK141" s="206">
        <f>ROUND(I141*H141,2)</f>
        <v>0</v>
      </c>
      <c r="BL141" s="16" t="s">
        <v>118</v>
      </c>
      <c r="BM141" s="16" t="s">
        <v>314</v>
      </c>
    </row>
    <row r="142" spans="2:63" s="9" customFormat="1" ht="25.9" customHeight="1">
      <c r="B142" s="181"/>
      <c r="C142" s="182"/>
      <c r="D142" s="183" t="s">
        <v>68</v>
      </c>
      <c r="E142" s="184" t="s">
        <v>315</v>
      </c>
      <c r="F142" s="184" t="s">
        <v>316</v>
      </c>
      <c r="G142" s="182"/>
      <c r="H142" s="182"/>
      <c r="I142" s="185"/>
      <c r="J142" s="186">
        <f>BK142</f>
        <v>0</v>
      </c>
      <c r="K142" s="182"/>
      <c r="L142" s="187"/>
      <c r="M142" s="188"/>
      <c r="N142" s="189"/>
      <c r="O142" s="189"/>
      <c r="P142" s="190">
        <f>SUM(P143:P149)</f>
        <v>0</v>
      </c>
      <c r="Q142" s="189"/>
      <c r="R142" s="190">
        <f>SUM(R143:R149)</f>
        <v>0</v>
      </c>
      <c r="S142" s="189"/>
      <c r="T142" s="191">
        <f>SUM(T143:T149)</f>
        <v>0</v>
      </c>
      <c r="AR142" s="192" t="s">
        <v>77</v>
      </c>
      <c r="AT142" s="193" t="s">
        <v>68</v>
      </c>
      <c r="AU142" s="193" t="s">
        <v>69</v>
      </c>
      <c r="AY142" s="192" t="s">
        <v>113</v>
      </c>
      <c r="BK142" s="194">
        <f>SUM(BK143:BK149)</f>
        <v>0</v>
      </c>
    </row>
    <row r="143" spans="2:65" s="1" customFormat="1" ht="16.5" customHeight="1">
      <c r="B143" s="37"/>
      <c r="C143" s="195" t="s">
        <v>212</v>
      </c>
      <c r="D143" s="195" t="s">
        <v>114</v>
      </c>
      <c r="E143" s="196" t="s">
        <v>317</v>
      </c>
      <c r="F143" s="197" t="s">
        <v>318</v>
      </c>
      <c r="G143" s="198" t="s">
        <v>1</v>
      </c>
      <c r="H143" s="199">
        <v>1</v>
      </c>
      <c r="I143" s="200"/>
      <c r="J143" s="201">
        <f>ROUND(I143*H143,2)</f>
        <v>0</v>
      </c>
      <c r="K143" s="197" t="s">
        <v>1</v>
      </c>
      <c r="L143" s="42"/>
      <c r="M143" s="202" t="s">
        <v>1</v>
      </c>
      <c r="N143" s="203" t="s">
        <v>40</v>
      </c>
      <c r="O143" s="78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AR143" s="16" t="s">
        <v>118</v>
      </c>
      <c r="AT143" s="16" t="s">
        <v>114</v>
      </c>
      <c r="AU143" s="16" t="s">
        <v>77</v>
      </c>
      <c r="AY143" s="16" t="s">
        <v>113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6" t="s">
        <v>77</v>
      </c>
      <c r="BK143" s="206">
        <f>ROUND(I143*H143,2)</f>
        <v>0</v>
      </c>
      <c r="BL143" s="16" t="s">
        <v>118</v>
      </c>
      <c r="BM143" s="16" t="s">
        <v>319</v>
      </c>
    </row>
    <row r="144" spans="2:65" s="1" customFormat="1" ht="16.5" customHeight="1">
      <c r="B144" s="37"/>
      <c r="C144" s="195" t="s">
        <v>320</v>
      </c>
      <c r="D144" s="195" t="s">
        <v>114</v>
      </c>
      <c r="E144" s="196" t="s">
        <v>321</v>
      </c>
      <c r="F144" s="197" t="s">
        <v>322</v>
      </c>
      <c r="G144" s="198" t="s">
        <v>1</v>
      </c>
      <c r="H144" s="199">
        <v>1</v>
      </c>
      <c r="I144" s="200"/>
      <c r="J144" s="201">
        <f>ROUND(I144*H144,2)</f>
        <v>0</v>
      </c>
      <c r="K144" s="197" t="s">
        <v>1</v>
      </c>
      <c r="L144" s="42"/>
      <c r="M144" s="202" t="s">
        <v>1</v>
      </c>
      <c r="N144" s="203" t="s">
        <v>40</v>
      </c>
      <c r="O144" s="78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AR144" s="16" t="s">
        <v>118</v>
      </c>
      <c r="AT144" s="16" t="s">
        <v>114</v>
      </c>
      <c r="AU144" s="16" t="s">
        <v>77</v>
      </c>
      <c r="AY144" s="16" t="s">
        <v>113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6" t="s">
        <v>77</v>
      </c>
      <c r="BK144" s="206">
        <f>ROUND(I144*H144,2)</f>
        <v>0</v>
      </c>
      <c r="BL144" s="16" t="s">
        <v>118</v>
      </c>
      <c r="BM144" s="16" t="s">
        <v>323</v>
      </c>
    </row>
    <row r="145" spans="2:65" s="1" customFormat="1" ht="16.5" customHeight="1">
      <c r="B145" s="37"/>
      <c r="C145" s="195" t="s">
        <v>217</v>
      </c>
      <c r="D145" s="195" t="s">
        <v>114</v>
      </c>
      <c r="E145" s="196" t="s">
        <v>324</v>
      </c>
      <c r="F145" s="197" t="s">
        <v>325</v>
      </c>
      <c r="G145" s="198" t="s">
        <v>1</v>
      </c>
      <c r="H145" s="199">
        <v>1</v>
      </c>
      <c r="I145" s="200"/>
      <c r="J145" s="201">
        <f>ROUND(I145*H145,2)</f>
        <v>0</v>
      </c>
      <c r="K145" s="197" t="s">
        <v>1</v>
      </c>
      <c r="L145" s="42"/>
      <c r="M145" s="202" t="s">
        <v>1</v>
      </c>
      <c r="N145" s="203" t="s">
        <v>40</v>
      </c>
      <c r="O145" s="78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AR145" s="16" t="s">
        <v>118</v>
      </c>
      <c r="AT145" s="16" t="s">
        <v>114</v>
      </c>
      <c r="AU145" s="16" t="s">
        <v>77</v>
      </c>
      <c r="AY145" s="16" t="s">
        <v>113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6" t="s">
        <v>77</v>
      </c>
      <c r="BK145" s="206">
        <f>ROUND(I145*H145,2)</f>
        <v>0</v>
      </c>
      <c r="BL145" s="16" t="s">
        <v>118</v>
      </c>
      <c r="BM145" s="16" t="s">
        <v>326</v>
      </c>
    </row>
    <row r="146" spans="2:65" s="1" customFormat="1" ht="16.5" customHeight="1">
      <c r="B146" s="37"/>
      <c r="C146" s="195" t="s">
        <v>327</v>
      </c>
      <c r="D146" s="195" t="s">
        <v>114</v>
      </c>
      <c r="E146" s="196" t="s">
        <v>328</v>
      </c>
      <c r="F146" s="197" t="s">
        <v>329</v>
      </c>
      <c r="G146" s="198" t="s">
        <v>1</v>
      </c>
      <c r="H146" s="199">
        <v>1</v>
      </c>
      <c r="I146" s="200"/>
      <c r="J146" s="201">
        <f>ROUND(I146*H146,2)</f>
        <v>0</v>
      </c>
      <c r="K146" s="197" t="s">
        <v>1</v>
      </c>
      <c r="L146" s="42"/>
      <c r="M146" s="202" t="s">
        <v>1</v>
      </c>
      <c r="N146" s="203" t="s">
        <v>40</v>
      </c>
      <c r="O146" s="78"/>
      <c r="P146" s="204">
        <f>O146*H146</f>
        <v>0</v>
      </c>
      <c r="Q146" s="204">
        <v>0</v>
      </c>
      <c r="R146" s="204">
        <f>Q146*H146</f>
        <v>0</v>
      </c>
      <c r="S146" s="204">
        <v>0</v>
      </c>
      <c r="T146" s="205">
        <f>S146*H146</f>
        <v>0</v>
      </c>
      <c r="AR146" s="16" t="s">
        <v>118</v>
      </c>
      <c r="AT146" s="16" t="s">
        <v>114</v>
      </c>
      <c r="AU146" s="16" t="s">
        <v>77</v>
      </c>
      <c r="AY146" s="16" t="s">
        <v>113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6" t="s">
        <v>77</v>
      </c>
      <c r="BK146" s="206">
        <f>ROUND(I146*H146,2)</f>
        <v>0</v>
      </c>
      <c r="BL146" s="16" t="s">
        <v>118</v>
      </c>
      <c r="BM146" s="16" t="s">
        <v>330</v>
      </c>
    </row>
    <row r="147" spans="2:65" s="1" customFormat="1" ht="16.5" customHeight="1">
      <c r="B147" s="37"/>
      <c r="C147" s="195" t="s">
        <v>221</v>
      </c>
      <c r="D147" s="195" t="s">
        <v>114</v>
      </c>
      <c r="E147" s="196" t="s">
        <v>331</v>
      </c>
      <c r="F147" s="197" t="s">
        <v>332</v>
      </c>
      <c r="G147" s="198" t="s">
        <v>1</v>
      </c>
      <c r="H147" s="199">
        <v>1</v>
      </c>
      <c r="I147" s="200"/>
      <c r="J147" s="201">
        <f>ROUND(I147*H147,2)</f>
        <v>0</v>
      </c>
      <c r="K147" s="197" t="s">
        <v>1</v>
      </c>
      <c r="L147" s="42"/>
      <c r="M147" s="202" t="s">
        <v>1</v>
      </c>
      <c r="N147" s="203" t="s">
        <v>40</v>
      </c>
      <c r="O147" s="78"/>
      <c r="P147" s="204">
        <f>O147*H147</f>
        <v>0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AR147" s="16" t="s">
        <v>118</v>
      </c>
      <c r="AT147" s="16" t="s">
        <v>114</v>
      </c>
      <c r="AU147" s="16" t="s">
        <v>77</v>
      </c>
      <c r="AY147" s="16" t="s">
        <v>113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6" t="s">
        <v>77</v>
      </c>
      <c r="BK147" s="206">
        <f>ROUND(I147*H147,2)</f>
        <v>0</v>
      </c>
      <c r="BL147" s="16" t="s">
        <v>118</v>
      </c>
      <c r="BM147" s="16" t="s">
        <v>333</v>
      </c>
    </row>
    <row r="148" spans="2:65" s="1" customFormat="1" ht="16.5" customHeight="1">
      <c r="B148" s="37"/>
      <c r="C148" s="195" t="s">
        <v>334</v>
      </c>
      <c r="D148" s="195" t="s">
        <v>114</v>
      </c>
      <c r="E148" s="196" t="s">
        <v>335</v>
      </c>
      <c r="F148" s="197" t="s">
        <v>336</v>
      </c>
      <c r="G148" s="198" t="s">
        <v>1</v>
      </c>
      <c r="H148" s="199">
        <v>1</v>
      </c>
      <c r="I148" s="200"/>
      <c r="J148" s="201">
        <f>ROUND(I148*H148,2)</f>
        <v>0</v>
      </c>
      <c r="K148" s="197" t="s">
        <v>1</v>
      </c>
      <c r="L148" s="42"/>
      <c r="M148" s="202" t="s">
        <v>1</v>
      </c>
      <c r="N148" s="203" t="s">
        <v>40</v>
      </c>
      <c r="O148" s="78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AR148" s="16" t="s">
        <v>118</v>
      </c>
      <c r="AT148" s="16" t="s">
        <v>114</v>
      </c>
      <c r="AU148" s="16" t="s">
        <v>77</v>
      </c>
      <c r="AY148" s="16" t="s">
        <v>113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6" t="s">
        <v>77</v>
      </c>
      <c r="BK148" s="206">
        <f>ROUND(I148*H148,2)</f>
        <v>0</v>
      </c>
      <c r="BL148" s="16" t="s">
        <v>118</v>
      </c>
      <c r="BM148" s="16" t="s">
        <v>337</v>
      </c>
    </row>
    <row r="149" spans="2:65" s="1" customFormat="1" ht="16.5" customHeight="1">
      <c r="B149" s="37"/>
      <c r="C149" s="195" t="s">
        <v>225</v>
      </c>
      <c r="D149" s="195" t="s">
        <v>114</v>
      </c>
      <c r="E149" s="196" t="s">
        <v>338</v>
      </c>
      <c r="F149" s="197" t="s">
        <v>339</v>
      </c>
      <c r="G149" s="198" t="s">
        <v>1</v>
      </c>
      <c r="H149" s="199">
        <v>1</v>
      </c>
      <c r="I149" s="200"/>
      <c r="J149" s="201">
        <f>ROUND(I149*H149,2)</f>
        <v>0</v>
      </c>
      <c r="K149" s="197" t="s">
        <v>1</v>
      </c>
      <c r="L149" s="42"/>
      <c r="M149" s="207" t="s">
        <v>1</v>
      </c>
      <c r="N149" s="208" t="s">
        <v>40</v>
      </c>
      <c r="O149" s="209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16" t="s">
        <v>118</v>
      </c>
      <c r="AT149" s="16" t="s">
        <v>114</v>
      </c>
      <c r="AU149" s="16" t="s">
        <v>77</v>
      </c>
      <c r="AY149" s="16" t="s">
        <v>113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6" t="s">
        <v>77</v>
      </c>
      <c r="BK149" s="206">
        <f>ROUND(I149*H149,2)</f>
        <v>0</v>
      </c>
      <c r="BL149" s="16" t="s">
        <v>118</v>
      </c>
      <c r="BM149" s="16" t="s">
        <v>340</v>
      </c>
    </row>
    <row r="150" spans="2:12" s="1" customFormat="1" ht="6.95" customHeight="1">
      <c r="B150" s="56"/>
      <c r="C150" s="57"/>
      <c r="D150" s="57"/>
      <c r="E150" s="57"/>
      <c r="F150" s="57"/>
      <c r="G150" s="57"/>
      <c r="H150" s="57"/>
      <c r="I150" s="154"/>
      <c r="J150" s="57"/>
      <c r="K150" s="57"/>
      <c r="L150" s="42"/>
    </row>
  </sheetData>
  <sheetProtection password="CC35" sheet="1" objects="1" scenarios="1" formatColumns="0" formatRows="0" autoFilter="0"/>
  <autoFilter ref="C82:K14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82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79</v>
      </c>
    </row>
    <row r="4" spans="2:46" ht="24.95" customHeight="1">
      <c r="B4" s="19"/>
      <c r="D4" s="127" t="s">
        <v>86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ÚČELOVÁ KOMUNIKACE K ČP. 48, PŘELOUČ</v>
      </c>
      <c r="F7" s="128"/>
      <c r="G7" s="128"/>
      <c r="H7" s="128"/>
      <c r="L7" s="19"/>
    </row>
    <row r="8" spans="2:12" s="1" customFormat="1" ht="12" customHeight="1">
      <c r="B8" s="42"/>
      <c r="D8" s="128" t="s">
        <v>87</v>
      </c>
      <c r="I8" s="130"/>
      <c r="L8" s="42"/>
    </row>
    <row r="9" spans="2:12" s="1" customFormat="1" ht="36.95" customHeight="1">
      <c r="B9" s="42"/>
      <c r="E9" s="131" t="s">
        <v>341</v>
      </c>
      <c r="F9" s="1"/>
      <c r="G9" s="1"/>
      <c r="H9" s="1"/>
      <c r="I9" s="130"/>
      <c r="L9" s="42"/>
    </row>
    <row r="10" spans="2:12" s="1" customFormat="1" ht="12">
      <c r="B10" s="42"/>
      <c r="I10" s="130"/>
      <c r="L10" s="42"/>
    </row>
    <row r="11" spans="2:12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pans="2: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26. 4. 2019</v>
      </c>
      <c r="L12" s="42"/>
    </row>
    <row r="13" spans="2:12" s="1" customFormat="1" ht="10.8" customHeight="1">
      <c r="B13" s="42"/>
      <c r="I13" s="130"/>
      <c r="L13" s="42"/>
    </row>
    <row r="14" spans="2:12" s="1" customFormat="1" ht="12" customHeight="1">
      <c r="B14" s="42"/>
      <c r="D14" s="128" t="s">
        <v>24</v>
      </c>
      <c r="I14" s="132" t="s">
        <v>25</v>
      </c>
      <c r="J14" s="16" t="str">
        <f>IF('Rekapitulace stavby'!AN10="","",'Rekapitulace stavby'!AN10)</f>
        <v/>
      </c>
      <c r="L14" s="42"/>
    </row>
    <row r="15" spans="2:12" s="1" customFormat="1" ht="18" customHeight="1">
      <c r="B15" s="42"/>
      <c r="E15" s="16" t="str">
        <f>IF('Rekapitulace stavby'!E11="","",'Rekapitulace stavby'!E11)</f>
        <v xml:space="preserve"> </v>
      </c>
      <c r="I15" s="132" t="s">
        <v>27</v>
      </c>
      <c r="J15" s="16" t="str">
        <f>IF('Rekapitulace stavby'!AN11="","",'Rekapitulace stavby'!AN11)</f>
        <v/>
      </c>
      <c r="L15" s="42"/>
    </row>
    <row r="16" spans="2:12" s="1" customFormat="1" ht="6.95" customHeight="1">
      <c r="B16" s="42"/>
      <c r="I16" s="130"/>
      <c r="L16" s="42"/>
    </row>
    <row r="17" spans="2:12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0"/>
      <c r="L19" s="42"/>
    </row>
    <row r="20" spans="2:12" s="1" customFormat="1" ht="12" customHeight="1">
      <c r="B20" s="42"/>
      <c r="D20" s="128" t="s">
        <v>30</v>
      </c>
      <c r="I20" s="132" t="s">
        <v>25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32" t="s">
        <v>27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30"/>
      <c r="L22" s="42"/>
    </row>
    <row r="23" spans="2:12" s="1" customFormat="1" ht="12" customHeight="1">
      <c r="B23" s="42"/>
      <c r="D23" s="128" t="s">
        <v>32</v>
      </c>
      <c r="I23" s="132" t="s">
        <v>25</v>
      </c>
      <c r="J23" s="16" t="s">
        <v>1</v>
      </c>
      <c r="L23" s="42"/>
    </row>
    <row r="24" spans="2:12" s="1" customFormat="1" ht="18" customHeight="1">
      <c r="B24" s="42"/>
      <c r="E24" s="16" t="s">
        <v>33</v>
      </c>
      <c r="I24" s="132" t="s">
        <v>27</v>
      </c>
      <c r="J24" s="16" t="s">
        <v>1</v>
      </c>
      <c r="L24" s="42"/>
    </row>
    <row r="25" spans="2:12" s="1" customFormat="1" ht="6.95" customHeight="1">
      <c r="B25" s="42"/>
      <c r="I25" s="130"/>
      <c r="L25" s="42"/>
    </row>
    <row r="26" spans="2:12" s="1" customFormat="1" ht="12" customHeight="1">
      <c r="B26" s="42"/>
      <c r="D26" s="128" t="s">
        <v>34</v>
      </c>
      <c r="I26" s="130"/>
      <c r="L26" s="42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2"/>
      <c r="I28" s="130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>
      <c r="B30" s="42"/>
      <c r="D30" s="138" t="s">
        <v>35</v>
      </c>
      <c r="I30" s="130"/>
      <c r="J30" s="139">
        <f>ROUND(J89,2)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>
      <c r="B32" s="42"/>
      <c r="F32" s="140" t="s">
        <v>37</v>
      </c>
      <c r="I32" s="141" t="s">
        <v>36</v>
      </c>
      <c r="J32" s="140" t="s">
        <v>38</v>
      </c>
      <c r="L32" s="42"/>
    </row>
    <row r="33" spans="2:12" s="1" customFormat="1" ht="14.4" customHeight="1">
      <c r="B33" s="42"/>
      <c r="D33" s="128" t="s">
        <v>39</v>
      </c>
      <c r="E33" s="128" t="s">
        <v>40</v>
      </c>
      <c r="F33" s="142">
        <f>ROUND((SUM(BE89:BE400)),2)</f>
        <v>0</v>
      </c>
      <c r="I33" s="143">
        <v>0.21</v>
      </c>
      <c r="J33" s="142">
        <f>ROUND(((SUM(BE89:BE400))*I33),2)</f>
        <v>0</v>
      </c>
      <c r="L33" s="42"/>
    </row>
    <row r="34" spans="2:12" s="1" customFormat="1" ht="14.4" customHeight="1">
      <c r="B34" s="42"/>
      <c r="E34" s="128" t="s">
        <v>41</v>
      </c>
      <c r="F34" s="142">
        <f>ROUND((SUM(BF89:BF400)),2)</f>
        <v>0</v>
      </c>
      <c r="I34" s="143">
        <v>0.15</v>
      </c>
      <c r="J34" s="142">
        <f>ROUND(((SUM(BF89:BF400))*I34),2)</f>
        <v>0</v>
      </c>
      <c r="L34" s="42"/>
    </row>
    <row r="35" spans="2:12" s="1" customFormat="1" ht="14.4" customHeight="1" hidden="1">
      <c r="B35" s="42"/>
      <c r="E35" s="128" t="s">
        <v>42</v>
      </c>
      <c r="F35" s="142">
        <f>ROUND((SUM(BG89:BG400)),2)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43</v>
      </c>
      <c r="F36" s="142">
        <f>ROUND((SUM(BH89:BH400)),2)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44</v>
      </c>
      <c r="F37" s="142">
        <f>ROUND((SUM(BI89:BI400)),2)</f>
        <v>0</v>
      </c>
      <c r="I37" s="143">
        <v>0</v>
      </c>
      <c r="J37" s="142">
        <f>0</f>
        <v>0</v>
      </c>
      <c r="L37" s="42"/>
    </row>
    <row r="38" spans="2:12" s="1" customFormat="1" ht="6.95" customHeight="1">
      <c r="B38" s="42"/>
      <c r="I38" s="130"/>
      <c r="L38" s="42"/>
    </row>
    <row r="39" spans="2:12" s="1" customFormat="1" ht="25.4" customHeight="1">
      <c r="B39" s="42"/>
      <c r="C39" s="144"/>
      <c r="D39" s="145" t="s">
        <v>45</v>
      </c>
      <c r="E39" s="146"/>
      <c r="F39" s="146"/>
      <c r="G39" s="147" t="s">
        <v>46</v>
      </c>
      <c r="H39" s="148" t="s">
        <v>47</v>
      </c>
      <c r="I39" s="149"/>
      <c r="J39" s="150">
        <f>SUM(J30:J37)</f>
        <v>0</v>
      </c>
      <c r="K39" s="151"/>
      <c r="L39" s="42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89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ÚČELOVÁ KOMUNIKACE K ČP. 48, PŘELOUČ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87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SO 101 - KOMUNIKACE A CHODNÍKY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Přelouč</v>
      </c>
      <c r="G52" s="38"/>
      <c r="H52" s="38"/>
      <c r="I52" s="132" t="s">
        <v>22</v>
      </c>
      <c r="J52" s="66" t="str">
        <f>IF(J12="","",J12)</f>
        <v>26. 4. 2019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 xml:space="preserve"> </v>
      </c>
      <c r="G54" s="38"/>
      <c r="H54" s="38"/>
      <c r="I54" s="132" t="s">
        <v>30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32</v>
      </c>
      <c r="J55" s="35" t="str">
        <f>E24</f>
        <v>Sýkorová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90</v>
      </c>
      <c r="D57" s="160"/>
      <c r="E57" s="160"/>
      <c r="F57" s="160"/>
      <c r="G57" s="160"/>
      <c r="H57" s="160"/>
      <c r="I57" s="161"/>
      <c r="J57" s="162" t="s">
        <v>91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92</v>
      </c>
      <c r="D59" s="38"/>
      <c r="E59" s="38"/>
      <c r="F59" s="38"/>
      <c r="G59" s="38"/>
      <c r="H59" s="38"/>
      <c r="I59" s="130"/>
      <c r="J59" s="97">
        <f>J89</f>
        <v>0</v>
      </c>
      <c r="K59" s="38"/>
      <c r="L59" s="42"/>
      <c r="AU59" s="16" t="s">
        <v>93</v>
      </c>
    </row>
    <row r="60" spans="2:12" s="7" customFormat="1" ht="24.95" customHeight="1">
      <c r="B60" s="164"/>
      <c r="C60" s="165"/>
      <c r="D60" s="166" t="s">
        <v>342</v>
      </c>
      <c r="E60" s="167"/>
      <c r="F60" s="167"/>
      <c r="G60" s="167"/>
      <c r="H60" s="167"/>
      <c r="I60" s="168"/>
      <c r="J60" s="169">
        <f>J90</f>
        <v>0</v>
      </c>
      <c r="K60" s="165"/>
      <c r="L60" s="170"/>
    </row>
    <row r="61" spans="2:12" s="10" customFormat="1" ht="19.9" customHeight="1">
      <c r="B61" s="212"/>
      <c r="C61" s="213"/>
      <c r="D61" s="214" t="s">
        <v>343</v>
      </c>
      <c r="E61" s="215"/>
      <c r="F61" s="215"/>
      <c r="G61" s="215"/>
      <c r="H61" s="215"/>
      <c r="I61" s="216"/>
      <c r="J61" s="217">
        <f>J91</f>
        <v>0</v>
      </c>
      <c r="K61" s="213"/>
      <c r="L61" s="218"/>
    </row>
    <row r="62" spans="2:12" s="10" customFormat="1" ht="19.9" customHeight="1">
      <c r="B62" s="212"/>
      <c r="C62" s="213"/>
      <c r="D62" s="214" t="s">
        <v>344</v>
      </c>
      <c r="E62" s="215"/>
      <c r="F62" s="215"/>
      <c r="G62" s="215"/>
      <c r="H62" s="215"/>
      <c r="I62" s="216"/>
      <c r="J62" s="217">
        <f>J230</f>
        <v>0</v>
      </c>
      <c r="K62" s="213"/>
      <c r="L62" s="218"/>
    </row>
    <row r="63" spans="2:12" s="10" customFormat="1" ht="19.9" customHeight="1">
      <c r="B63" s="212"/>
      <c r="C63" s="213"/>
      <c r="D63" s="214" t="s">
        <v>345</v>
      </c>
      <c r="E63" s="215"/>
      <c r="F63" s="215"/>
      <c r="G63" s="215"/>
      <c r="H63" s="215"/>
      <c r="I63" s="216"/>
      <c r="J63" s="217">
        <f>J236</f>
        <v>0</v>
      </c>
      <c r="K63" s="213"/>
      <c r="L63" s="218"/>
    </row>
    <row r="64" spans="2:12" s="10" customFormat="1" ht="19.9" customHeight="1">
      <c r="B64" s="212"/>
      <c r="C64" s="213"/>
      <c r="D64" s="214" t="s">
        <v>346</v>
      </c>
      <c r="E64" s="215"/>
      <c r="F64" s="215"/>
      <c r="G64" s="215"/>
      <c r="H64" s="215"/>
      <c r="I64" s="216"/>
      <c r="J64" s="217">
        <f>J241</f>
        <v>0</v>
      </c>
      <c r="K64" s="213"/>
      <c r="L64" s="218"/>
    </row>
    <row r="65" spans="2:12" s="10" customFormat="1" ht="19.9" customHeight="1">
      <c r="B65" s="212"/>
      <c r="C65" s="213"/>
      <c r="D65" s="214" t="s">
        <v>347</v>
      </c>
      <c r="E65" s="215"/>
      <c r="F65" s="215"/>
      <c r="G65" s="215"/>
      <c r="H65" s="215"/>
      <c r="I65" s="216"/>
      <c r="J65" s="217">
        <f>J263</f>
        <v>0</v>
      </c>
      <c r="K65" s="213"/>
      <c r="L65" s="218"/>
    </row>
    <row r="66" spans="2:12" s="10" customFormat="1" ht="19.9" customHeight="1">
      <c r="B66" s="212"/>
      <c r="C66" s="213"/>
      <c r="D66" s="214" t="s">
        <v>348</v>
      </c>
      <c r="E66" s="215"/>
      <c r="F66" s="215"/>
      <c r="G66" s="215"/>
      <c r="H66" s="215"/>
      <c r="I66" s="216"/>
      <c r="J66" s="217">
        <f>J290</f>
        <v>0</v>
      </c>
      <c r="K66" s="213"/>
      <c r="L66" s="218"/>
    </row>
    <row r="67" spans="2:12" s="10" customFormat="1" ht="19.9" customHeight="1">
      <c r="B67" s="212"/>
      <c r="C67" s="213"/>
      <c r="D67" s="214" t="s">
        <v>349</v>
      </c>
      <c r="E67" s="215"/>
      <c r="F67" s="215"/>
      <c r="G67" s="215"/>
      <c r="H67" s="215"/>
      <c r="I67" s="216"/>
      <c r="J67" s="217">
        <f>J351</f>
        <v>0</v>
      </c>
      <c r="K67" s="213"/>
      <c r="L67" s="218"/>
    </row>
    <row r="68" spans="2:12" s="7" customFormat="1" ht="24.95" customHeight="1">
      <c r="B68" s="164"/>
      <c r="C68" s="165"/>
      <c r="D68" s="166" t="s">
        <v>350</v>
      </c>
      <c r="E68" s="167"/>
      <c r="F68" s="167"/>
      <c r="G68" s="167"/>
      <c r="H68" s="167"/>
      <c r="I68" s="168"/>
      <c r="J68" s="169">
        <f>J386</f>
        <v>0</v>
      </c>
      <c r="K68" s="165"/>
      <c r="L68" s="170"/>
    </row>
    <row r="69" spans="2:12" s="10" customFormat="1" ht="19.9" customHeight="1">
      <c r="B69" s="212"/>
      <c r="C69" s="213"/>
      <c r="D69" s="214" t="s">
        <v>351</v>
      </c>
      <c r="E69" s="215"/>
      <c r="F69" s="215"/>
      <c r="G69" s="215"/>
      <c r="H69" s="215"/>
      <c r="I69" s="216"/>
      <c r="J69" s="217">
        <f>J387</f>
        <v>0</v>
      </c>
      <c r="K69" s="213"/>
      <c r="L69" s="218"/>
    </row>
    <row r="70" spans="2:12" s="1" customFormat="1" ht="21.8" customHeight="1">
      <c r="B70" s="37"/>
      <c r="C70" s="38"/>
      <c r="D70" s="38"/>
      <c r="E70" s="38"/>
      <c r="F70" s="38"/>
      <c r="G70" s="38"/>
      <c r="H70" s="38"/>
      <c r="I70" s="130"/>
      <c r="J70" s="38"/>
      <c r="K70" s="38"/>
      <c r="L70" s="42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54"/>
      <c r="J71" s="57"/>
      <c r="K71" s="57"/>
      <c r="L71" s="42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57"/>
      <c r="J75" s="59"/>
      <c r="K75" s="59"/>
      <c r="L75" s="42"/>
    </row>
    <row r="76" spans="2:12" s="1" customFormat="1" ht="24.95" customHeight="1">
      <c r="B76" s="37"/>
      <c r="C76" s="22" t="s">
        <v>98</v>
      </c>
      <c r="D76" s="38"/>
      <c r="E76" s="38"/>
      <c r="F76" s="38"/>
      <c r="G76" s="38"/>
      <c r="H76" s="38"/>
      <c r="I76" s="130"/>
      <c r="J76" s="38"/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30"/>
      <c r="J77" s="38"/>
      <c r="K77" s="38"/>
      <c r="L77" s="42"/>
    </row>
    <row r="78" spans="2:12" s="1" customFormat="1" ht="12" customHeight="1">
      <c r="B78" s="37"/>
      <c r="C78" s="31" t="s">
        <v>16</v>
      </c>
      <c r="D78" s="38"/>
      <c r="E78" s="38"/>
      <c r="F78" s="38"/>
      <c r="G78" s="38"/>
      <c r="H78" s="38"/>
      <c r="I78" s="130"/>
      <c r="J78" s="38"/>
      <c r="K78" s="38"/>
      <c r="L78" s="42"/>
    </row>
    <row r="79" spans="2:12" s="1" customFormat="1" ht="16.5" customHeight="1">
      <c r="B79" s="37"/>
      <c r="C79" s="38"/>
      <c r="D79" s="38"/>
      <c r="E79" s="158" t="str">
        <f>E7</f>
        <v>ÚČELOVÁ KOMUNIKACE K ČP. 48, PŘELOUČ</v>
      </c>
      <c r="F79" s="31"/>
      <c r="G79" s="31"/>
      <c r="H79" s="31"/>
      <c r="I79" s="130"/>
      <c r="J79" s="38"/>
      <c r="K79" s="38"/>
      <c r="L79" s="42"/>
    </row>
    <row r="80" spans="2:12" s="1" customFormat="1" ht="12" customHeight="1">
      <c r="B80" s="37"/>
      <c r="C80" s="31" t="s">
        <v>87</v>
      </c>
      <c r="D80" s="38"/>
      <c r="E80" s="38"/>
      <c r="F80" s="38"/>
      <c r="G80" s="38"/>
      <c r="H80" s="38"/>
      <c r="I80" s="130"/>
      <c r="J80" s="38"/>
      <c r="K80" s="38"/>
      <c r="L80" s="42"/>
    </row>
    <row r="81" spans="2:12" s="1" customFormat="1" ht="16.5" customHeight="1">
      <c r="B81" s="37"/>
      <c r="C81" s="38"/>
      <c r="D81" s="38"/>
      <c r="E81" s="63" t="str">
        <f>E9</f>
        <v>SO 101 - KOMUNIKACE A CHODNÍKY</v>
      </c>
      <c r="F81" s="38"/>
      <c r="G81" s="38"/>
      <c r="H81" s="38"/>
      <c r="I81" s="130"/>
      <c r="J81" s="38"/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30"/>
      <c r="J82" s="38"/>
      <c r="K82" s="38"/>
      <c r="L82" s="42"/>
    </row>
    <row r="83" spans="2:12" s="1" customFormat="1" ht="12" customHeight="1">
      <c r="B83" s="37"/>
      <c r="C83" s="31" t="s">
        <v>20</v>
      </c>
      <c r="D83" s="38"/>
      <c r="E83" s="38"/>
      <c r="F83" s="26" t="str">
        <f>F12</f>
        <v>Přelouč</v>
      </c>
      <c r="G83" s="38"/>
      <c r="H83" s="38"/>
      <c r="I83" s="132" t="s">
        <v>22</v>
      </c>
      <c r="J83" s="66" t="str">
        <f>IF(J12="","",J12)</f>
        <v>26. 4. 2019</v>
      </c>
      <c r="K83" s="38"/>
      <c r="L83" s="42"/>
    </row>
    <row r="84" spans="2:12" s="1" customFormat="1" ht="6.95" customHeight="1">
      <c r="B84" s="37"/>
      <c r="C84" s="38"/>
      <c r="D84" s="38"/>
      <c r="E84" s="38"/>
      <c r="F84" s="38"/>
      <c r="G84" s="38"/>
      <c r="H84" s="38"/>
      <c r="I84" s="130"/>
      <c r="J84" s="38"/>
      <c r="K84" s="38"/>
      <c r="L84" s="42"/>
    </row>
    <row r="85" spans="2:12" s="1" customFormat="1" ht="13.65" customHeight="1">
      <c r="B85" s="37"/>
      <c r="C85" s="31" t="s">
        <v>24</v>
      </c>
      <c r="D85" s="38"/>
      <c r="E85" s="38"/>
      <c r="F85" s="26" t="str">
        <f>E15</f>
        <v xml:space="preserve"> </v>
      </c>
      <c r="G85" s="38"/>
      <c r="H85" s="38"/>
      <c r="I85" s="132" t="s">
        <v>30</v>
      </c>
      <c r="J85" s="35" t="str">
        <f>E21</f>
        <v xml:space="preserve"> </v>
      </c>
      <c r="K85" s="38"/>
      <c r="L85" s="42"/>
    </row>
    <row r="86" spans="2:12" s="1" customFormat="1" ht="13.65" customHeight="1">
      <c r="B86" s="37"/>
      <c r="C86" s="31" t="s">
        <v>28</v>
      </c>
      <c r="D86" s="38"/>
      <c r="E86" s="38"/>
      <c r="F86" s="26" t="str">
        <f>IF(E18="","",E18)</f>
        <v>Vyplň údaj</v>
      </c>
      <c r="G86" s="38"/>
      <c r="H86" s="38"/>
      <c r="I86" s="132" t="s">
        <v>32</v>
      </c>
      <c r="J86" s="35" t="str">
        <f>E24</f>
        <v>Sýkorová</v>
      </c>
      <c r="K86" s="38"/>
      <c r="L86" s="42"/>
    </row>
    <row r="87" spans="2:12" s="1" customFormat="1" ht="10.3" customHeight="1">
      <c r="B87" s="37"/>
      <c r="C87" s="38"/>
      <c r="D87" s="38"/>
      <c r="E87" s="38"/>
      <c r="F87" s="38"/>
      <c r="G87" s="38"/>
      <c r="H87" s="38"/>
      <c r="I87" s="130"/>
      <c r="J87" s="38"/>
      <c r="K87" s="38"/>
      <c r="L87" s="42"/>
    </row>
    <row r="88" spans="2:20" s="8" customFormat="1" ht="29.25" customHeight="1">
      <c r="B88" s="171"/>
      <c r="C88" s="172" t="s">
        <v>99</v>
      </c>
      <c r="D88" s="173" t="s">
        <v>54</v>
      </c>
      <c r="E88" s="173" t="s">
        <v>50</v>
      </c>
      <c r="F88" s="173" t="s">
        <v>51</v>
      </c>
      <c r="G88" s="173" t="s">
        <v>100</v>
      </c>
      <c r="H88" s="173" t="s">
        <v>101</v>
      </c>
      <c r="I88" s="174" t="s">
        <v>102</v>
      </c>
      <c r="J88" s="173" t="s">
        <v>91</v>
      </c>
      <c r="K88" s="175" t="s">
        <v>103</v>
      </c>
      <c r="L88" s="176"/>
      <c r="M88" s="87" t="s">
        <v>1</v>
      </c>
      <c r="N88" s="88" t="s">
        <v>39</v>
      </c>
      <c r="O88" s="88" t="s">
        <v>104</v>
      </c>
      <c r="P88" s="88" t="s">
        <v>105</v>
      </c>
      <c r="Q88" s="88" t="s">
        <v>106</v>
      </c>
      <c r="R88" s="88" t="s">
        <v>107</v>
      </c>
      <c r="S88" s="88" t="s">
        <v>108</v>
      </c>
      <c r="T88" s="89" t="s">
        <v>109</v>
      </c>
    </row>
    <row r="89" spans="2:63" s="1" customFormat="1" ht="22.8" customHeight="1">
      <c r="B89" s="37"/>
      <c r="C89" s="94" t="s">
        <v>110</v>
      </c>
      <c r="D89" s="38"/>
      <c r="E89" s="38"/>
      <c r="F89" s="38"/>
      <c r="G89" s="38"/>
      <c r="H89" s="38"/>
      <c r="I89" s="130"/>
      <c r="J89" s="177">
        <f>BK89</f>
        <v>0</v>
      </c>
      <c r="K89" s="38"/>
      <c r="L89" s="42"/>
      <c r="M89" s="90"/>
      <c r="N89" s="91"/>
      <c r="O89" s="91"/>
      <c r="P89" s="178">
        <f>P90+P386</f>
        <v>0</v>
      </c>
      <c r="Q89" s="91"/>
      <c r="R89" s="178">
        <f>R90+R386</f>
        <v>234.36978026</v>
      </c>
      <c r="S89" s="91"/>
      <c r="T89" s="179">
        <f>T90+T386</f>
        <v>82.356</v>
      </c>
      <c r="AT89" s="16" t="s">
        <v>68</v>
      </c>
      <c r="AU89" s="16" t="s">
        <v>93</v>
      </c>
      <c r="BK89" s="180">
        <f>BK90+BK386</f>
        <v>0</v>
      </c>
    </row>
    <row r="90" spans="2:63" s="9" customFormat="1" ht="25.9" customHeight="1">
      <c r="B90" s="181"/>
      <c r="C90" s="182"/>
      <c r="D90" s="183" t="s">
        <v>68</v>
      </c>
      <c r="E90" s="184" t="s">
        <v>352</v>
      </c>
      <c r="F90" s="184" t="s">
        <v>353</v>
      </c>
      <c r="G90" s="182"/>
      <c r="H90" s="182"/>
      <c r="I90" s="185"/>
      <c r="J90" s="186">
        <f>BK90</f>
        <v>0</v>
      </c>
      <c r="K90" s="182"/>
      <c r="L90" s="187"/>
      <c r="M90" s="188"/>
      <c r="N90" s="189"/>
      <c r="O90" s="189"/>
      <c r="P90" s="190">
        <f>P91+P230+P236+P241+P263+P290+P351</f>
        <v>0</v>
      </c>
      <c r="Q90" s="189"/>
      <c r="R90" s="190">
        <f>R91+R230+R236+R241+R263+R290+R351</f>
        <v>115.65856226</v>
      </c>
      <c r="S90" s="189"/>
      <c r="T90" s="191">
        <f>T91+T230+T236+T241+T263+T290+T351</f>
        <v>82.356</v>
      </c>
      <c r="AR90" s="192" t="s">
        <v>77</v>
      </c>
      <c r="AT90" s="193" t="s">
        <v>68</v>
      </c>
      <c r="AU90" s="193" t="s">
        <v>69</v>
      </c>
      <c r="AY90" s="192" t="s">
        <v>113</v>
      </c>
      <c r="BK90" s="194">
        <f>BK91+BK230+BK236+BK241+BK263+BK290+BK351</f>
        <v>0</v>
      </c>
    </row>
    <row r="91" spans="2:63" s="9" customFormat="1" ht="22.8" customHeight="1">
      <c r="B91" s="181"/>
      <c r="C91" s="182"/>
      <c r="D91" s="183" t="s">
        <v>68</v>
      </c>
      <c r="E91" s="219" t="s">
        <v>77</v>
      </c>
      <c r="F91" s="219" t="s">
        <v>354</v>
      </c>
      <c r="G91" s="182"/>
      <c r="H91" s="182"/>
      <c r="I91" s="185"/>
      <c r="J91" s="220">
        <f>BK91</f>
        <v>0</v>
      </c>
      <c r="K91" s="182"/>
      <c r="L91" s="187"/>
      <c r="M91" s="188"/>
      <c r="N91" s="189"/>
      <c r="O91" s="189"/>
      <c r="P91" s="190">
        <f>SUM(P92:P229)</f>
        <v>0</v>
      </c>
      <c r="Q91" s="189"/>
      <c r="R91" s="190">
        <f>SUM(R92:R229)</f>
        <v>48.067651</v>
      </c>
      <c r="S91" s="189"/>
      <c r="T91" s="191">
        <f>SUM(T92:T229)</f>
        <v>82.192</v>
      </c>
      <c r="AR91" s="192" t="s">
        <v>77</v>
      </c>
      <c r="AT91" s="193" t="s">
        <v>68</v>
      </c>
      <c r="AU91" s="193" t="s">
        <v>77</v>
      </c>
      <c r="AY91" s="192" t="s">
        <v>113</v>
      </c>
      <c r="BK91" s="194">
        <f>SUM(BK92:BK229)</f>
        <v>0</v>
      </c>
    </row>
    <row r="92" spans="2:65" s="1" customFormat="1" ht="16.5" customHeight="1">
      <c r="B92" s="37"/>
      <c r="C92" s="195" t="s">
        <v>77</v>
      </c>
      <c r="D92" s="195" t="s">
        <v>114</v>
      </c>
      <c r="E92" s="196" t="s">
        <v>355</v>
      </c>
      <c r="F92" s="197" t="s">
        <v>356</v>
      </c>
      <c r="G92" s="198" t="s">
        <v>357</v>
      </c>
      <c r="H92" s="199">
        <v>14</v>
      </c>
      <c r="I92" s="200"/>
      <c r="J92" s="201">
        <f>ROUND(I92*H92,2)</f>
        <v>0</v>
      </c>
      <c r="K92" s="197" t="s">
        <v>358</v>
      </c>
      <c r="L92" s="42"/>
      <c r="M92" s="202" t="s">
        <v>1</v>
      </c>
      <c r="N92" s="203" t="s">
        <v>40</v>
      </c>
      <c r="O92" s="78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AR92" s="16" t="s">
        <v>118</v>
      </c>
      <c r="AT92" s="16" t="s">
        <v>114</v>
      </c>
      <c r="AU92" s="16" t="s">
        <v>79</v>
      </c>
      <c r="AY92" s="16" t="s">
        <v>113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6" t="s">
        <v>77</v>
      </c>
      <c r="BK92" s="206">
        <f>ROUND(I92*H92,2)</f>
        <v>0</v>
      </c>
      <c r="BL92" s="16" t="s">
        <v>118</v>
      </c>
      <c r="BM92" s="16" t="s">
        <v>359</v>
      </c>
    </row>
    <row r="93" spans="2:51" s="11" customFormat="1" ht="12">
      <c r="B93" s="221"/>
      <c r="C93" s="222"/>
      <c r="D93" s="223" t="s">
        <v>360</v>
      </c>
      <c r="E93" s="224" t="s">
        <v>1</v>
      </c>
      <c r="F93" s="225" t="s">
        <v>361</v>
      </c>
      <c r="G93" s="222"/>
      <c r="H93" s="226">
        <v>4</v>
      </c>
      <c r="I93" s="227"/>
      <c r="J93" s="222"/>
      <c r="K93" s="222"/>
      <c r="L93" s="228"/>
      <c r="M93" s="229"/>
      <c r="N93" s="230"/>
      <c r="O93" s="230"/>
      <c r="P93" s="230"/>
      <c r="Q93" s="230"/>
      <c r="R93" s="230"/>
      <c r="S93" s="230"/>
      <c r="T93" s="231"/>
      <c r="AT93" s="232" t="s">
        <v>360</v>
      </c>
      <c r="AU93" s="232" t="s">
        <v>79</v>
      </c>
      <c r="AV93" s="11" t="s">
        <v>79</v>
      </c>
      <c r="AW93" s="11" t="s">
        <v>31</v>
      </c>
      <c r="AX93" s="11" t="s">
        <v>69</v>
      </c>
      <c r="AY93" s="232" t="s">
        <v>113</v>
      </c>
    </row>
    <row r="94" spans="2:51" s="11" customFormat="1" ht="12">
      <c r="B94" s="221"/>
      <c r="C94" s="222"/>
      <c r="D94" s="223" t="s">
        <v>360</v>
      </c>
      <c r="E94" s="224" t="s">
        <v>1</v>
      </c>
      <c r="F94" s="225" t="s">
        <v>362</v>
      </c>
      <c r="G94" s="222"/>
      <c r="H94" s="226">
        <v>10</v>
      </c>
      <c r="I94" s="227"/>
      <c r="J94" s="222"/>
      <c r="K94" s="222"/>
      <c r="L94" s="228"/>
      <c r="M94" s="229"/>
      <c r="N94" s="230"/>
      <c r="O94" s="230"/>
      <c r="P94" s="230"/>
      <c r="Q94" s="230"/>
      <c r="R94" s="230"/>
      <c r="S94" s="230"/>
      <c r="T94" s="231"/>
      <c r="AT94" s="232" t="s">
        <v>360</v>
      </c>
      <c r="AU94" s="232" t="s">
        <v>79</v>
      </c>
      <c r="AV94" s="11" t="s">
        <v>79</v>
      </c>
      <c r="AW94" s="11" t="s">
        <v>31</v>
      </c>
      <c r="AX94" s="11" t="s">
        <v>69</v>
      </c>
      <c r="AY94" s="232" t="s">
        <v>113</v>
      </c>
    </row>
    <row r="95" spans="2:51" s="12" customFormat="1" ht="12">
      <c r="B95" s="233"/>
      <c r="C95" s="234"/>
      <c r="D95" s="223" t="s">
        <v>360</v>
      </c>
      <c r="E95" s="235" t="s">
        <v>1</v>
      </c>
      <c r="F95" s="236" t="s">
        <v>363</v>
      </c>
      <c r="G95" s="234"/>
      <c r="H95" s="237">
        <v>14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360</v>
      </c>
      <c r="AU95" s="243" t="s">
        <v>79</v>
      </c>
      <c r="AV95" s="12" t="s">
        <v>118</v>
      </c>
      <c r="AW95" s="12" t="s">
        <v>31</v>
      </c>
      <c r="AX95" s="12" t="s">
        <v>77</v>
      </c>
      <c r="AY95" s="243" t="s">
        <v>113</v>
      </c>
    </row>
    <row r="96" spans="2:65" s="1" customFormat="1" ht="16.5" customHeight="1">
      <c r="B96" s="37"/>
      <c r="C96" s="195" t="s">
        <v>79</v>
      </c>
      <c r="D96" s="195" t="s">
        <v>114</v>
      </c>
      <c r="E96" s="196" t="s">
        <v>364</v>
      </c>
      <c r="F96" s="197" t="s">
        <v>365</v>
      </c>
      <c r="G96" s="198" t="s">
        <v>357</v>
      </c>
      <c r="H96" s="199">
        <v>118</v>
      </c>
      <c r="I96" s="200"/>
      <c r="J96" s="201">
        <f>ROUND(I96*H96,2)</f>
        <v>0</v>
      </c>
      <c r="K96" s="197" t="s">
        <v>358</v>
      </c>
      <c r="L96" s="42"/>
      <c r="M96" s="202" t="s">
        <v>1</v>
      </c>
      <c r="N96" s="203" t="s">
        <v>40</v>
      </c>
      <c r="O96" s="78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AR96" s="16" t="s">
        <v>118</v>
      </c>
      <c r="AT96" s="16" t="s">
        <v>114</v>
      </c>
      <c r="AU96" s="16" t="s">
        <v>79</v>
      </c>
      <c r="AY96" s="16" t="s">
        <v>113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6" t="s">
        <v>77</v>
      </c>
      <c r="BK96" s="206">
        <f>ROUND(I96*H96,2)</f>
        <v>0</v>
      </c>
      <c r="BL96" s="16" t="s">
        <v>118</v>
      </c>
      <c r="BM96" s="16" t="s">
        <v>366</v>
      </c>
    </row>
    <row r="97" spans="2:51" s="11" customFormat="1" ht="12">
      <c r="B97" s="221"/>
      <c r="C97" s="222"/>
      <c r="D97" s="223" t="s">
        <v>360</v>
      </c>
      <c r="E97" s="224" t="s">
        <v>1</v>
      </c>
      <c r="F97" s="225" t="s">
        <v>367</v>
      </c>
      <c r="G97" s="222"/>
      <c r="H97" s="226">
        <v>107</v>
      </c>
      <c r="I97" s="227"/>
      <c r="J97" s="222"/>
      <c r="K97" s="222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360</v>
      </c>
      <c r="AU97" s="232" t="s">
        <v>79</v>
      </c>
      <c r="AV97" s="11" t="s">
        <v>79</v>
      </c>
      <c r="AW97" s="11" t="s">
        <v>31</v>
      </c>
      <c r="AX97" s="11" t="s">
        <v>69</v>
      </c>
      <c r="AY97" s="232" t="s">
        <v>113</v>
      </c>
    </row>
    <row r="98" spans="2:51" s="11" customFormat="1" ht="12">
      <c r="B98" s="221"/>
      <c r="C98" s="222"/>
      <c r="D98" s="223" t="s">
        <v>360</v>
      </c>
      <c r="E98" s="224" t="s">
        <v>1</v>
      </c>
      <c r="F98" s="225" t="s">
        <v>368</v>
      </c>
      <c r="G98" s="222"/>
      <c r="H98" s="226">
        <v>11</v>
      </c>
      <c r="I98" s="227"/>
      <c r="J98" s="222"/>
      <c r="K98" s="222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360</v>
      </c>
      <c r="AU98" s="232" t="s">
        <v>79</v>
      </c>
      <c r="AV98" s="11" t="s">
        <v>79</v>
      </c>
      <c r="AW98" s="11" t="s">
        <v>31</v>
      </c>
      <c r="AX98" s="11" t="s">
        <v>69</v>
      </c>
      <c r="AY98" s="232" t="s">
        <v>113</v>
      </c>
    </row>
    <row r="99" spans="2:51" s="12" customFormat="1" ht="12">
      <c r="B99" s="233"/>
      <c r="C99" s="234"/>
      <c r="D99" s="223" t="s">
        <v>360</v>
      </c>
      <c r="E99" s="235" t="s">
        <v>1</v>
      </c>
      <c r="F99" s="236" t="s">
        <v>363</v>
      </c>
      <c r="G99" s="234"/>
      <c r="H99" s="237">
        <v>118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360</v>
      </c>
      <c r="AU99" s="243" t="s">
        <v>79</v>
      </c>
      <c r="AV99" s="12" t="s">
        <v>118</v>
      </c>
      <c r="AW99" s="12" t="s">
        <v>31</v>
      </c>
      <c r="AX99" s="12" t="s">
        <v>77</v>
      </c>
      <c r="AY99" s="243" t="s">
        <v>113</v>
      </c>
    </row>
    <row r="100" spans="2:65" s="1" customFormat="1" ht="33.75" customHeight="1">
      <c r="B100" s="37"/>
      <c r="C100" s="195" t="s">
        <v>121</v>
      </c>
      <c r="D100" s="195" t="s">
        <v>114</v>
      </c>
      <c r="E100" s="196" t="s">
        <v>369</v>
      </c>
      <c r="F100" s="197" t="s">
        <v>370</v>
      </c>
      <c r="G100" s="198" t="s">
        <v>357</v>
      </c>
      <c r="H100" s="199">
        <v>25.1</v>
      </c>
      <c r="I100" s="200"/>
      <c r="J100" s="201">
        <f>ROUND(I100*H100,2)</f>
        <v>0</v>
      </c>
      <c r="K100" s="197" t="s">
        <v>358</v>
      </c>
      <c r="L100" s="42"/>
      <c r="M100" s="202" t="s">
        <v>1</v>
      </c>
      <c r="N100" s="203" t="s">
        <v>40</v>
      </c>
      <c r="O100" s="78"/>
      <c r="P100" s="204">
        <f>O100*H100</f>
        <v>0</v>
      </c>
      <c r="Q100" s="204">
        <v>0</v>
      </c>
      <c r="R100" s="204">
        <f>Q100*H100</f>
        <v>0</v>
      </c>
      <c r="S100" s="204">
        <v>0.255</v>
      </c>
      <c r="T100" s="205">
        <f>S100*H100</f>
        <v>6.4005</v>
      </c>
      <c r="AR100" s="16" t="s">
        <v>118</v>
      </c>
      <c r="AT100" s="16" t="s">
        <v>114</v>
      </c>
      <c r="AU100" s="16" t="s">
        <v>79</v>
      </c>
      <c r="AY100" s="16" t="s">
        <v>113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6" t="s">
        <v>77</v>
      </c>
      <c r="BK100" s="206">
        <f>ROUND(I100*H100,2)</f>
        <v>0</v>
      </c>
      <c r="BL100" s="16" t="s">
        <v>118</v>
      </c>
      <c r="BM100" s="16" t="s">
        <v>371</v>
      </c>
    </row>
    <row r="101" spans="2:51" s="11" customFormat="1" ht="12">
      <c r="B101" s="221"/>
      <c r="C101" s="222"/>
      <c r="D101" s="223" t="s">
        <v>360</v>
      </c>
      <c r="E101" s="224" t="s">
        <v>1</v>
      </c>
      <c r="F101" s="225" t="s">
        <v>372</v>
      </c>
      <c r="G101" s="222"/>
      <c r="H101" s="226">
        <v>9.6</v>
      </c>
      <c r="I101" s="227"/>
      <c r="J101" s="222"/>
      <c r="K101" s="222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360</v>
      </c>
      <c r="AU101" s="232" t="s">
        <v>79</v>
      </c>
      <c r="AV101" s="11" t="s">
        <v>79</v>
      </c>
      <c r="AW101" s="11" t="s">
        <v>31</v>
      </c>
      <c r="AX101" s="11" t="s">
        <v>69</v>
      </c>
      <c r="AY101" s="232" t="s">
        <v>113</v>
      </c>
    </row>
    <row r="102" spans="2:51" s="11" customFormat="1" ht="12">
      <c r="B102" s="221"/>
      <c r="C102" s="222"/>
      <c r="D102" s="223" t="s">
        <v>360</v>
      </c>
      <c r="E102" s="224" t="s">
        <v>1</v>
      </c>
      <c r="F102" s="225" t="s">
        <v>373</v>
      </c>
      <c r="G102" s="222"/>
      <c r="H102" s="226">
        <v>15.5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360</v>
      </c>
      <c r="AU102" s="232" t="s">
        <v>79</v>
      </c>
      <c r="AV102" s="11" t="s">
        <v>79</v>
      </c>
      <c r="AW102" s="11" t="s">
        <v>31</v>
      </c>
      <c r="AX102" s="11" t="s">
        <v>69</v>
      </c>
      <c r="AY102" s="232" t="s">
        <v>113</v>
      </c>
    </row>
    <row r="103" spans="2:51" s="12" customFormat="1" ht="12">
      <c r="B103" s="233"/>
      <c r="C103" s="234"/>
      <c r="D103" s="223" t="s">
        <v>360</v>
      </c>
      <c r="E103" s="235" t="s">
        <v>1</v>
      </c>
      <c r="F103" s="236" t="s">
        <v>363</v>
      </c>
      <c r="G103" s="234"/>
      <c r="H103" s="237">
        <v>25.1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360</v>
      </c>
      <c r="AU103" s="243" t="s">
        <v>79</v>
      </c>
      <c r="AV103" s="12" t="s">
        <v>118</v>
      </c>
      <c r="AW103" s="12" t="s">
        <v>31</v>
      </c>
      <c r="AX103" s="12" t="s">
        <v>77</v>
      </c>
      <c r="AY103" s="243" t="s">
        <v>113</v>
      </c>
    </row>
    <row r="104" spans="2:65" s="1" customFormat="1" ht="22.5" customHeight="1">
      <c r="B104" s="37"/>
      <c r="C104" s="195" t="s">
        <v>118</v>
      </c>
      <c r="D104" s="195" t="s">
        <v>114</v>
      </c>
      <c r="E104" s="196" t="s">
        <v>374</v>
      </c>
      <c r="F104" s="197" t="s">
        <v>375</v>
      </c>
      <c r="G104" s="198" t="s">
        <v>357</v>
      </c>
      <c r="H104" s="199">
        <v>45.4</v>
      </c>
      <c r="I104" s="200"/>
      <c r="J104" s="201">
        <f>ROUND(I104*H104,2)</f>
        <v>0</v>
      </c>
      <c r="K104" s="197" t="s">
        <v>358</v>
      </c>
      <c r="L104" s="42"/>
      <c r="M104" s="202" t="s">
        <v>1</v>
      </c>
      <c r="N104" s="203" t="s">
        <v>40</v>
      </c>
      <c r="O104" s="78"/>
      <c r="P104" s="204">
        <f>O104*H104</f>
        <v>0</v>
      </c>
      <c r="Q104" s="204">
        <v>0</v>
      </c>
      <c r="R104" s="204">
        <f>Q104*H104</f>
        <v>0</v>
      </c>
      <c r="S104" s="204">
        <v>0.26</v>
      </c>
      <c r="T104" s="205">
        <f>S104*H104</f>
        <v>11.804</v>
      </c>
      <c r="AR104" s="16" t="s">
        <v>118</v>
      </c>
      <c r="AT104" s="16" t="s">
        <v>114</v>
      </c>
      <c r="AU104" s="16" t="s">
        <v>79</v>
      </c>
      <c r="AY104" s="16" t="s">
        <v>113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6" t="s">
        <v>77</v>
      </c>
      <c r="BK104" s="206">
        <f>ROUND(I104*H104,2)</f>
        <v>0</v>
      </c>
      <c r="BL104" s="16" t="s">
        <v>118</v>
      </c>
      <c r="BM104" s="16" t="s">
        <v>376</v>
      </c>
    </row>
    <row r="105" spans="2:51" s="11" customFormat="1" ht="12">
      <c r="B105" s="221"/>
      <c r="C105" s="222"/>
      <c r="D105" s="223" t="s">
        <v>360</v>
      </c>
      <c r="E105" s="224" t="s">
        <v>1</v>
      </c>
      <c r="F105" s="225" t="s">
        <v>377</v>
      </c>
      <c r="G105" s="222"/>
      <c r="H105" s="226">
        <v>45.4</v>
      </c>
      <c r="I105" s="227"/>
      <c r="J105" s="222"/>
      <c r="K105" s="222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360</v>
      </c>
      <c r="AU105" s="232" t="s">
        <v>79</v>
      </c>
      <c r="AV105" s="11" t="s">
        <v>79</v>
      </c>
      <c r="AW105" s="11" t="s">
        <v>31</v>
      </c>
      <c r="AX105" s="11" t="s">
        <v>77</v>
      </c>
      <c r="AY105" s="232" t="s">
        <v>113</v>
      </c>
    </row>
    <row r="106" spans="2:65" s="1" customFormat="1" ht="22.5" customHeight="1">
      <c r="B106" s="37"/>
      <c r="C106" s="195" t="s">
        <v>129</v>
      </c>
      <c r="D106" s="195" t="s">
        <v>114</v>
      </c>
      <c r="E106" s="196" t="s">
        <v>378</v>
      </c>
      <c r="F106" s="197" t="s">
        <v>379</v>
      </c>
      <c r="G106" s="198" t="s">
        <v>357</v>
      </c>
      <c r="H106" s="199">
        <v>98.5</v>
      </c>
      <c r="I106" s="200"/>
      <c r="J106" s="201">
        <f>ROUND(I106*H106,2)</f>
        <v>0</v>
      </c>
      <c r="K106" s="197" t="s">
        <v>358</v>
      </c>
      <c r="L106" s="42"/>
      <c r="M106" s="202" t="s">
        <v>1</v>
      </c>
      <c r="N106" s="203" t="s">
        <v>40</v>
      </c>
      <c r="O106" s="78"/>
      <c r="P106" s="204">
        <f>O106*H106</f>
        <v>0</v>
      </c>
      <c r="Q106" s="204">
        <v>0</v>
      </c>
      <c r="R106" s="204">
        <f>Q106*H106</f>
        <v>0</v>
      </c>
      <c r="S106" s="204">
        <v>0.29</v>
      </c>
      <c r="T106" s="205">
        <f>S106*H106</f>
        <v>28.564999999999998</v>
      </c>
      <c r="AR106" s="16" t="s">
        <v>118</v>
      </c>
      <c r="AT106" s="16" t="s">
        <v>114</v>
      </c>
      <c r="AU106" s="16" t="s">
        <v>79</v>
      </c>
      <c r="AY106" s="16" t="s">
        <v>113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6" t="s">
        <v>77</v>
      </c>
      <c r="BK106" s="206">
        <f>ROUND(I106*H106,2)</f>
        <v>0</v>
      </c>
      <c r="BL106" s="16" t="s">
        <v>118</v>
      </c>
      <c r="BM106" s="16" t="s">
        <v>380</v>
      </c>
    </row>
    <row r="107" spans="2:51" s="11" customFormat="1" ht="12">
      <c r="B107" s="221"/>
      <c r="C107" s="222"/>
      <c r="D107" s="223" t="s">
        <v>360</v>
      </c>
      <c r="E107" s="224" t="s">
        <v>1</v>
      </c>
      <c r="F107" s="225" t="s">
        <v>381</v>
      </c>
      <c r="G107" s="222"/>
      <c r="H107" s="226">
        <v>25.1</v>
      </c>
      <c r="I107" s="227"/>
      <c r="J107" s="222"/>
      <c r="K107" s="222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360</v>
      </c>
      <c r="AU107" s="232" t="s">
        <v>79</v>
      </c>
      <c r="AV107" s="11" t="s">
        <v>79</v>
      </c>
      <c r="AW107" s="11" t="s">
        <v>31</v>
      </c>
      <c r="AX107" s="11" t="s">
        <v>69</v>
      </c>
      <c r="AY107" s="232" t="s">
        <v>113</v>
      </c>
    </row>
    <row r="108" spans="2:51" s="11" customFormat="1" ht="12">
      <c r="B108" s="221"/>
      <c r="C108" s="222"/>
      <c r="D108" s="223" t="s">
        <v>360</v>
      </c>
      <c r="E108" s="224" t="s">
        <v>1</v>
      </c>
      <c r="F108" s="225" t="s">
        <v>382</v>
      </c>
      <c r="G108" s="222"/>
      <c r="H108" s="226">
        <v>45.4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360</v>
      </c>
      <c r="AU108" s="232" t="s">
        <v>79</v>
      </c>
      <c r="AV108" s="11" t="s">
        <v>79</v>
      </c>
      <c r="AW108" s="11" t="s">
        <v>31</v>
      </c>
      <c r="AX108" s="11" t="s">
        <v>69</v>
      </c>
      <c r="AY108" s="232" t="s">
        <v>113</v>
      </c>
    </row>
    <row r="109" spans="2:51" s="11" customFormat="1" ht="12">
      <c r="B109" s="221"/>
      <c r="C109" s="222"/>
      <c r="D109" s="223" t="s">
        <v>360</v>
      </c>
      <c r="E109" s="224" t="s">
        <v>1</v>
      </c>
      <c r="F109" s="225" t="s">
        <v>383</v>
      </c>
      <c r="G109" s="222"/>
      <c r="H109" s="226">
        <v>28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360</v>
      </c>
      <c r="AU109" s="232" t="s">
        <v>79</v>
      </c>
      <c r="AV109" s="11" t="s">
        <v>79</v>
      </c>
      <c r="AW109" s="11" t="s">
        <v>31</v>
      </c>
      <c r="AX109" s="11" t="s">
        <v>69</v>
      </c>
      <c r="AY109" s="232" t="s">
        <v>113</v>
      </c>
    </row>
    <row r="110" spans="2:51" s="12" customFormat="1" ht="12">
      <c r="B110" s="233"/>
      <c r="C110" s="234"/>
      <c r="D110" s="223" t="s">
        <v>360</v>
      </c>
      <c r="E110" s="235" t="s">
        <v>1</v>
      </c>
      <c r="F110" s="236" t="s">
        <v>363</v>
      </c>
      <c r="G110" s="234"/>
      <c r="H110" s="237">
        <v>98.5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360</v>
      </c>
      <c r="AU110" s="243" t="s">
        <v>79</v>
      </c>
      <c r="AV110" s="12" t="s">
        <v>118</v>
      </c>
      <c r="AW110" s="12" t="s">
        <v>31</v>
      </c>
      <c r="AX110" s="12" t="s">
        <v>77</v>
      </c>
      <c r="AY110" s="243" t="s">
        <v>113</v>
      </c>
    </row>
    <row r="111" spans="2:65" s="1" customFormat="1" ht="22.5" customHeight="1">
      <c r="B111" s="37"/>
      <c r="C111" s="195" t="s">
        <v>125</v>
      </c>
      <c r="D111" s="195" t="s">
        <v>114</v>
      </c>
      <c r="E111" s="196" t="s">
        <v>384</v>
      </c>
      <c r="F111" s="197" t="s">
        <v>385</v>
      </c>
      <c r="G111" s="198" t="s">
        <v>357</v>
      </c>
      <c r="H111" s="199">
        <v>45</v>
      </c>
      <c r="I111" s="200"/>
      <c r="J111" s="201">
        <f>ROUND(I111*H111,2)</f>
        <v>0</v>
      </c>
      <c r="K111" s="197" t="s">
        <v>358</v>
      </c>
      <c r="L111" s="42"/>
      <c r="M111" s="202" t="s">
        <v>1</v>
      </c>
      <c r="N111" s="203" t="s">
        <v>40</v>
      </c>
      <c r="O111" s="78"/>
      <c r="P111" s="204">
        <f>O111*H111</f>
        <v>0</v>
      </c>
      <c r="Q111" s="204">
        <v>0</v>
      </c>
      <c r="R111" s="204">
        <f>Q111*H111</f>
        <v>0</v>
      </c>
      <c r="S111" s="204">
        <v>0.325</v>
      </c>
      <c r="T111" s="205">
        <f>S111*H111</f>
        <v>14.625</v>
      </c>
      <c r="AR111" s="16" t="s">
        <v>118</v>
      </c>
      <c r="AT111" s="16" t="s">
        <v>114</v>
      </c>
      <c r="AU111" s="16" t="s">
        <v>79</v>
      </c>
      <c r="AY111" s="16" t="s">
        <v>113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6" t="s">
        <v>77</v>
      </c>
      <c r="BK111" s="206">
        <f>ROUND(I111*H111,2)</f>
        <v>0</v>
      </c>
      <c r="BL111" s="16" t="s">
        <v>118</v>
      </c>
      <c r="BM111" s="16" t="s">
        <v>386</v>
      </c>
    </row>
    <row r="112" spans="2:51" s="11" customFormat="1" ht="12">
      <c r="B112" s="221"/>
      <c r="C112" s="222"/>
      <c r="D112" s="223" t="s">
        <v>360</v>
      </c>
      <c r="E112" s="224" t="s">
        <v>1</v>
      </c>
      <c r="F112" s="225" t="s">
        <v>387</v>
      </c>
      <c r="G112" s="222"/>
      <c r="H112" s="226">
        <v>11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360</v>
      </c>
      <c r="AU112" s="232" t="s">
        <v>79</v>
      </c>
      <c r="AV112" s="11" t="s">
        <v>79</v>
      </c>
      <c r="AW112" s="11" t="s">
        <v>31</v>
      </c>
      <c r="AX112" s="11" t="s">
        <v>69</v>
      </c>
      <c r="AY112" s="232" t="s">
        <v>113</v>
      </c>
    </row>
    <row r="113" spans="2:51" s="11" customFormat="1" ht="12">
      <c r="B113" s="221"/>
      <c r="C113" s="222"/>
      <c r="D113" s="223" t="s">
        <v>360</v>
      </c>
      <c r="E113" s="224" t="s">
        <v>1</v>
      </c>
      <c r="F113" s="225" t="s">
        <v>388</v>
      </c>
      <c r="G113" s="222"/>
      <c r="H113" s="226">
        <v>7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360</v>
      </c>
      <c r="AU113" s="232" t="s">
        <v>79</v>
      </c>
      <c r="AV113" s="11" t="s">
        <v>79</v>
      </c>
      <c r="AW113" s="11" t="s">
        <v>31</v>
      </c>
      <c r="AX113" s="11" t="s">
        <v>69</v>
      </c>
      <c r="AY113" s="232" t="s">
        <v>113</v>
      </c>
    </row>
    <row r="114" spans="2:51" s="11" customFormat="1" ht="12">
      <c r="B114" s="221"/>
      <c r="C114" s="222"/>
      <c r="D114" s="223" t="s">
        <v>360</v>
      </c>
      <c r="E114" s="224" t="s">
        <v>1</v>
      </c>
      <c r="F114" s="225" t="s">
        <v>389</v>
      </c>
      <c r="G114" s="222"/>
      <c r="H114" s="226">
        <v>27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360</v>
      </c>
      <c r="AU114" s="232" t="s">
        <v>79</v>
      </c>
      <c r="AV114" s="11" t="s">
        <v>79</v>
      </c>
      <c r="AW114" s="11" t="s">
        <v>31</v>
      </c>
      <c r="AX114" s="11" t="s">
        <v>69</v>
      </c>
      <c r="AY114" s="232" t="s">
        <v>113</v>
      </c>
    </row>
    <row r="115" spans="2:51" s="12" customFormat="1" ht="12">
      <c r="B115" s="233"/>
      <c r="C115" s="234"/>
      <c r="D115" s="223" t="s">
        <v>360</v>
      </c>
      <c r="E115" s="235" t="s">
        <v>1</v>
      </c>
      <c r="F115" s="236" t="s">
        <v>363</v>
      </c>
      <c r="G115" s="234"/>
      <c r="H115" s="237">
        <v>45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360</v>
      </c>
      <c r="AU115" s="243" t="s">
        <v>79</v>
      </c>
      <c r="AV115" s="12" t="s">
        <v>118</v>
      </c>
      <c r="AW115" s="12" t="s">
        <v>31</v>
      </c>
      <c r="AX115" s="12" t="s">
        <v>77</v>
      </c>
      <c r="AY115" s="243" t="s">
        <v>113</v>
      </c>
    </row>
    <row r="116" spans="2:65" s="1" customFormat="1" ht="22.5" customHeight="1">
      <c r="B116" s="37"/>
      <c r="C116" s="195" t="s">
        <v>137</v>
      </c>
      <c r="D116" s="195" t="s">
        <v>114</v>
      </c>
      <c r="E116" s="196" t="s">
        <v>390</v>
      </c>
      <c r="F116" s="197" t="s">
        <v>391</v>
      </c>
      <c r="G116" s="198" t="s">
        <v>357</v>
      </c>
      <c r="H116" s="199">
        <v>28</v>
      </c>
      <c r="I116" s="200"/>
      <c r="J116" s="201">
        <f>ROUND(I116*H116,2)</f>
        <v>0</v>
      </c>
      <c r="K116" s="197" t="s">
        <v>358</v>
      </c>
      <c r="L116" s="42"/>
      <c r="M116" s="202" t="s">
        <v>1</v>
      </c>
      <c r="N116" s="203" t="s">
        <v>40</v>
      </c>
      <c r="O116" s="78"/>
      <c r="P116" s="204">
        <f>O116*H116</f>
        <v>0</v>
      </c>
      <c r="Q116" s="204">
        <v>0</v>
      </c>
      <c r="R116" s="204">
        <f>Q116*H116</f>
        <v>0</v>
      </c>
      <c r="S116" s="204">
        <v>0.22</v>
      </c>
      <c r="T116" s="205">
        <f>S116*H116</f>
        <v>6.16</v>
      </c>
      <c r="AR116" s="16" t="s">
        <v>118</v>
      </c>
      <c r="AT116" s="16" t="s">
        <v>114</v>
      </c>
      <c r="AU116" s="16" t="s">
        <v>79</v>
      </c>
      <c r="AY116" s="16" t="s">
        <v>113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6" t="s">
        <v>77</v>
      </c>
      <c r="BK116" s="206">
        <f>ROUND(I116*H116,2)</f>
        <v>0</v>
      </c>
      <c r="BL116" s="16" t="s">
        <v>118</v>
      </c>
      <c r="BM116" s="16" t="s">
        <v>392</v>
      </c>
    </row>
    <row r="117" spans="2:51" s="11" customFormat="1" ht="12">
      <c r="B117" s="221"/>
      <c r="C117" s="222"/>
      <c r="D117" s="223" t="s">
        <v>360</v>
      </c>
      <c r="E117" s="224" t="s">
        <v>1</v>
      </c>
      <c r="F117" s="225" t="s">
        <v>393</v>
      </c>
      <c r="G117" s="222"/>
      <c r="H117" s="226">
        <v>28</v>
      </c>
      <c r="I117" s="227"/>
      <c r="J117" s="222"/>
      <c r="K117" s="222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360</v>
      </c>
      <c r="AU117" s="232" t="s">
        <v>79</v>
      </c>
      <c r="AV117" s="11" t="s">
        <v>79</v>
      </c>
      <c r="AW117" s="11" t="s">
        <v>31</v>
      </c>
      <c r="AX117" s="11" t="s">
        <v>77</v>
      </c>
      <c r="AY117" s="232" t="s">
        <v>113</v>
      </c>
    </row>
    <row r="118" spans="2:65" s="1" customFormat="1" ht="22.5" customHeight="1">
      <c r="B118" s="37"/>
      <c r="C118" s="195" t="s">
        <v>128</v>
      </c>
      <c r="D118" s="195" t="s">
        <v>114</v>
      </c>
      <c r="E118" s="196" t="s">
        <v>394</v>
      </c>
      <c r="F118" s="197" t="s">
        <v>395</v>
      </c>
      <c r="G118" s="198" t="s">
        <v>135</v>
      </c>
      <c r="H118" s="199">
        <v>17.5</v>
      </c>
      <c r="I118" s="200"/>
      <c r="J118" s="201">
        <f>ROUND(I118*H118,2)</f>
        <v>0</v>
      </c>
      <c r="K118" s="197" t="s">
        <v>358</v>
      </c>
      <c r="L118" s="42"/>
      <c r="M118" s="202" t="s">
        <v>1</v>
      </c>
      <c r="N118" s="203" t="s">
        <v>40</v>
      </c>
      <c r="O118" s="78"/>
      <c r="P118" s="204">
        <f>O118*H118</f>
        <v>0</v>
      </c>
      <c r="Q118" s="204">
        <v>0</v>
      </c>
      <c r="R118" s="204">
        <f>Q118*H118</f>
        <v>0</v>
      </c>
      <c r="S118" s="204">
        <v>0.29</v>
      </c>
      <c r="T118" s="205">
        <f>S118*H118</f>
        <v>5.074999999999999</v>
      </c>
      <c r="AR118" s="16" t="s">
        <v>118</v>
      </c>
      <c r="AT118" s="16" t="s">
        <v>114</v>
      </c>
      <c r="AU118" s="16" t="s">
        <v>79</v>
      </c>
      <c r="AY118" s="16" t="s">
        <v>113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6" t="s">
        <v>77</v>
      </c>
      <c r="BK118" s="206">
        <f>ROUND(I118*H118,2)</f>
        <v>0</v>
      </c>
      <c r="BL118" s="16" t="s">
        <v>118</v>
      </c>
      <c r="BM118" s="16" t="s">
        <v>396</v>
      </c>
    </row>
    <row r="119" spans="2:51" s="11" customFormat="1" ht="12">
      <c r="B119" s="221"/>
      <c r="C119" s="222"/>
      <c r="D119" s="223" t="s">
        <v>360</v>
      </c>
      <c r="E119" s="224" t="s">
        <v>1</v>
      </c>
      <c r="F119" s="225" t="s">
        <v>397</v>
      </c>
      <c r="G119" s="222"/>
      <c r="H119" s="226">
        <v>17.5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360</v>
      </c>
      <c r="AU119" s="232" t="s">
        <v>79</v>
      </c>
      <c r="AV119" s="11" t="s">
        <v>79</v>
      </c>
      <c r="AW119" s="11" t="s">
        <v>31</v>
      </c>
      <c r="AX119" s="11" t="s">
        <v>77</v>
      </c>
      <c r="AY119" s="232" t="s">
        <v>113</v>
      </c>
    </row>
    <row r="120" spans="2:65" s="1" customFormat="1" ht="22.5" customHeight="1">
      <c r="B120" s="37"/>
      <c r="C120" s="195" t="s">
        <v>144</v>
      </c>
      <c r="D120" s="195" t="s">
        <v>114</v>
      </c>
      <c r="E120" s="196" t="s">
        <v>398</v>
      </c>
      <c r="F120" s="197" t="s">
        <v>399</v>
      </c>
      <c r="G120" s="198" t="s">
        <v>135</v>
      </c>
      <c r="H120" s="199">
        <v>32.6</v>
      </c>
      <c r="I120" s="200"/>
      <c r="J120" s="201">
        <f>ROUND(I120*H120,2)</f>
        <v>0</v>
      </c>
      <c r="K120" s="197" t="s">
        <v>358</v>
      </c>
      <c r="L120" s="42"/>
      <c r="M120" s="202" t="s">
        <v>1</v>
      </c>
      <c r="N120" s="203" t="s">
        <v>40</v>
      </c>
      <c r="O120" s="78"/>
      <c r="P120" s="204">
        <f>O120*H120</f>
        <v>0</v>
      </c>
      <c r="Q120" s="204">
        <v>0</v>
      </c>
      <c r="R120" s="204">
        <f>Q120*H120</f>
        <v>0</v>
      </c>
      <c r="S120" s="204">
        <v>0.205</v>
      </c>
      <c r="T120" s="205">
        <f>S120*H120</f>
        <v>6.683</v>
      </c>
      <c r="AR120" s="16" t="s">
        <v>118</v>
      </c>
      <c r="AT120" s="16" t="s">
        <v>114</v>
      </c>
      <c r="AU120" s="16" t="s">
        <v>79</v>
      </c>
      <c r="AY120" s="16" t="s">
        <v>113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6" t="s">
        <v>77</v>
      </c>
      <c r="BK120" s="206">
        <f>ROUND(I120*H120,2)</f>
        <v>0</v>
      </c>
      <c r="BL120" s="16" t="s">
        <v>118</v>
      </c>
      <c r="BM120" s="16" t="s">
        <v>400</v>
      </c>
    </row>
    <row r="121" spans="2:51" s="11" customFormat="1" ht="12">
      <c r="B121" s="221"/>
      <c r="C121" s="222"/>
      <c r="D121" s="223" t="s">
        <v>360</v>
      </c>
      <c r="E121" s="224" t="s">
        <v>1</v>
      </c>
      <c r="F121" s="225" t="s">
        <v>401</v>
      </c>
      <c r="G121" s="222"/>
      <c r="H121" s="226">
        <v>23.1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360</v>
      </c>
      <c r="AU121" s="232" t="s">
        <v>79</v>
      </c>
      <c r="AV121" s="11" t="s">
        <v>79</v>
      </c>
      <c r="AW121" s="11" t="s">
        <v>31</v>
      </c>
      <c r="AX121" s="11" t="s">
        <v>69</v>
      </c>
      <c r="AY121" s="232" t="s">
        <v>113</v>
      </c>
    </row>
    <row r="122" spans="2:51" s="11" customFormat="1" ht="12">
      <c r="B122" s="221"/>
      <c r="C122" s="222"/>
      <c r="D122" s="223" t="s">
        <v>360</v>
      </c>
      <c r="E122" s="224" t="s">
        <v>1</v>
      </c>
      <c r="F122" s="225" t="s">
        <v>402</v>
      </c>
      <c r="G122" s="222"/>
      <c r="H122" s="226">
        <v>9.5</v>
      </c>
      <c r="I122" s="227"/>
      <c r="J122" s="222"/>
      <c r="K122" s="222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360</v>
      </c>
      <c r="AU122" s="232" t="s">
        <v>79</v>
      </c>
      <c r="AV122" s="11" t="s">
        <v>79</v>
      </c>
      <c r="AW122" s="11" t="s">
        <v>31</v>
      </c>
      <c r="AX122" s="11" t="s">
        <v>69</v>
      </c>
      <c r="AY122" s="232" t="s">
        <v>113</v>
      </c>
    </row>
    <row r="123" spans="2:51" s="12" customFormat="1" ht="12">
      <c r="B123" s="233"/>
      <c r="C123" s="234"/>
      <c r="D123" s="223" t="s">
        <v>360</v>
      </c>
      <c r="E123" s="235" t="s">
        <v>1</v>
      </c>
      <c r="F123" s="236" t="s">
        <v>363</v>
      </c>
      <c r="G123" s="234"/>
      <c r="H123" s="237">
        <v>32.6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360</v>
      </c>
      <c r="AU123" s="243" t="s">
        <v>79</v>
      </c>
      <c r="AV123" s="12" t="s">
        <v>118</v>
      </c>
      <c r="AW123" s="12" t="s">
        <v>31</v>
      </c>
      <c r="AX123" s="12" t="s">
        <v>77</v>
      </c>
      <c r="AY123" s="243" t="s">
        <v>113</v>
      </c>
    </row>
    <row r="124" spans="2:65" s="1" customFormat="1" ht="22.5" customHeight="1">
      <c r="B124" s="37"/>
      <c r="C124" s="195" t="s">
        <v>132</v>
      </c>
      <c r="D124" s="195" t="s">
        <v>114</v>
      </c>
      <c r="E124" s="196" t="s">
        <v>403</v>
      </c>
      <c r="F124" s="197" t="s">
        <v>404</v>
      </c>
      <c r="G124" s="198" t="s">
        <v>135</v>
      </c>
      <c r="H124" s="199">
        <v>21.7</v>
      </c>
      <c r="I124" s="200"/>
      <c r="J124" s="201">
        <f>ROUND(I124*H124,2)</f>
        <v>0</v>
      </c>
      <c r="K124" s="197" t="s">
        <v>358</v>
      </c>
      <c r="L124" s="42"/>
      <c r="M124" s="202" t="s">
        <v>1</v>
      </c>
      <c r="N124" s="203" t="s">
        <v>40</v>
      </c>
      <c r="O124" s="78"/>
      <c r="P124" s="204">
        <f>O124*H124</f>
        <v>0</v>
      </c>
      <c r="Q124" s="204">
        <v>0</v>
      </c>
      <c r="R124" s="204">
        <f>Q124*H124</f>
        <v>0</v>
      </c>
      <c r="S124" s="204">
        <v>0.115</v>
      </c>
      <c r="T124" s="205">
        <f>S124*H124</f>
        <v>2.4955</v>
      </c>
      <c r="AR124" s="16" t="s">
        <v>118</v>
      </c>
      <c r="AT124" s="16" t="s">
        <v>114</v>
      </c>
      <c r="AU124" s="16" t="s">
        <v>79</v>
      </c>
      <c r="AY124" s="16" t="s">
        <v>113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6" t="s">
        <v>77</v>
      </c>
      <c r="BK124" s="206">
        <f>ROUND(I124*H124,2)</f>
        <v>0</v>
      </c>
      <c r="BL124" s="16" t="s">
        <v>118</v>
      </c>
      <c r="BM124" s="16" t="s">
        <v>405</v>
      </c>
    </row>
    <row r="125" spans="2:51" s="11" customFormat="1" ht="12">
      <c r="B125" s="221"/>
      <c r="C125" s="222"/>
      <c r="D125" s="223" t="s">
        <v>360</v>
      </c>
      <c r="E125" s="224" t="s">
        <v>1</v>
      </c>
      <c r="F125" s="225" t="s">
        <v>406</v>
      </c>
      <c r="G125" s="222"/>
      <c r="H125" s="226">
        <v>9.2</v>
      </c>
      <c r="I125" s="227"/>
      <c r="J125" s="222"/>
      <c r="K125" s="222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360</v>
      </c>
      <c r="AU125" s="232" t="s">
        <v>79</v>
      </c>
      <c r="AV125" s="11" t="s">
        <v>79</v>
      </c>
      <c r="AW125" s="11" t="s">
        <v>31</v>
      </c>
      <c r="AX125" s="11" t="s">
        <v>69</v>
      </c>
      <c r="AY125" s="232" t="s">
        <v>113</v>
      </c>
    </row>
    <row r="126" spans="2:51" s="11" customFormat="1" ht="12">
      <c r="B126" s="221"/>
      <c r="C126" s="222"/>
      <c r="D126" s="223" t="s">
        <v>360</v>
      </c>
      <c r="E126" s="224" t="s">
        <v>1</v>
      </c>
      <c r="F126" s="225" t="s">
        <v>407</v>
      </c>
      <c r="G126" s="222"/>
      <c r="H126" s="226">
        <v>12.5</v>
      </c>
      <c r="I126" s="227"/>
      <c r="J126" s="222"/>
      <c r="K126" s="222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360</v>
      </c>
      <c r="AU126" s="232" t="s">
        <v>79</v>
      </c>
      <c r="AV126" s="11" t="s">
        <v>79</v>
      </c>
      <c r="AW126" s="11" t="s">
        <v>31</v>
      </c>
      <c r="AX126" s="11" t="s">
        <v>69</v>
      </c>
      <c r="AY126" s="232" t="s">
        <v>113</v>
      </c>
    </row>
    <row r="127" spans="2:51" s="12" customFormat="1" ht="12">
      <c r="B127" s="233"/>
      <c r="C127" s="234"/>
      <c r="D127" s="223" t="s">
        <v>360</v>
      </c>
      <c r="E127" s="235" t="s">
        <v>1</v>
      </c>
      <c r="F127" s="236" t="s">
        <v>363</v>
      </c>
      <c r="G127" s="234"/>
      <c r="H127" s="237">
        <v>21.7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360</v>
      </c>
      <c r="AU127" s="243" t="s">
        <v>79</v>
      </c>
      <c r="AV127" s="12" t="s">
        <v>118</v>
      </c>
      <c r="AW127" s="12" t="s">
        <v>31</v>
      </c>
      <c r="AX127" s="12" t="s">
        <v>77</v>
      </c>
      <c r="AY127" s="243" t="s">
        <v>113</v>
      </c>
    </row>
    <row r="128" spans="2:65" s="1" customFormat="1" ht="22.5" customHeight="1">
      <c r="B128" s="37"/>
      <c r="C128" s="195" t="s">
        <v>151</v>
      </c>
      <c r="D128" s="195" t="s">
        <v>114</v>
      </c>
      <c r="E128" s="196" t="s">
        <v>408</v>
      </c>
      <c r="F128" s="197" t="s">
        <v>409</v>
      </c>
      <c r="G128" s="198" t="s">
        <v>135</v>
      </c>
      <c r="H128" s="199">
        <v>9.6</v>
      </c>
      <c r="I128" s="200"/>
      <c r="J128" s="201">
        <f>ROUND(I128*H128,2)</f>
        <v>0</v>
      </c>
      <c r="K128" s="197" t="s">
        <v>358</v>
      </c>
      <c r="L128" s="42"/>
      <c r="M128" s="202" t="s">
        <v>1</v>
      </c>
      <c r="N128" s="203" t="s">
        <v>40</v>
      </c>
      <c r="O128" s="78"/>
      <c r="P128" s="204">
        <f>O128*H128</f>
        <v>0</v>
      </c>
      <c r="Q128" s="204">
        <v>0</v>
      </c>
      <c r="R128" s="204">
        <f>Q128*H128</f>
        <v>0</v>
      </c>
      <c r="S128" s="204">
        <v>0.04</v>
      </c>
      <c r="T128" s="205">
        <f>S128*H128</f>
        <v>0.384</v>
      </c>
      <c r="AR128" s="16" t="s">
        <v>118</v>
      </c>
      <c r="AT128" s="16" t="s">
        <v>114</v>
      </c>
      <c r="AU128" s="16" t="s">
        <v>79</v>
      </c>
      <c r="AY128" s="16" t="s">
        <v>113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6" t="s">
        <v>77</v>
      </c>
      <c r="BK128" s="206">
        <f>ROUND(I128*H128,2)</f>
        <v>0</v>
      </c>
      <c r="BL128" s="16" t="s">
        <v>118</v>
      </c>
      <c r="BM128" s="16" t="s">
        <v>410</v>
      </c>
    </row>
    <row r="129" spans="2:51" s="11" customFormat="1" ht="12">
      <c r="B129" s="221"/>
      <c r="C129" s="222"/>
      <c r="D129" s="223" t="s">
        <v>360</v>
      </c>
      <c r="E129" s="224" t="s">
        <v>1</v>
      </c>
      <c r="F129" s="225" t="s">
        <v>411</v>
      </c>
      <c r="G129" s="222"/>
      <c r="H129" s="226">
        <v>9.6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360</v>
      </c>
      <c r="AU129" s="232" t="s">
        <v>79</v>
      </c>
      <c r="AV129" s="11" t="s">
        <v>79</v>
      </c>
      <c r="AW129" s="11" t="s">
        <v>31</v>
      </c>
      <c r="AX129" s="11" t="s">
        <v>77</v>
      </c>
      <c r="AY129" s="232" t="s">
        <v>113</v>
      </c>
    </row>
    <row r="130" spans="2:65" s="1" customFormat="1" ht="33.75" customHeight="1">
      <c r="B130" s="37"/>
      <c r="C130" s="195" t="s">
        <v>136</v>
      </c>
      <c r="D130" s="195" t="s">
        <v>114</v>
      </c>
      <c r="E130" s="196" t="s">
        <v>412</v>
      </c>
      <c r="F130" s="197" t="s">
        <v>413</v>
      </c>
      <c r="G130" s="198" t="s">
        <v>135</v>
      </c>
      <c r="H130" s="199">
        <v>16.5</v>
      </c>
      <c r="I130" s="200"/>
      <c r="J130" s="201">
        <f>ROUND(I130*H130,2)</f>
        <v>0</v>
      </c>
      <c r="K130" s="197" t="s">
        <v>358</v>
      </c>
      <c r="L130" s="42"/>
      <c r="M130" s="202" t="s">
        <v>1</v>
      </c>
      <c r="N130" s="203" t="s">
        <v>40</v>
      </c>
      <c r="O130" s="78"/>
      <c r="P130" s="204">
        <f>O130*H130</f>
        <v>0</v>
      </c>
      <c r="Q130" s="204">
        <v>0.00868</v>
      </c>
      <c r="R130" s="204">
        <f>Q130*H130</f>
        <v>0.14322000000000001</v>
      </c>
      <c r="S130" s="204">
        <v>0</v>
      </c>
      <c r="T130" s="205">
        <f>S130*H130</f>
        <v>0</v>
      </c>
      <c r="AR130" s="16" t="s">
        <v>118</v>
      </c>
      <c r="AT130" s="16" t="s">
        <v>114</v>
      </c>
      <c r="AU130" s="16" t="s">
        <v>79</v>
      </c>
      <c r="AY130" s="16" t="s">
        <v>113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6" t="s">
        <v>77</v>
      </c>
      <c r="BK130" s="206">
        <f>ROUND(I130*H130,2)</f>
        <v>0</v>
      </c>
      <c r="BL130" s="16" t="s">
        <v>118</v>
      </c>
      <c r="BM130" s="16" t="s">
        <v>414</v>
      </c>
    </row>
    <row r="131" spans="2:51" s="11" customFormat="1" ht="12">
      <c r="B131" s="221"/>
      <c r="C131" s="222"/>
      <c r="D131" s="223" t="s">
        <v>360</v>
      </c>
      <c r="E131" s="224" t="s">
        <v>1</v>
      </c>
      <c r="F131" s="225" t="s">
        <v>415</v>
      </c>
      <c r="G131" s="222"/>
      <c r="H131" s="226">
        <v>16.5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360</v>
      </c>
      <c r="AU131" s="232" t="s">
        <v>79</v>
      </c>
      <c r="AV131" s="11" t="s">
        <v>79</v>
      </c>
      <c r="AW131" s="11" t="s">
        <v>31</v>
      </c>
      <c r="AX131" s="11" t="s">
        <v>77</v>
      </c>
      <c r="AY131" s="232" t="s">
        <v>113</v>
      </c>
    </row>
    <row r="132" spans="2:65" s="1" customFormat="1" ht="33.75" customHeight="1">
      <c r="B132" s="37"/>
      <c r="C132" s="195" t="s">
        <v>158</v>
      </c>
      <c r="D132" s="195" t="s">
        <v>114</v>
      </c>
      <c r="E132" s="196" t="s">
        <v>416</v>
      </c>
      <c r="F132" s="197" t="s">
        <v>417</v>
      </c>
      <c r="G132" s="198" t="s">
        <v>135</v>
      </c>
      <c r="H132" s="199">
        <v>54.5</v>
      </c>
      <c r="I132" s="200"/>
      <c r="J132" s="201">
        <f>ROUND(I132*H132,2)</f>
        <v>0</v>
      </c>
      <c r="K132" s="197" t="s">
        <v>358</v>
      </c>
      <c r="L132" s="42"/>
      <c r="M132" s="202" t="s">
        <v>1</v>
      </c>
      <c r="N132" s="203" t="s">
        <v>40</v>
      </c>
      <c r="O132" s="78"/>
      <c r="P132" s="204">
        <f>O132*H132</f>
        <v>0</v>
      </c>
      <c r="Q132" s="204">
        <v>0.0369</v>
      </c>
      <c r="R132" s="204">
        <f>Q132*H132</f>
        <v>2.01105</v>
      </c>
      <c r="S132" s="204">
        <v>0</v>
      </c>
      <c r="T132" s="205">
        <f>S132*H132</f>
        <v>0</v>
      </c>
      <c r="AR132" s="16" t="s">
        <v>118</v>
      </c>
      <c r="AT132" s="16" t="s">
        <v>114</v>
      </c>
      <c r="AU132" s="16" t="s">
        <v>79</v>
      </c>
      <c r="AY132" s="16" t="s">
        <v>113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6" t="s">
        <v>77</v>
      </c>
      <c r="BK132" s="206">
        <f>ROUND(I132*H132,2)</f>
        <v>0</v>
      </c>
      <c r="BL132" s="16" t="s">
        <v>118</v>
      </c>
      <c r="BM132" s="16" t="s">
        <v>418</v>
      </c>
    </row>
    <row r="133" spans="2:51" s="11" customFormat="1" ht="12">
      <c r="B133" s="221"/>
      <c r="C133" s="222"/>
      <c r="D133" s="223" t="s">
        <v>360</v>
      </c>
      <c r="E133" s="224" t="s">
        <v>1</v>
      </c>
      <c r="F133" s="225" t="s">
        <v>419</v>
      </c>
      <c r="G133" s="222"/>
      <c r="H133" s="226">
        <v>10</v>
      </c>
      <c r="I133" s="227"/>
      <c r="J133" s="222"/>
      <c r="K133" s="222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360</v>
      </c>
      <c r="AU133" s="232" t="s">
        <v>79</v>
      </c>
      <c r="AV133" s="11" t="s">
        <v>79</v>
      </c>
      <c r="AW133" s="11" t="s">
        <v>31</v>
      </c>
      <c r="AX133" s="11" t="s">
        <v>69</v>
      </c>
      <c r="AY133" s="232" t="s">
        <v>113</v>
      </c>
    </row>
    <row r="134" spans="2:51" s="11" customFormat="1" ht="12">
      <c r="B134" s="221"/>
      <c r="C134" s="222"/>
      <c r="D134" s="223" t="s">
        <v>360</v>
      </c>
      <c r="E134" s="224" t="s">
        <v>1</v>
      </c>
      <c r="F134" s="225" t="s">
        <v>420</v>
      </c>
      <c r="G134" s="222"/>
      <c r="H134" s="226">
        <v>6.5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360</v>
      </c>
      <c r="AU134" s="232" t="s">
        <v>79</v>
      </c>
      <c r="AV134" s="11" t="s">
        <v>79</v>
      </c>
      <c r="AW134" s="11" t="s">
        <v>31</v>
      </c>
      <c r="AX134" s="11" t="s">
        <v>69</v>
      </c>
      <c r="AY134" s="232" t="s">
        <v>113</v>
      </c>
    </row>
    <row r="135" spans="2:51" s="11" customFormat="1" ht="12">
      <c r="B135" s="221"/>
      <c r="C135" s="222"/>
      <c r="D135" s="223" t="s">
        <v>360</v>
      </c>
      <c r="E135" s="224" t="s">
        <v>1</v>
      </c>
      <c r="F135" s="225" t="s">
        <v>421</v>
      </c>
      <c r="G135" s="222"/>
      <c r="H135" s="226">
        <v>11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360</v>
      </c>
      <c r="AU135" s="232" t="s">
        <v>79</v>
      </c>
      <c r="AV135" s="11" t="s">
        <v>79</v>
      </c>
      <c r="AW135" s="11" t="s">
        <v>31</v>
      </c>
      <c r="AX135" s="11" t="s">
        <v>69</v>
      </c>
      <c r="AY135" s="232" t="s">
        <v>113</v>
      </c>
    </row>
    <row r="136" spans="2:51" s="11" customFormat="1" ht="12">
      <c r="B136" s="221"/>
      <c r="C136" s="222"/>
      <c r="D136" s="223" t="s">
        <v>360</v>
      </c>
      <c r="E136" s="224" t="s">
        <v>1</v>
      </c>
      <c r="F136" s="225" t="s">
        <v>422</v>
      </c>
      <c r="G136" s="222"/>
      <c r="H136" s="226">
        <v>27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360</v>
      </c>
      <c r="AU136" s="232" t="s">
        <v>79</v>
      </c>
      <c r="AV136" s="11" t="s">
        <v>79</v>
      </c>
      <c r="AW136" s="11" t="s">
        <v>31</v>
      </c>
      <c r="AX136" s="11" t="s">
        <v>69</v>
      </c>
      <c r="AY136" s="232" t="s">
        <v>113</v>
      </c>
    </row>
    <row r="137" spans="2:51" s="12" customFormat="1" ht="12">
      <c r="B137" s="233"/>
      <c r="C137" s="234"/>
      <c r="D137" s="223" t="s">
        <v>360</v>
      </c>
      <c r="E137" s="235" t="s">
        <v>1</v>
      </c>
      <c r="F137" s="236" t="s">
        <v>363</v>
      </c>
      <c r="G137" s="234"/>
      <c r="H137" s="237">
        <v>54.5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360</v>
      </c>
      <c r="AU137" s="243" t="s">
        <v>79</v>
      </c>
      <c r="AV137" s="12" t="s">
        <v>118</v>
      </c>
      <c r="AW137" s="12" t="s">
        <v>31</v>
      </c>
      <c r="AX137" s="12" t="s">
        <v>77</v>
      </c>
      <c r="AY137" s="243" t="s">
        <v>113</v>
      </c>
    </row>
    <row r="138" spans="2:65" s="1" customFormat="1" ht="16.5" customHeight="1">
      <c r="B138" s="37"/>
      <c r="C138" s="195" t="s">
        <v>140</v>
      </c>
      <c r="D138" s="195" t="s">
        <v>114</v>
      </c>
      <c r="E138" s="196" t="s">
        <v>423</v>
      </c>
      <c r="F138" s="197" t="s">
        <v>424</v>
      </c>
      <c r="G138" s="198" t="s">
        <v>220</v>
      </c>
      <c r="H138" s="199">
        <v>14.8</v>
      </c>
      <c r="I138" s="200"/>
      <c r="J138" s="201">
        <f>ROUND(I138*H138,2)</f>
        <v>0</v>
      </c>
      <c r="K138" s="197" t="s">
        <v>358</v>
      </c>
      <c r="L138" s="42"/>
      <c r="M138" s="202" t="s">
        <v>1</v>
      </c>
      <c r="N138" s="203" t="s">
        <v>40</v>
      </c>
      <c r="O138" s="78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AR138" s="16" t="s">
        <v>118</v>
      </c>
      <c r="AT138" s="16" t="s">
        <v>114</v>
      </c>
      <c r="AU138" s="16" t="s">
        <v>79</v>
      </c>
      <c r="AY138" s="16" t="s">
        <v>113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6" t="s">
        <v>77</v>
      </c>
      <c r="BK138" s="206">
        <f>ROUND(I138*H138,2)</f>
        <v>0</v>
      </c>
      <c r="BL138" s="16" t="s">
        <v>118</v>
      </c>
      <c r="BM138" s="16" t="s">
        <v>425</v>
      </c>
    </row>
    <row r="139" spans="2:51" s="11" customFormat="1" ht="12">
      <c r="B139" s="221"/>
      <c r="C139" s="222"/>
      <c r="D139" s="223" t="s">
        <v>360</v>
      </c>
      <c r="E139" s="224" t="s">
        <v>1</v>
      </c>
      <c r="F139" s="225" t="s">
        <v>426</v>
      </c>
      <c r="G139" s="222"/>
      <c r="H139" s="226">
        <v>14.8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360</v>
      </c>
      <c r="AU139" s="232" t="s">
        <v>79</v>
      </c>
      <c r="AV139" s="11" t="s">
        <v>79</v>
      </c>
      <c r="AW139" s="11" t="s">
        <v>31</v>
      </c>
      <c r="AX139" s="11" t="s">
        <v>77</v>
      </c>
      <c r="AY139" s="232" t="s">
        <v>113</v>
      </c>
    </row>
    <row r="140" spans="2:65" s="1" customFormat="1" ht="22.5" customHeight="1">
      <c r="B140" s="37"/>
      <c r="C140" s="195" t="s">
        <v>8</v>
      </c>
      <c r="D140" s="195" t="s">
        <v>114</v>
      </c>
      <c r="E140" s="196" t="s">
        <v>427</v>
      </c>
      <c r="F140" s="197" t="s">
        <v>428</v>
      </c>
      <c r="G140" s="198" t="s">
        <v>220</v>
      </c>
      <c r="H140" s="199">
        <v>161.805</v>
      </c>
      <c r="I140" s="200"/>
      <c r="J140" s="201">
        <f>ROUND(I140*H140,2)</f>
        <v>0</v>
      </c>
      <c r="K140" s="197" t="s">
        <v>358</v>
      </c>
      <c r="L140" s="42"/>
      <c r="M140" s="202" t="s">
        <v>1</v>
      </c>
      <c r="N140" s="203" t="s">
        <v>40</v>
      </c>
      <c r="O140" s="78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16" t="s">
        <v>118</v>
      </c>
      <c r="AT140" s="16" t="s">
        <v>114</v>
      </c>
      <c r="AU140" s="16" t="s">
        <v>79</v>
      </c>
      <c r="AY140" s="16" t="s">
        <v>113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6" t="s">
        <v>77</v>
      </c>
      <c r="BK140" s="206">
        <f>ROUND(I140*H140,2)</f>
        <v>0</v>
      </c>
      <c r="BL140" s="16" t="s">
        <v>118</v>
      </c>
      <c r="BM140" s="16" t="s">
        <v>429</v>
      </c>
    </row>
    <row r="141" spans="2:51" s="13" customFormat="1" ht="12">
      <c r="B141" s="244"/>
      <c r="C141" s="245"/>
      <c r="D141" s="223" t="s">
        <v>360</v>
      </c>
      <c r="E141" s="246" t="s">
        <v>1</v>
      </c>
      <c r="F141" s="247" t="s">
        <v>430</v>
      </c>
      <c r="G141" s="245"/>
      <c r="H141" s="246" t="s">
        <v>1</v>
      </c>
      <c r="I141" s="248"/>
      <c r="J141" s="245"/>
      <c r="K141" s="245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360</v>
      </c>
      <c r="AU141" s="253" t="s">
        <v>79</v>
      </c>
      <c r="AV141" s="13" t="s">
        <v>77</v>
      </c>
      <c r="AW141" s="13" t="s">
        <v>31</v>
      </c>
      <c r="AX141" s="13" t="s">
        <v>69</v>
      </c>
      <c r="AY141" s="253" t="s">
        <v>113</v>
      </c>
    </row>
    <row r="142" spans="2:51" s="13" customFormat="1" ht="12">
      <c r="B142" s="244"/>
      <c r="C142" s="245"/>
      <c r="D142" s="223" t="s">
        <v>360</v>
      </c>
      <c r="E142" s="246" t="s">
        <v>1</v>
      </c>
      <c r="F142" s="247" t="s">
        <v>431</v>
      </c>
      <c r="G142" s="245"/>
      <c r="H142" s="246" t="s">
        <v>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360</v>
      </c>
      <c r="AU142" s="253" t="s">
        <v>79</v>
      </c>
      <c r="AV142" s="13" t="s">
        <v>77</v>
      </c>
      <c r="AW142" s="13" t="s">
        <v>31</v>
      </c>
      <c r="AX142" s="13" t="s">
        <v>69</v>
      </c>
      <c r="AY142" s="253" t="s">
        <v>113</v>
      </c>
    </row>
    <row r="143" spans="2:51" s="11" customFormat="1" ht="12">
      <c r="B143" s="221"/>
      <c r="C143" s="222"/>
      <c r="D143" s="223" t="s">
        <v>360</v>
      </c>
      <c r="E143" s="224" t="s">
        <v>1</v>
      </c>
      <c r="F143" s="225" t="s">
        <v>432</v>
      </c>
      <c r="G143" s="222"/>
      <c r="H143" s="226">
        <v>2.88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360</v>
      </c>
      <c r="AU143" s="232" t="s">
        <v>79</v>
      </c>
      <c r="AV143" s="11" t="s">
        <v>79</v>
      </c>
      <c r="AW143" s="11" t="s">
        <v>31</v>
      </c>
      <c r="AX143" s="11" t="s">
        <v>69</v>
      </c>
      <c r="AY143" s="232" t="s">
        <v>113</v>
      </c>
    </row>
    <row r="144" spans="2:51" s="11" customFormat="1" ht="12">
      <c r="B144" s="221"/>
      <c r="C144" s="222"/>
      <c r="D144" s="223" t="s">
        <v>360</v>
      </c>
      <c r="E144" s="224" t="s">
        <v>1</v>
      </c>
      <c r="F144" s="225" t="s">
        <v>433</v>
      </c>
      <c r="G144" s="222"/>
      <c r="H144" s="226">
        <v>0.96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360</v>
      </c>
      <c r="AU144" s="232" t="s">
        <v>79</v>
      </c>
      <c r="AV144" s="11" t="s">
        <v>79</v>
      </c>
      <c r="AW144" s="11" t="s">
        <v>31</v>
      </c>
      <c r="AX144" s="11" t="s">
        <v>69</v>
      </c>
      <c r="AY144" s="232" t="s">
        <v>113</v>
      </c>
    </row>
    <row r="145" spans="2:51" s="11" customFormat="1" ht="12">
      <c r="B145" s="221"/>
      <c r="C145" s="222"/>
      <c r="D145" s="223" t="s">
        <v>360</v>
      </c>
      <c r="E145" s="224" t="s">
        <v>1</v>
      </c>
      <c r="F145" s="225" t="s">
        <v>434</v>
      </c>
      <c r="G145" s="222"/>
      <c r="H145" s="226">
        <v>4.155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360</v>
      </c>
      <c r="AU145" s="232" t="s">
        <v>79</v>
      </c>
      <c r="AV145" s="11" t="s">
        <v>79</v>
      </c>
      <c r="AW145" s="11" t="s">
        <v>31</v>
      </c>
      <c r="AX145" s="11" t="s">
        <v>69</v>
      </c>
      <c r="AY145" s="232" t="s">
        <v>113</v>
      </c>
    </row>
    <row r="146" spans="2:51" s="11" customFormat="1" ht="12">
      <c r="B146" s="221"/>
      <c r="C146" s="222"/>
      <c r="D146" s="223" t="s">
        <v>360</v>
      </c>
      <c r="E146" s="224" t="s">
        <v>1</v>
      </c>
      <c r="F146" s="225" t="s">
        <v>435</v>
      </c>
      <c r="G146" s="222"/>
      <c r="H146" s="226">
        <v>9.375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360</v>
      </c>
      <c r="AU146" s="232" t="s">
        <v>79</v>
      </c>
      <c r="AV146" s="11" t="s">
        <v>79</v>
      </c>
      <c r="AW146" s="11" t="s">
        <v>31</v>
      </c>
      <c r="AX146" s="11" t="s">
        <v>69</v>
      </c>
      <c r="AY146" s="232" t="s">
        <v>113</v>
      </c>
    </row>
    <row r="147" spans="2:51" s="11" customFormat="1" ht="12">
      <c r="B147" s="221"/>
      <c r="C147" s="222"/>
      <c r="D147" s="223" t="s">
        <v>360</v>
      </c>
      <c r="E147" s="224" t="s">
        <v>1</v>
      </c>
      <c r="F147" s="225" t="s">
        <v>436</v>
      </c>
      <c r="G147" s="222"/>
      <c r="H147" s="226">
        <v>10.425</v>
      </c>
      <c r="I147" s="227"/>
      <c r="J147" s="222"/>
      <c r="K147" s="222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360</v>
      </c>
      <c r="AU147" s="232" t="s">
        <v>79</v>
      </c>
      <c r="AV147" s="11" t="s">
        <v>79</v>
      </c>
      <c r="AW147" s="11" t="s">
        <v>31</v>
      </c>
      <c r="AX147" s="11" t="s">
        <v>69</v>
      </c>
      <c r="AY147" s="232" t="s">
        <v>113</v>
      </c>
    </row>
    <row r="148" spans="2:51" s="11" customFormat="1" ht="12">
      <c r="B148" s="221"/>
      <c r="C148" s="222"/>
      <c r="D148" s="223" t="s">
        <v>360</v>
      </c>
      <c r="E148" s="224" t="s">
        <v>1</v>
      </c>
      <c r="F148" s="225" t="s">
        <v>437</v>
      </c>
      <c r="G148" s="222"/>
      <c r="H148" s="226">
        <v>40.95</v>
      </c>
      <c r="I148" s="227"/>
      <c r="J148" s="222"/>
      <c r="K148" s="222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360</v>
      </c>
      <c r="AU148" s="232" t="s">
        <v>79</v>
      </c>
      <c r="AV148" s="11" t="s">
        <v>79</v>
      </c>
      <c r="AW148" s="11" t="s">
        <v>31</v>
      </c>
      <c r="AX148" s="11" t="s">
        <v>69</v>
      </c>
      <c r="AY148" s="232" t="s">
        <v>113</v>
      </c>
    </row>
    <row r="149" spans="2:51" s="14" customFormat="1" ht="12">
      <c r="B149" s="254"/>
      <c r="C149" s="255"/>
      <c r="D149" s="223" t="s">
        <v>360</v>
      </c>
      <c r="E149" s="256" t="s">
        <v>1</v>
      </c>
      <c r="F149" s="257" t="s">
        <v>438</v>
      </c>
      <c r="G149" s="255"/>
      <c r="H149" s="258">
        <v>68.745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360</v>
      </c>
      <c r="AU149" s="264" t="s">
        <v>79</v>
      </c>
      <c r="AV149" s="14" t="s">
        <v>121</v>
      </c>
      <c r="AW149" s="14" t="s">
        <v>31</v>
      </c>
      <c r="AX149" s="14" t="s">
        <v>69</v>
      </c>
      <c r="AY149" s="264" t="s">
        <v>113</v>
      </c>
    </row>
    <row r="150" spans="2:51" s="11" customFormat="1" ht="12">
      <c r="B150" s="221"/>
      <c r="C150" s="222"/>
      <c r="D150" s="223" t="s">
        <v>360</v>
      </c>
      <c r="E150" s="224" t="s">
        <v>1</v>
      </c>
      <c r="F150" s="225" t="s">
        <v>439</v>
      </c>
      <c r="G150" s="222"/>
      <c r="H150" s="226">
        <v>93.06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360</v>
      </c>
      <c r="AU150" s="232" t="s">
        <v>79</v>
      </c>
      <c r="AV150" s="11" t="s">
        <v>79</v>
      </c>
      <c r="AW150" s="11" t="s">
        <v>31</v>
      </c>
      <c r="AX150" s="11" t="s">
        <v>69</v>
      </c>
      <c r="AY150" s="232" t="s">
        <v>113</v>
      </c>
    </row>
    <row r="151" spans="2:51" s="12" customFormat="1" ht="12">
      <c r="B151" s="233"/>
      <c r="C151" s="234"/>
      <c r="D151" s="223" t="s">
        <v>360</v>
      </c>
      <c r="E151" s="235" t="s">
        <v>1</v>
      </c>
      <c r="F151" s="236" t="s">
        <v>363</v>
      </c>
      <c r="G151" s="234"/>
      <c r="H151" s="237">
        <v>161.805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360</v>
      </c>
      <c r="AU151" s="243" t="s">
        <v>79</v>
      </c>
      <c r="AV151" s="12" t="s">
        <v>118</v>
      </c>
      <c r="AW151" s="12" t="s">
        <v>31</v>
      </c>
      <c r="AX151" s="12" t="s">
        <v>77</v>
      </c>
      <c r="AY151" s="243" t="s">
        <v>113</v>
      </c>
    </row>
    <row r="152" spans="2:65" s="1" customFormat="1" ht="22.5" customHeight="1">
      <c r="B152" s="37"/>
      <c r="C152" s="195" t="s">
        <v>143</v>
      </c>
      <c r="D152" s="195" t="s">
        <v>114</v>
      </c>
      <c r="E152" s="196" t="s">
        <v>440</v>
      </c>
      <c r="F152" s="197" t="s">
        <v>441</v>
      </c>
      <c r="G152" s="198" t="s">
        <v>220</v>
      </c>
      <c r="H152" s="199">
        <v>161.805</v>
      </c>
      <c r="I152" s="200"/>
      <c r="J152" s="201">
        <f>ROUND(I152*H152,2)</f>
        <v>0</v>
      </c>
      <c r="K152" s="197" t="s">
        <v>358</v>
      </c>
      <c r="L152" s="42"/>
      <c r="M152" s="202" t="s">
        <v>1</v>
      </c>
      <c r="N152" s="203" t="s">
        <v>40</v>
      </c>
      <c r="O152" s="78"/>
      <c r="P152" s="204">
        <f>O152*H152</f>
        <v>0</v>
      </c>
      <c r="Q152" s="204">
        <v>0</v>
      </c>
      <c r="R152" s="204">
        <f>Q152*H152</f>
        <v>0</v>
      </c>
      <c r="S152" s="204">
        <v>0</v>
      </c>
      <c r="T152" s="205">
        <f>S152*H152</f>
        <v>0</v>
      </c>
      <c r="AR152" s="16" t="s">
        <v>118</v>
      </c>
      <c r="AT152" s="16" t="s">
        <v>114</v>
      </c>
      <c r="AU152" s="16" t="s">
        <v>79</v>
      </c>
      <c r="AY152" s="16" t="s">
        <v>113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6" t="s">
        <v>77</v>
      </c>
      <c r="BK152" s="206">
        <f>ROUND(I152*H152,2)</f>
        <v>0</v>
      </c>
      <c r="BL152" s="16" t="s">
        <v>118</v>
      </c>
      <c r="BM152" s="16" t="s">
        <v>442</v>
      </c>
    </row>
    <row r="153" spans="2:65" s="1" customFormat="1" ht="22.5" customHeight="1">
      <c r="B153" s="37"/>
      <c r="C153" s="195" t="s">
        <v>171</v>
      </c>
      <c r="D153" s="195" t="s">
        <v>114</v>
      </c>
      <c r="E153" s="196" t="s">
        <v>443</v>
      </c>
      <c r="F153" s="197" t="s">
        <v>444</v>
      </c>
      <c r="G153" s="198" t="s">
        <v>220</v>
      </c>
      <c r="H153" s="199">
        <v>26.875</v>
      </c>
      <c r="I153" s="200"/>
      <c r="J153" s="201">
        <f>ROUND(I153*H153,2)</f>
        <v>0</v>
      </c>
      <c r="K153" s="197" t="s">
        <v>358</v>
      </c>
      <c r="L153" s="42"/>
      <c r="M153" s="202" t="s">
        <v>1</v>
      </c>
      <c r="N153" s="203" t="s">
        <v>40</v>
      </c>
      <c r="O153" s="78"/>
      <c r="P153" s="204">
        <f>O153*H153</f>
        <v>0</v>
      </c>
      <c r="Q153" s="204">
        <v>0</v>
      </c>
      <c r="R153" s="204">
        <f>Q153*H153</f>
        <v>0</v>
      </c>
      <c r="S153" s="204">
        <v>0</v>
      </c>
      <c r="T153" s="205">
        <f>S153*H153</f>
        <v>0</v>
      </c>
      <c r="AR153" s="16" t="s">
        <v>118</v>
      </c>
      <c r="AT153" s="16" t="s">
        <v>114</v>
      </c>
      <c r="AU153" s="16" t="s">
        <v>79</v>
      </c>
      <c r="AY153" s="16" t="s">
        <v>113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6" t="s">
        <v>77</v>
      </c>
      <c r="BK153" s="206">
        <f>ROUND(I153*H153,2)</f>
        <v>0</v>
      </c>
      <c r="BL153" s="16" t="s">
        <v>118</v>
      </c>
      <c r="BM153" s="16" t="s">
        <v>445</v>
      </c>
    </row>
    <row r="154" spans="2:51" s="11" customFormat="1" ht="12">
      <c r="B154" s="221"/>
      <c r="C154" s="222"/>
      <c r="D154" s="223" t="s">
        <v>360</v>
      </c>
      <c r="E154" s="224" t="s">
        <v>1</v>
      </c>
      <c r="F154" s="225" t="s">
        <v>446</v>
      </c>
      <c r="G154" s="222"/>
      <c r="H154" s="226">
        <v>7.4</v>
      </c>
      <c r="I154" s="227"/>
      <c r="J154" s="222"/>
      <c r="K154" s="222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360</v>
      </c>
      <c r="AU154" s="232" t="s">
        <v>79</v>
      </c>
      <c r="AV154" s="11" t="s">
        <v>79</v>
      </c>
      <c r="AW154" s="11" t="s">
        <v>31</v>
      </c>
      <c r="AX154" s="11" t="s">
        <v>69</v>
      </c>
      <c r="AY154" s="232" t="s">
        <v>113</v>
      </c>
    </row>
    <row r="155" spans="2:51" s="14" customFormat="1" ht="12">
      <c r="B155" s="254"/>
      <c r="C155" s="255"/>
      <c r="D155" s="223" t="s">
        <v>360</v>
      </c>
      <c r="E155" s="256" t="s">
        <v>1</v>
      </c>
      <c r="F155" s="257" t="s">
        <v>438</v>
      </c>
      <c r="G155" s="255"/>
      <c r="H155" s="258">
        <v>7.4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360</v>
      </c>
      <c r="AU155" s="264" t="s">
        <v>79</v>
      </c>
      <c r="AV155" s="14" t="s">
        <v>121</v>
      </c>
      <c r="AW155" s="14" t="s">
        <v>31</v>
      </c>
      <c r="AX155" s="14" t="s">
        <v>69</v>
      </c>
      <c r="AY155" s="264" t="s">
        <v>113</v>
      </c>
    </row>
    <row r="156" spans="2:51" s="11" customFormat="1" ht="12">
      <c r="B156" s="221"/>
      <c r="C156" s="222"/>
      <c r="D156" s="223" t="s">
        <v>360</v>
      </c>
      <c r="E156" s="224" t="s">
        <v>1</v>
      </c>
      <c r="F156" s="225" t="s">
        <v>447</v>
      </c>
      <c r="G156" s="222"/>
      <c r="H156" s="226">
        <v>1.26</v>
      </c>
      <c r="I156" s="227"/>
      <c r="J156" s="222"/>
      <c r="K156" s="222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360</v>
      </c>
      <c r="AU156" s="232" t="s">
        <v>79</v>
      </c>
      <c r="AV156" s="11" t="s">
        <v>79</v>
      </c>
      <c r="AW156" s="11" t="s">
        <v>31</v>
      </c>
      <c r="AX156" s="11" t="s">
        <v>69</v>
      </c>
      <c r="AY156" s="232" t="s">
        <v>113</v>
      </c>
    </row>
    <row r="157" spans="2:51" s="11" customFormat="1" ht="12">
      <c r="B157" s="221"/>
      <c r="C157" s="222"/>
      <c r="D157" s="223" t="s">
        <v>360</v>
      </c>
      <c r="E157" s="224" t="s">
        <v>1</v>
      </c>
      <c r="F157" s="225" t="s">
        <v>448</v>
      </c>
      <c r="G157" s="222"/>
      <c r="H157" s="226">
        <v>7.928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360</v>
      </c>
      <c r="AU157" s="232" t="s">
        <v>79</v>
      </c>
      <c r="AV157" s="11" t="s">
        <v>79</v>
      </c>
      <c r="AW157" s="11" t="s">
        <v>31</v>
      </c>
      <c r="AX157" s="11" t="s">
        <v>69</v>
      </c>
      <c r="AY157" s="232" t="s">
        <v>113</v>
      </c>
    </row>
    <row r="158" spans="2:51" s="11" customFormat="1" ht="12">
      <c r="B158" s="221"/>
      <c r="C158" s="222"/>
      <c r="D158" s="223" t="s">
        <v>360</v>
      </c>
      <c r="E158" s="224" t="s">
        <v>1</v>
      </c>
      <c r="F158" s="225" t="s">
        <v>449</v>
      </c>
      <c r="G158" s="222"/>
      <c r="H158" s="226">
        <v>4.14</v>
      </c>
      <c r="I158" s="227"/>
      <c r="J158" s="222"/>
      <c r="K158" s="222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360</v>
      </c>
      <c r="AU158" s="232" t="s">
        <v>79</v>
      </c>
      <c r="AV158" s="11" t="s">
        <v>79</v>
      </c>
      <c r="AW158" s="11" t="s">
        <v>31</v>
      </c>
      <c r="AX158" s="11" t="s">
        <v>69</v>
      </c>
      <c r="AY158" s="232" t="s">
        <v>113</v>
      </c>
    </row>
    <row r="159" spans="2:51" s="11" customFormat="1" ht="12">
      <c r="B159" s="221"/>
      <c r="C159" s="222"/>
      <c r="D159" s="223" t="s">
        <v>360</v>
      </c>
      <c r="E159" s="224" t="s">
        <v>1</v>
      </c>
      <c r="F159" s="225" t="s">
        <v>450</v>
      </c>
      <c r="G159" s="222"/>
      <c r="H159" s="226">
        <v>6.147</v>
      </c>
      <c r="I159" s="227"/>
      <c r="J159" s="222"/>
      <c r="K159" s="222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360</v>
      </c>
      <c r="AU159" s="232" t="s">
        <v>79</v>
      </c>
      <c r="AV159" s="11" t="s">
        <v>79</v>
      </c>
      <c r="AW159" s="11" t="s">
        <v>31</v>
      </c>
      <c r="AX159" s="11" t="s">
        <v>69</v>
      </c>
      <c r="AY159" s="232" t="s">
        <v>113</v>
      </c>
    </row>
    <row r="160" spans="2:51" s="14" customFormat="1" ht="12">
      <c r="B160" s="254"/>
      <c r="C160" s="255"/>
      <c r="D160" s="223" t="s">
        <v>360</v>
      </c>
      <c r="E160" s="256" t="s">
        <v>1</v>
      </c>
      <c r="F160" s="257" t="s">
        <v>438</v>
      </c>
      <c r="G160" s="255"/>
      <c r="H160" s="258">
        <v>19.475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360</v>
      </c>
      <c r="AU160" s="264" t="s">
        <v>79</v>
      </c>
      <c r="AV160" s="14" t="s">
        <v>121</v>
      </c>
      <c r="AW160" s="14" t="s">
        <v>31</v>
      </c>
      <c r="AX160" s="14" t="s">
        <v>69</v>
      </c>
      <c r="AY160" s="264" t="s">
        <v>113</v>
      </c>
    </row>
    <row r="161" spans="2:51" s="12" customFormat="1" ht="12">
      <c r="B161" s="233"/>
      <c r="C161" s="234"/>
      <c r="D161" s="223" t="s">
        <v>360</v>
      </c>
      <c r="E161" s="235" t="s">
        <v>1</v>
      </c>
      <c r="F161" s="236" t="s">
        <v>363</v>
      </c>
      <c r="G161" s="234"/>
      <c r="H161" s="237">
        <v>26.875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360</v>
      </c>
      <c r="AU161" s="243" t="s">
        <v>79</v>
      </c>
      <c r="AV161" s="12" t="s">
        <v>118</v>
      </c>
      <c r="AW161" s="12" t="s">
        <v>31</v>
      </c>
      <c r="AX161" s="12" t="s">
        <v>77</v>
      </c>
      <c r="AY161" s="243" t="s">
        <v>113</v>
      </c>
    </row>
    <row r="162" spans="2:65" s="1" customFormat="1" ht="22.5" customHeight="1">
      <c r="B162" s="37"/>
      <c r="C162" s="195" t="s">
        <v>147</v>
      </c>
      <c r="D162" s="195" t="s">
        <v>114</v>
      </c>
      <c r="E162" s="196" t="s">
        <v>451</v>
      </c>
      <c r="F162" s="197" t="s">
        <v>452</v>
      </c>
      <c r="G162" s="198" t="s">
        <v>220</v>
      </c>
      <c r="H162" s="199">
        <v>26.875</v>
      </c>
      <c r="I162" s="200"/>
      <c r="J162" s="201">
        <f>ROUND(I162*H162,2)</f>
        <v>0</v>
      </c>
      <c r="K162" s="197" t="s">
        <v>358</v>
      </c>
      <c r="L162" s="42"/>
      <c r="M162" s="202" t="s">
        <v>1</v>
      </c>
      <c r="N162" s="203" t="s">
        <v>40</v>
      </c>
      <c r="O162" s="78"/>
      <c r="P162" s="204">
        <f>O162*H162</f>
        <v>0</v>
      </c>
      <c r="Q162" s="204">
        <v>0</v>
      </c>
      <c r="R162" s="204">
        <f>Q162*H162</f>
        <v>0</v>
      </c>
      <c r="S162" s="204">
        <v>0</v>
      </c>
      <c r="T162" s="205">
        <f>S162*H162</f>
        <v>0</v>
      </c>
      <c r="AR162" s="16" t="s">
        <v>118</v>
      </c>
      <c r="AT162" s="16" t="s">
        <v>114</v>
      </c>
      <c r="AU162" s="16" t="s">
        <v>79</v>
      </c>
      <c r="AY162" s="16" t="s">
        <v>113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6" t="s">
        <v>77</v>
      </c>
      <c r="BK162" s="206">
        <f>ROUND(I162*H162,2)</f>
        <v>0</v>
      </c>
      <c r="BL162" s="16" t="s">
        <v>118</v>
      </c>
      <c r="BM162" s="16" t="s">
        <v>453</v>
      </c>
    </row>
    <row r="163" spans="2:65" s="1" customFormat="1" ht="22.5" customHeight="1">
      <c r="B163" s="37"/>
      <c r="C163" s="195" t="s">
        <v>178</v>
      </c>
      <c r="D163" s="195" t="s">
        <v>114</v>
      </c>
      <c r="E163" s="196" t="s">
        <v>454</v>
      </c>
      <c r="F163" s="197" t="s">
        <v>455</v>
      </c>
      <c r="G163" s="198" t="s">
        <v>220</v>
      </c>
      <c r="H163" s="199">
        <v>44.46</v>
      </c>
      <c r="I163" s="200"/>
      <c r="J163" s="201">
        <f>ROUND(I163*H163,2)</f>
        <v>0</v>
      </c>
      <c r="K163" s="197" t="s">
        <v>358</v>
      </c>
      <c r="L163" s="42"/>
      <c r="M163" s="202" t="s">
        <v>1</v>
      </c>
      <c r="N163" s="203" t="s">
        <v>40</v>
      </c>
      <c r="O163" s="78"/>
      <c r="P163" s="204">
        <f>O163*H163</f>
        <v>0</v>
      </c>
      <c r="Q163" s="204">
        <v>0</v>
      </c>
      <c r="R163" s="204">
        <f>Q163*H163</f>
        <v>0</v>
      </c>
      <c r="S163" s="204">
        <v>0</v>
      </c>
      <c r="T163" s="205">
        <f>S163*H163</f>
        <v>0</v>
      </c>
      <c r="AR163" s="16" t="s">
        <v>118</v>
      </c>
      <c r="AT163" s="16" t="s">
        <v>114</v>
      </c>
      <c r="AU163" s="16" t="s">
        <v>79</v>
      </c>
      <c r="AY163" s="16" t="s">
        <v>113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6" t="s">
        <v>77</v>
      </c>
      <c r="BK163" s="206">
        <f>ROUND(I163*H163,2)</f>
        <v>0</v>
      </c>
      <c r="BL163" s="16" t="s">
        <v>118</v>
      </c>
      <c r="BM163" s="16" t="s">
        <v>456</v>
      </c>
    </row>
    <row r="164" spans="2:51" s="11" customFormat="1" ht="12">
      <c r="B164" s="221"/>
      <c r="C164" s="222"/>
      <c r="D164" s="223" t="s">
        <v>360</v>
      </c>
      <c r="E164" s="224" t="s">
        <v>1</v>
      </c>
      <c r="F164" s="225" t="s">
        <v>457</v>
      </c>
      <c r="G164" s="222"/>
      <c r="H164" s="226">
        <v>42.46</v>
      </c>
      <c r="I164" s="227"/>
      <c r="J164" s="222"/>
      <c r="K164" s="222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360</v>
      </c>
      <c r="AU164" s="232" t="s">
        <v>79</v>
      </c>
      <c r="AV164" s="11" t="s">
        <v>79</v>
      </c>
      <c r="AW164" s="11" t="s">
        <v>31</v>
      </c>
      <c r="AX164" s="11" t="s">
        <v>69</v>
      </c>
      <c r="AY164" s="232" t="s">
        <v>113</v>
      </c>
    </row>
    <row r="165" spans="2:51" s="11" customFormat="1" ht="12">
      <c r="B165" s="221"/>
      <c r="C165" s="222"/>
      <c r="D165" s="223" t="s">
        <v>360</v>
      </c>
      <c r="E165" s="224" t="s">
        <v>1</v>
      </c>
      <c r="F165" s="225" t="s">
        <v>458</v>
      </c>
      <c r="G165" s="222"/>
      <c r="H165" s="226">
        <v>2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360</v>
      </c>
      <c r="AU165" s="232" t="s">
        <v>79</v>
      </c>
      <c r="AV165" s="11" t="s">
        <v>79</v>
      </c>
      <c r="AW165" s="11" t="s">
        <v>31</v>
      </c>
      <c r="AX165" s="11" t="s">
        <v>69</v>
      </c>
      <c r="AY165" s="232" t="s">
        <v>113</v>
      </c>
    </row>
    <row r="166" spans="2:51" s="12" customFormat="1" ht="12">
      <c r="B166" s="233"/>
      <c r="C166" s="234"/>
      <c r="D166" s="223" t="s">
        <v>360</v>
      </c>
      <c r="E166" s="235" t="s">
        <v>1</v>
      </c>
      <c r="F166" s="236" t="s">
        <v>363</v>
      </c>
      <c r="G166" s="234"/>
      <c r="H166" s="237">
        <v>44.46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360</v>
      </c>
      <c r="AU166" s="243" t="s">
        <v>79</v>
      </c>
      <c r="AV166" s="12" t="s">
        <v>118</v>
      </c>
      <c r="AW166" s="12" t="s">
        <v>31</v>
      </c>
      <c r="AX166" s="12" t="s">
        <v>77</v>
      </c>
      <c r="AY166" s="243" t="s">
        <v>113</v>
      </c>
    </row>
    <row r="167" spans="2:65" s="1" customFormat="1" ht="22.5" customHeight="1">
      <c r="B167" s="37"/>
      <c r="C167" s="195" t="s">
        <v>150</v>
      </c>
      <c r="D167" s="195" t="s">
        <v>114</v>
      </c>
      <c r="E167" s="196" t="s">
        <v>459</v>
      </c>
      <c r="F167" s="197" t="s">
        <v>460</v>
      </c>
      <c r="G167" s="198" t="s">
        <v>220</v>
      </c>
      <c r="H167" s="199">
        <v>44.46</v>
      </c>
      <c r="I167" s="200"/>
      <c r="J167" s="201">
        <f>ROUND(I167*H167,2)</f>
        <v>0</v>
      </c>
      <c r="K167" s="197" t="s">
        <v>358</v>
      </c>
      <c r="L167" s="42"/>
      <c r="M167" s="202" t="s">
        <v>1</v>
      </c>
      <c r="N167" s="203" t="s">
        <v>40</v>
      </c>
      <c r="O167" s="78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AR167" s="16" t="s">
        <v>118</v>
      </c>
      <c r="AT167" s="16" t="s">
        <v>114</v>
      </c>
      <c r="AU167" s="16" t="s">
        <v>79</v>
      </c>
      <c r="AY167" s="16" t="s">
        <v>113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6" t="s">
        <v>77</v>
      </c>
      <c r="BK167" s="206">
        <f>ROUND(I167*H167,2)</f>
        <v>0</v>
      </c>
      <c r="BL167" s="16" t="s">
        <v>118</v>
      </c>
      <c r="BM167" s="16" t="s">
        <v>461</v>
      </c>
    </row>
    <row r="168" spans="2:65" s="1" customFormat="1" ht="22.5" customHeight="1">
      <c r="B168" s="37"/>
      <c r="C168" s="195" t="s">
        <v>7</v>
      </c>
      <c r="D168" s="195" t="s">
        <v>114</v>
      </c>
      <c r="E168" s="196" t="s">
        <v>462</v>
      </c>
      <c r="F168" s="197" t="s">
        <v>463</v>
      </c>
      <c r="G168" s="198" t="s">
        <v>220</v>
      </c>
      <c r="H168" s="199">
        <v>10.575</v>
      </c>
      <c r="I168" s="200"/>
      <c r="J168" s="201">
        <f>ROUND(I168*H168,2)</f>
        <v>0</v>
      </c>
      <c r="K168" s="197" t="s">
        <v>358</v>
      </c>
      <c r="L168" s="42"/>
      <c r="M168" s="202" t="s">
        <v>1</v>
      </c>
      <c r="N168" s="203" t="s">
        <v>40</v>
      </c>
      <c r="O168" s="78"/>
      <c r="P168" s="204">
        <f>O168*H168</f>
        <v>0</v>
      </c>
      <c r="Q168" s="204">
        <v>0</v>
      </c>
      <c r="R168" s="204">
        <f>Q168*H168</f>
        <v>0</v>
      </c>
      <c r="S168" s="204">
        <v>0</v>
      </c>
      <c r="T168" s="205">
        <f>S168*H168</f>
        <v>0</v>
      </c>
      <c r="AR168" s="16" t="s">
        <v>118</v>
      </c>
      <c r="AT168" s="16" t="s">
        <v>114</v>
      </c>
      <c r="AU168" s="16" t="s">
        <v>79</v>
      </c>
      <c r="AY168" s="16" t="s">
        <v>113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6" t="s">
        <v>77</v>
      </c>
      <c r="BK168" s="206">
        <f>ROUND(I168*H168,2)</f>
        <v>0</v>
      </c>
      <c r="BL168" s="16" t="s">
        <v>118</v>
      </c>
      <c r="BM168" s="16" t="s">
        <v>464</v>
      </c>
    </row>
    <row r="169" spans="2:51" s="11" customFormat="1" ht="12">
      <c r="B169" s="221"/>
      <c r="C169" s="222"/>
      <c r="D169" s="223" t="s">
        <v>360</v>
      </c>
      <c r="E169" s="224" t="s">
        <v>1</v>
      </c>
      <c r="F169" s="225" t="s">
        <v>465</v>
      </c>
      <c r="G169" s="222"/>
      <c r="H169" s="226">
        <v>8.325</v>
      </c>
      <c r="I169" s="227"/>
      <c r="J169" s="222"/>
      <c r="K169" s="222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360</v>
      </c>
      <c r="AU169" s="232" t="s">
        <v>79</v>
      </c>
      <c r="AV169" s="11" t="s">
        <v>79</v>
      </c>
      <c r="AW169" s="11" t="s">
        <v>31</v>
      </c>
      <c r="AX169" s="11" t="s">
        <v>69</v>
      </c>
      <c r="AY169" s="232" t="s">
        <v>113</v>
      </c>
    </row>
    <row r="170" spans="2:51" s="11" customFormat="1" ht="12">
      <c r="B170" s="221"/>
      <c r="C170" s="222"/>
      <c r="D170" s="223" t="s">
        <v>360</v>
      </c>
      <c r="E170" s="224" t="s">
        <v>1</v>
      </c>
      <c r="F170" s="225" t="s">
        <v>466</v>
      </c>
      <c r="G170" s="222"/>
      <c r="H170" s="226">
        <v>2.25</v>
      </c>
      <c r="I170" s="227"/>
      <c r="J170" s="222"/>
      <c r="K170" s="222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360</v>
      </c>
      <c r="AU170" s="232" t="s">
        <v>79</v>
      </c>
      <c r="AV170" s="11" t="s">
        <v>79</v>
      </c>
      <c r="AW170" s="11" t="s">
        <v>31</v>
      </c>
      <c r="AX170" s="11" t="s">
        <v>69</v>
      </c>
      <c r="AY170" s="232" t="s">
        <v>113</v>
      </c>
    </row>
    <row r="171" spans="2:51" s="12" customFormat="1" ht="12">
      <c r="B171" s="233"/>
      <c r="C171" s="234"/>
      <c r="D171" s="223" t="s">
        <v>360</v>
      </c>
      <c r="E171" s="235" t="s">
        <v>1</v>
      </c>
      <c r="F171" s="236" t="s">
        <v>363</v>
      </c>
      <c r="G171" s="234"/>
      <c r="H171" s="237">
        <v>10.575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360</v>
      </c>
      <c r="AU171" s="243" t="s">
        <v>79</v>
      </c>
      <c r="AV171" s="12" t="s">
        <v>118</v>
      </c>
      <c r="AW171" s="12" t="s">
        <v>31</v>
      </c>
      <c r="AX171" s="12" t="s">
        <v>77</v>
      </c>
      <c r="AY171" s="243" t="s">
        <v>113</v>
      </c>
    </row>
    <row r="172" spans="2:65" s="1" customFormat="1" ht="22.5" customHeight="1">
      <c r="B172" s="37"/>
      <c r="C172" s="195" t="s">
        <v>154</v>
      </c>
      <c r="D172" s="195" t="s">
        <v>114</v>
      </c>
      <c r="E172" s="196" t="s">
        <v>467</v>
      </c>
      <c r="F172" s="197" t="s">
        <v>468</v>
      </c>
      <c r="G172" s="198" t="s">
        <v>220</v>
      </c>
      <c r="H172" s="199">
        <v>10.575</v>
      </c>
      <c r="I172" s="200"/>
      <c r="J172" s="201">
        <f>ROUND(I172*H172,2)</f>
        <v>0</v>
      </c>
      <c r="K172" s="197" t="s">
        <v>358</v>
      </c>
      <c r="L172" s="42"/>
      <c r="M172" s="202" t="s">
        <v>1</v>
      </c>
      <c r="N172" s="203" t="s">
        <v>40</v>
      </c>
      <c r="O172" s="78"/>
      <c r="P172" s="204">
        <f>O172*H172</f>
        <v>0</v>
      </c>
      <c r="Q172" s="204">
        <v>0</v>
      </c>
      <c r="R172" s="204">
        <f>Q172*H172</f>
        <v>0</v>
      </c>
      <c r="S172" s="204">
        <v>0</v>
      </c>
      <c r="T172" s="205">
        <f>S172*H172</f>
        <v>0</v>
      </c>
      <c r="AR172" s="16" t="s">
        <v>118</v>
      </c>
      <c r="AT172" s="16" t="s">
        <v>114</v>
      </c>
      <c r="AU172" s="16" t="s">
        <v>79</v>
      </c>
      <c r="AY172" s="16" t="s">
        <v>113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6" t="s">
        <v>77</v>
      </c>
      <c r="BK172" s="206">
        <f>ROUND(I172*H172,2)</f>
        <v>0</v>
      </c>
      <c r="BL172" s="16" t="s">
        <v>118</v>
      </c>
      <c r="BM172" s="16" t="s">
        <v>469</v>
      </c>
    </row>
    <row r="173" spans="2:65" s="1" customFormat="1" ht="22.5" customHeight="1">
      <c r="B173" s="37"/>
      <c r="C173" s="195" t="s">
        <v>193</v>
      </c>
      <c r="D173" s="195" t="s">
        <v>114</v>
      </c>
      <c r="E173" s="196" t="s">
        <v>470</v>
      </c>
      <c r="F173" s="197" t="s">
        <v>471</v>
      </c>
      <c r="G173" s="198" t="s">
        <v>357</v>
      </c>
      <c r="H173" s="199">
        <v>120</v>
      </c>
      <c r="I173" s="200"/>
      <c r="J173" s="201">
        <f>ROUND(I173*H173,2)</f>
        <v>0</v>
      </c>
      <c r="K173" s="197" t="s">
        <v>358</v>
      </c>
      <c r="L173" s="42"/>
      <c r="M173" s="202" t="s">
        <v>1</v>
      </c>
      <c r="N173" s="203" t="s">
        <v>40</v>
      </c>
      <c r="O173" s="78"/>
      <c r="P173" s="204">
        <f>O173*H173</f>
        <v>0</v>
      </c>
      <c r="Q173" s="204">
        <v>0.00084</v>
      </c>
      <c r="R173" s="204">
        <f>Q173*H173</f>
        <v>0.1008</v>
      </c>
      <c r="S173" s="204">
        <v>0</v>
      </c>
      <c r="T173" s="205">
        <f>S173*H173</f>
        <v>0</v>
      </c>
      <c r="AR173" s="16" t="s">
        <v>118</v>
      </c>
      <c r="AT173" s="16" t="s">
        <v>114</v>
      </c>
      <c r="AU173" s="16" t="s">
        <v>79</v>
      </c>
      <c r="AY173" s="16" t="s">
        <v>113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6" t="s">
        <v>77</v>
      </c>
      <c r="BK173" s="206">
        <f>ROUND(I173*H173,2)</f>
        <v>0</v>
      </c>
      <c r="BL173" s="16" t="s">
        <v>118</v>
      </c>
      <c r="BM173" s="16" t="s">
        <v>472</v>
      </c>
    </row>
    <row r="174" spans="2:51" s="11" customFormat="1" ht="12">
      <c r="B174" s="221"/>
      <c r="C174" s="222"/>
      <c r="D174" s="223" t="s">
        <v>360</v>
      </c>
      <c r="E174" s="224" t="s">
        <v>1</v>
      </c>
      <c r="F174" s="225" t="s">
        <v>473</v>
      </c>
      <c r="G174" s="222"/>
      <c r="H174" s="226">
        <v>120</v>
      </c>
      <c r="I174" s="227"/>
      <c r="J174" s="222"/>
      <c r="K174" s="222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360</v>
      </c>
      <c r="AU174" s="232" t="s">
        <v>79</v>
      </c>
      <c r="AV174" s="11" t="s">
        <v>79</v>
      </c>
      <c r="AW174" s="11" t="s">
        <v>31</v>
      </c>
      <c r="AX174" s="11" t="s">
        <v>77</v>
      </c>
      <c r="AY174" s="232" t="s">
        <v>113</v>
      </c>
    </row>
    <row r="175" spans="2:65" s="1" customFormat="1" ht="22.5" customHeight="1">
      <c r="B175" s="37"/>
      <c r="C175" s="195" t="s">
        <v>157</v>
      </c>
      <c r="D175" s="195" t="s">
        <v>114</v>
      </c>
      <c r="E175" s="196" t="s">
        <v>474</v>
      </c>
      <c r="F175" s="197" t="s">
        <v>475</v>
      </c>
      <c r="G175" s="198" t="s">
        <v>357</v>
      </c>
      <c r="H175" s="199">
        <v>120</v>
      </c>
      <c r="I175" s="200"/>
      <c r="J175" s="201">
        <f>ROUND(I175*H175,2)</f>
        <v>0</v>
      </c>
      <c r="K175" s="197" t="s">
        <v>358</v>
      </c>
      <c r="L175" s="42"/>
      <c r="M175" s="202" t="s">
        <v>1</v>
      </c>
      <c r="N175" s="203" t="s">
        <v>40</v>
      </c>
      <c r="O175" s="78"/>
      <c r="P175" s="204">
        <f>O175*H175</f>
        <v>0</v>
      </c>
      <c r="Q175" s="204">
        <v>0</v>
      </c>
      <c r="R175" s="204">
        <f>Q175*H175</f>
        <v>0</v>
      </c>
      <c r="S175" s="204">
        <v>0</v>
      </c>
      <c r="T175" s="205">
        <f>S175*H175</f>
        <v>0</v>
      </c>
      <c r="AR175" s="16" t="s">
        <v>118</v>
      </c>
      <c r="AT175" s="16" t="s">
        <v>114</v>
      </c>
      <c r="AU175" s="16" t="s">
        <v>79</v>
      </c>
      <c r="AY175" s="16" t="s">
        <v>113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6" t="s">
        <v>77</v>
      </c>
      <c r="BK175" s="206">
        <f>ROUND(I175*H175,2)</f>
        <v>0</v>
      </c>
      <c r="BL175" s="16" t="s">
        <v>118</v>
      </c>
      <c r="BM175" s="16" t="s">
        <v>476</v>
      </c>
    </row>
    <row r="176" spans="2:65" s="1" customFormat="1" ht="22.5" customHeight="1">
      <c r="B176" s="37"/>
      <c r="C176" s="195" t="s">
        <v>200</v>
      </c>
      <c r="D176" s="195" t="s">
        <v>114</v>
      </c>
      <c r="E176" s="196" t="s">
        <v>477</v>
      </c>
      <c r="F176" s="197" t="s">
        <v>478</v>
      </c>
      <c r="G176" s="198" t="s">
        <v>220</v>
      </c>
      <c r="H176" s="199">
        <v>81.92</v>
      </c>
      <c r="I176" s="200"/>
      <c r="J176" s="201">
        <f>ROUND(I176*H176,2)</f>
        <v>0</v>
      </c>
      <c r="K176" s="197" t="s">
        <v>358</v>
      </c>
      <c r="L176" s="42"/>
      <c r="M176" s="202" t="s">
        <v>1</v>
      </c>
      <c r="N176" s="203" t="s">
        <v>40</v>
      </c>
      <c r="O176" s="78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AR176" s="16" t="s">
        <v>118</v>
      </c>
      <c r="AT176" s="16" t="s">
        <v>114</v>
      </c>
      <c r="AU176" s="16" t="s">
        <v>79</v>
      </c>
      <c r="AY176" s="16" t="s">
        <v>113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6" t="s">
        <v>77</v>
      </c>
      <c r="BK176" s="206">
        <f>ROUND(I176*H176,2)</f>
        <v>0</v>
      </c>
      <c r="BL176" s="16" t="s">
        <v>118</v>
      </c>
      <c r="BM176" s="16" t="s">
        <v>479</v>
      </c>
    </row>
    <row r="177" spans="2:51" s="11" customFormat="1" ht="12">
      <c r="B177" s="221"/>
      <c r="C177" s="222"/>
      <c r="D177" s="223" t="s">
        <v>360</v>
      </c>
      <c r="E177" s="224" t="s">
        <v>1</v>
      </c>
      <c r="F177" s="225" t="s">
        <v>480</v>
      </c>
      <c r="G177" s="222"/>
      <c r="H177" s="226">
        <v>71.34</v>
      </c>
      <c r="I177" s="227"/>
      <c r="J177" s="222"/>
      <c r="K177" s="222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360</v>
      </c>
      <c r="AU177" s="232" t="s">
        <v>79</v>
      </c>
      <c r="AV177" s="11" t="s">
        <v>79</v>
      </c>
      <c r="AW177" s="11" t="s">
        <v>31</v>
      </c>
      <c r="AX177" s="11" t="s">
        <v>69</v>
      </c>
      <c r="AY177" s="232" t="s">
        <v>113</v>
      </c>
    </row>
    <row r="178" spans="2:51" s="11" customFormat="1" ht="12">
      <c r="B178" s="221"/>
      <c r="C178" s="222"/>
      <c r="D178" s="223" t="s">
        <v>360</v>
      </c>
      <c r="E178" s="224" t="s">
        <v>1</v>
      </c>
      <c r="F178" s="225" t="s">
        <v>481</v>
      </c>
      <c r="G178" s="222"/>
      <c r="H178" s="226">
        <v>10.58</v>
      </c>
      <c r="I178" s="227"/>
      <c r="J178" s="222"/>
      <c r="K178" s="222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360</v>
      </c>
      <c r="AU178" s="232" t="s">
        <v>79</v>
      </c>
      <c r="AV178" s="11" t="s">
        <v>79</v>
      </c>
      <c r="AW178" s="11" t="s">
        <v>31</v>
      </c>
      <c r="AX178" s="11" t="s">
        <v>69</v>
      </c>
      <c r="AY178" s="232" t="s">
        <v>113</v>
      </c>
    </row>
    <row r="179" spans="2:51" s="12" customFormat="1" ht="12">
      <c r="B179" s="233"/>
      <c r="C179" s="234"/>
      <c r="D179" s="223" t="s">
        <v>360</v>
      </c>
      <c r="E179" s="235" t="s">
        <v>1</v>
      </c>
      <c r="F179" s="236" t="s">
        <v>363</v>
      </c>
      <c r="G179" s="234"/>
      <c r="H179" s="237">
        <v>81.92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360</v>
      </c>
      <c r="AU179" s="243" t="s">
        <v>79</v>
      </c>
      <c r="AV179" s="12" t="s">
        <v>118</v>
      </c>
      <c r="AW179" s="12" t="s">
        <v>31</v>
      </c>
      <c r="AX179" s="12" t="s">
        <v>77</v>
      </c>
      <c r="AY179" s="243" t="s">
        <v>113</v>
      </c>
    </row>
    <row r="180" spans="2:65" s="1" customFormat="1" ht="16.5" customHeight="1">
      <c r="B180" s="37"/>
      <c r="C180" s="195" t="s">
        <v>161</v>
      </c>
      <c r="D180" s="195" t="s">
        <v>114</v>
      </c>
      <c r="E180" s="196" t="s">
        <v>482</v>
      </c>
      <c r="F180" s="197" t="s">
        <v>483</v>
      </c>
      <c r="G180" s="198" t="s">
        <v>357</v>
      </c>
      <c r="H180" s="199">
        <v>14</v>
      </c>
      <c r="I180" s="200"/>
      <c r="J180" s="201">
        <f>ROUND(I180*H180,2)</f>
        <v>0</v>
      </c>
      <c r="K180" s="197" t="s">
        <v>358</v>
      </c>
      <c r="L180" s="42"/>
      <c r="M180" s="202" t="s">
        <v>1</v>
      </c>
      <c r="N180" s="203" t="s">
        <v>40</v>
      </c>
      <c r="O180" s="78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AR180" s="16" t="s">
        <v>118</v>
      </c>
      <c r="AT180" s="16" t="s">
        <v>114</v>
      </c>
      <c r="AU180" s="16" t="s">
        <v>79</v>
      </c>
      <c r="AY180" s="16" t="s">
        <v>113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6" t="s">
        <v>77</v>
      </c>
      <c r="BK180" s="206">
        <f>ROUND(I180*H180,2)</f>
        <v>0</v>
      </c>
      <c r="BL180" s="16" t="s">
        <v>118</v>
      </c>
      <c r="BM180" s="16" t="s">
        <v>484</v>
      </c>
    </row>
    <row r="181" spans="2:65" s="1" customFormat="1" ht="22.5" customHeight="1">
      <c r="B181" s="37"/>
      <c r="C181" s="195" t="s">
        <v>206</v>
      </c>
      <c r="D181" s="195" t="s">
        <v>114</v>
      </c>
      <c r="E181" s="196" t="s">
        <v>485</v>
      </c>
      <c r="F181" s="197" t="s">
        <v>486</v>
      </c>
      <c r="G181" s="198" t="s">
        <v>220</v>
      </c>
      <c r="H181" s="199">
        <v>217.958</v>
      </c>
      <c r="I181" s="200"/>
      <c r="J181" s="201">
        <f>ROUND(I181*H181,2)</f>
        <v>0</v>
      </c>
      <c r="K181" s="197" t="s">
        <v>358</v>
      </c>
      <c r="L181" s="42"/>
      <c r="M181" s="202" t="s">
        <v>1</v>
      </c>
      <c r="N181" s="203" t="s">
        <v>40</v>
      </c>
      <c r="O181" s="78"/>
      <c r="P181" s="204">
        <f>O181*H181</f>
        <v>0</v>
      </c>
      <c r="Q181" s="204">
        <v>0</v>
      </c>
      <c r="R181" s="204">
        <f>Q181*H181</f>
        <v>0</v>
      </c>
      <c r="S181" s="204">
        <v>0</v>
      </c>
      <c r="T181" s="205">
        <f>S181*H181</f>
        <v>0</v>
      </c>
      <c r="AR181" s="16" t="s">
        <v>118</v>
      </c>
      <c r="AT181" s="16" t="s">
        <v>114</v>
      </c>
      <c r="AU181" s="16" t="s">
        <v>79</v>
      </c>
      <c r="AY181" s="16" t="s">
        <v>113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6" t="s">
        <v>77</v>
      </c>
      <c r="BK181" s="206">
        <f>ROUND(I181*H181,2)</f>
        <v>0</v>
      </c>
      <c r="BL181" s="16" t="s">
        <v>118</v>
      </c>
      <c r="BM181" s="16" t="s">
        <v>487</v>
      </c>
    </row>
    <row r="182" spans="2:51" s="11" customFormat="1" ht="12">
      <c r="B182" s="221"/>
      <c r="C182" s="222"/>
      <c r="D182" s="223" t="s">
        <v>360</v>
      </c>
      <c r="E182" s="224" t="s">
        <v>1</v>
      </c>
      <c r="F182" s="225" t="s">
        <v>488</v>
      </c>
      <c r="G182" s="222"/>
      <c r="H182" s="226">
        <v>11.8</v>
      </c>
      <c r="I182" s="227"/>
      <c r="J182" s="222"/>
      <c r="K182" s="222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360</v>
      </c>
      <c r="AU182" s="232" t="s">
        <v>79</v>
      </c>
      <c r="AV182" s="11" t="s">
        <v>79</v>
      </c>
      <c r="AW182" s="11" t="s">
        <v>31</v>
      </c>
      <c r="AX182" s="11" t="s">
        <v>69</v>
      </c>
      <c r="AY182" s="232" t="s">
        <v>113</v>
      </c>
    </row>
    <row r="183" spans="2:51" s="11" customFormat="1" ht="12">
      <c r="B183" s="221"/>
      <c r="C183" s="222"/>
      <c r="D183" s="223" t="s">
        <v>360</v>
      </c>
      <c r="E183" s="224" t="s">
        <v>1</v>
      </c>
      <c r="F183" s="225" t="s">
        <v>489</v>
      </c>
      <c r="G183" s="222"/>
      <c r="H183" s="226">
        <v>161.81</v>
      </c>
      <c r="I183" s="227"/>
      <c r="J183" s="222"/>
      <c r="K183" s="222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360</v>
      </c>
      <c r="AU183" s="232" t="s">
        <v>79</v>
      </c>
      <c r="AV183" s="11" t="s">
        <v>79</v>
      </c>
      <c r="AW183" s="11" t="s">
        <v>31</v>
      </c>
      <c r="AX183" s="11" t="s">
        <v>69</v>
      </c>
      <c r="AY183" s="232" t="s">
        <v>113</v>
      </c>
    </row>
    <row r="184" spans="2:51" s="11" customFormat="1" ht="12">
      <c r="B184" s="221"/>
      <c r="C184" s="222"/>
      <c r="D184" s="223" t="s">
        <v>360</v>
      </c>
      <c r="E184" s="224" t="s">
        <v>1</v>
      </c>
      <c r="F184" s="225" t="s">
        <v>480</v>
      </c>
      <c r="G184" s="222"/>
      <c r="H184" s="226">
        <v>71.34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360</v>
      </c>
      <c r="AU184" s="232" t="s">
        <v>79</v>
      </c>
      <c r="AV184" s="11" t="s">
        <v>79</v>
      </c>
      <c r="AW184" s="11" t="s">
        <v>31</v>
      </c>
      <c r="AX184" s="11" t="s">
        <v>69</v>
      </c>
      <c r="AY184" s="232" t="s">
        <v>113</v>
      </c>
    </row>
    <row r="185" spans="2:51" s="11" customFormat="1" ht="12">
      <c r="B185" s="221"/>
      <c r="C185" s="222"/>
      <c r="D185" s="223" t="s">
        <v>360</v>
      </c>
      <c r="E185" s="224" t="s">
        <v>1</v>
      </c>
      <c r="F185" s="225" t="s">
        <v>481</v>
      </c>
      <c r="G185" s="222"/>
      <c r="H185" s="226">
        <v>10.58</v>
      </c>
      <c r="I185" s="227"/>
      <c r="J185" s="222"/>
      <c r="K185" s="222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360</v>
      </c>
      <c r="AU185" s="232" t="s">
        <v>79</v>
      </c>
      <c r="AV185" s="11" t="s">
        <v>79</v>
      </c>
      <c r="AW185" s="11" t="s">
        <v>31</v>
      </c>
      <c r="AX185" s="11" t="s">
        <v>69</v>
      </c>
      <c r="AY185" s="232" t="s">
        <v>113</v>
      </c>
    </row>
    <row r="186" spans="2:51" s="14" customFormat="1" ht="12">
      <c r="B186" s="254"/>
      <c r="C186" s="255"/>
      <c r="D186" s="223" t="s">
        <v>360</v>
      </c>
      <c r="E186" s="256" t="s">
        <v>1</v>
      </c>
      <c r="F186" s="257" t="s">
        <v>438</v>
      </c>
      <c r="G186" s="255"/>
      <c r="H186" s="258">
        <v>255.53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360</v>
      </c>
      <c r="AU186" s="264" t="s">
        <v>79</v>
      </c>
      <c r="AV186" s="14" t="s">
        <v>121</v>
      </c>
      <c r="AW186" s="14" t="s">
        <v>31</v>
      </c>
      <c r="AX186" s="14" t="s">
        <v>69</v>
      </c>
      <c r="AY186" s="264" t="s">
        <v>113</v>
      </c>
    </row>
    <row r="187" spans="2:51" s="13" customFormat="1" ht="12">
      <c r="B187" s="244"/>
      <c r="C187" s="245"/>
      <c r="D187" s="223" t="s">
        <v>360</v>
      </c>
      <c r="E187" s="246" t="s">
        <v>1</v>
      </c>
      <c r="F187" s="247" t="s">
        <v>490</v>
      </c>
      <c r="G187" s="245"/>
      <c r="H187" s="246" t="s">
        <v>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360</v>
      </c>
      <c r="AU187" s="253" t="s">
        <v>79</v>
      </c>
      <c r="AV187" s="13" t="s">
        <v>77</v>
      </c>
      <c r="AW187" s="13" t="s">
        <v>31</v>
      </c>
      <c r="AX187" s="13" t="s">
        <v>69</v>
      </c>
      <c r="AY187" s="253" t="s">
        <v>113</v>
      </c>
    </row>
    <row r="188" spans="2:51" s="13" customFormat="1" ht="12">
      <c r="B188" s="244"/>
      <c r="C188" s="245"/>
      <c r="D188" s="223" t="s">
        <v>360</v>
      </c>
      <c r="E188" s="246" t="s">
        <v>1</v>
      </c>
      <c r="F188" s="247" t="s">
        <v>491</v>
      </c>
      <c r="G188" s="245"/>
      <c r="H188" s="246" t="s">
        <v>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360</v>
      </c>
      <c r="AU188" s="253" t="s">
        <v>79</v>
      </c>
      <c r="AV188" s="13" t="s">
        <v>77</v>
      </c>
      <c r="AW188" s="13" t="s">
        <v>31</v>
      </c>
      <c r="AX188" s="13" t="s">
        <v>69</v>
      </c>
      <c r="AY188" s="253" t="s">
        <v>113</v>
      </c>
    </row>
    <row r="189" spans="2:51" s="11" customFormat="1" ht="12">
      <c r="B189" s="221"/>
      <c r="C189" s="222"/>
      <c r="D189" s="223" t="s">
        <v>360</v>
      </c>
      <c r="E189" s="224" t="s">
        <v>1</v>
      </c>
      <c r="F189" s="225" t="s">
        <v>492</v>
      </c>
      <c r="G189" s="222"/>
      <c r="H189" s="226">
        <v>-6.85</v>
      </c>
      <c r="I189" s="227"/>
      <c r="J189" s="222"/>
      <c r="K189" s="222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360</v>
      </c>
      <c r="AU189" s="232" t="s">
        <v>79</v>
      </c>
      <c r="AV189" s="11" t="s">
        <v>79</v>
      </c>
      <c r="AW189" s="11" t="s">
        <v>31</v>
      </c>
      <c r="AX189" s="11" t="s">
        <v>69</v>
      </c>
      <c r="AY189" s="232" t="s">
        <v>113</v>
      </c>
    </row>
    <row r="190" spans="2:51" s="13" customFormat="1" ht="12">
      <c r="B190" s="244"/>
      <c r="C190" s="245"/>
      <c r="D190" s="223" t="s">
        <v>360</v>
      </c>
      <c r="E190" s="246" t="s">
        <v>1</v>
      </c>
      <c r="F190" s="247" t="s">
        <v>493</v>
      </c>
      <c r="G190" s="245"/>
      <c r="H190" s="246" t="s">
        <v>1</v>
      </c>
      <c r="I190" s="248"/>
      <c r="J190" s="245"/>
      <c r="K190" s="245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360</v>
      </c>
      <c r="AU190" s="253" t="s">
        <v>79</v>
      </c>
      <c r="AV190" s="13" t="s">
        <v>77</v>
      </c>
      <c r="AW190" s="13" t="s">
        <v>31</v>
      </c>
      <c r="AX190" s="13" t="s">
        <v>69</v>
      </c>
      <c r="AY190" s="253" t="s">
        <v>113</v>
      </c>
    </row>
    <row r="191" spans="2:51" s="11" customFormat="1" ht="12">
      <c r="B191" s="221"/>
      <c r="C191" s="222"/>
      <c r="D191" s="223" t="s">
        <v>360</v>
      </c>
      <c r="E191" s="224" t="s">
        <v>1</v>
      </c>
      <c r="F191" s="225" t="s">
        <v>494</v>
      </c>
      <c r="G191" s="222"/>
      <c r="H191" s="226">
        <v>-30.722</v>
      </c>
      <c r="I191" s="227"/>
      <c r="J191" s="222"/>
      <c r="K191" s="222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360</v>
      </c>
      <c r="AU191" s="232" t="s">
        <v>79</v>
      </c>
      <c r="AV191" s="11" t="s">
        <v>79</v>
      </c>
      <c r="AW191" s="11" t="s">
        <v>31</v>
      </c>
      <c r="AX191" s="11" t="s">
        <v>69</v>
      </c>
      <c r="AY191" s="232" t="s">
        <v>113</v>
      </c>
    </row>
    <row r="192" spans="2:51" s="14" customFormat="1" ht="12">
      <c r="B192" s="254"/>
      <c r="C192" s="255"/>
      <c r="D192" s="223" t="s">
        <v>360</v>
      </c>
      <c r="E192" s="256" t="s">
        <v>1</v>
      </c>
      <c r="F192" s="257" t="s">
        <v>438</v>
      </c>
      <c r="G192" s="255"/>
      <c r="H192" s="258">
        <v>-37.572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360</v>
      </c>
      <c r="AU192" s="264" t="s">
        <v>79</v>
      </c>
      <c r="AV192" s="14" t="s">
        <v>121</v>
      </c>
      <c r="AW192" s="14" t="s">
        <v>31</v>
      </c>
      <c r="AX192" s="14" t="s">
        <v>69</v>
      </c>
      <c r="AY192" s="264" t="s">
        <v>113</v>
      </c>
    </row>
    <row r="193" spans="2:51" s="12" customFormat="1" ht="12">
      <c r="B193" s="233"/>
      <c r="C193" s="234"/>
      <c r="D193" s="223" t="s">
        <v>360</v>
      </c>
      <c r="E193" s="235" t="s">
        <v>1</v>
      </c>
      <c r="F193" s="236" t="s">
        <v>363</v>
      </c>
      <c r="G193" s="234"/>
      <c r="H193" s="237">
        <v>217.958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360</v>
      </c>
      <c r="AU193" s="243" t="s">
        <v>79</v>
      </c>
      <c r="AV193" s="12" t="s">
        <v>118</v>
      </c>
      <c r="AW193" s="12" t="s">
        <v>31</v>
      </c>
      <c r="AX193" s="12" t="s">
        <v>77</v>
      </c>
      <c r="AY193" s="243" t="s">
        <v>113</v>
      </c>
    </row>
    <row r="194" spans="2:65" s="1" customFormat="1" ht="22.5" customHeight="1">
      <c r="B194" s="37"/>
      <c r="C194" s="195" t="s">
        <v>164</v>
      </c>
      <c r="D194" s="195" t="s">
        <v>114</v>
      </c>
      <c r="E194" s="196" t="s">
        <v>495</v>
      </c>
      <c r="F194" s="197" t="s">
        <v>496</v>
      </c>
      <c r="G194" s="198" t="s">
        <v>220</v>
      </c>
      <c r="H194" s="199">
        <v>871.84</v>
      </c>
      <c r="I194" s="200"/>
      <c r="J194" s="201">
        <f>ROUND(I194*H194,2)</f>
        <v>0</v>
      </c>
      <c r="K194" s="197" t="s">
        <v>358</v>
      </c>
      <c r="L194" s="42"/>
      <c r="M194" s="202" t="s">
        <v>1</v>
      </c>
      <c r="N194" s="203" t="s">
        <v>40</v>
      </c>
      <c r="O194" s="78"/>
      <c r="P194" s="204">
        <f>O194*H194</f>
        <v>0</v>
      </c>
      <c r="Q194" s="204">
        <v>0</v>
      </c>
      <c r="R194" s="204">
        <f>Q194*H194</f>
        <v>0</v>
      </c>
      <c r="S194" s="204">
        <v>0</v>
      </c>
      <c r="T194" s="205">
        <f>S194*H194</f>
        <v>0</v>
      </c>
      <c r="AR194" s="16" t="s">
        <v>118</v>
      </c>
      <c r="AT194" s="16" t="s">
        <v>114</v>
      </c>
      <c r="AU194" s="16" t="s">
        <v>79</v>
      </c>
      <c r="AY194" s="16" t="s">
        <v>113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6" t="s">
        <v>77</v>
      </c>
      <c r="BK194" s="206">
        <f>ROUND(I194*H194,2)</f>
        <v>0</v>
      </c>
      <c r="BL194" s="16" t="s">
        <v>118</v>
      </c>
      <c r="BM194" s="16" t="s">
        <v>497</v>
      </c>
    </row>
    <row r="195" spans="2:51" s="11" customFormat="1" ht="12">
      <c r="B195" s="221"/>
      <c r="C195" s="222"/>
      <c r="D195" s="223" t="s">
        <v>360</v>
      </c>
      <c r="E195" s="224" t="s">
        <v>1</v>
      </c>
      <c r="F195" s="225" t="s">
        <v>498</v>
      </c>
      <c r="G195" s="222"/>
      <c r="H195" s="226">
        <v>871.84</v>
      </c>
      <c r="I195" s="227"/>
      <c r="J195" s="222"/>
      <c r="K195" s="222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360</v>
      </c>
      <c r="AU195" s="232" t="s">
        <v>79</v>
      </c>
      <c r="AV195" s="11" t="s">
        <v>79</v>
      </c>
      <c r="AW195" s="11" t="s">
        <v>31</v>
      </c>
      <c r="AX195" s="11" t="s">
        <v>77</v>
      </c>
      <c r="AY195" s="232" t="s">
        <v>113</v>
      </c>
    </row>
    <row r="196" spans="2:65" s="1" customFormat="1" ht="16.5" customHeight="1">
      <c r="B196" s="37"/>
      <c r="C196" s="195" t="s">
        <v>213</v>
      </c>
      <c r="D196" s="195" t="s">
        <v>114</v>
      </c>
      <c r="E196" s="196" t="s">
        <v>499</v>
      </c>
      <c r="F196" s="197" t="s">
        <v>500</v>
      </c>
      <c r="G196" s="198" t="s">
        <v>220</v>
      </c>
      <c r="H196" s="199">
        <v>217.96</v>
      </c>
      <c r="I196" s="200"/>
      <c r="J196" s="201">
        <f>ROUND(I196*H196,2)</f>
        <v>0</v>
      </c>
      <c r="K196" s="197" t="s">
        <v>358</v>
      </c>
      <c r="L196" s="42"/>
      <c r="M196" s="202" t="s">
        <v>1</v>
      </c>
      <c r="N196" s="203" t="s">
        <v>40</v>
      </c>
      <c r="O196" s="78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AR196" s="16" t="s">
        <v>118</v>
      </c>
      <c r="AT196" s="16" t="s">
        <v>114</v>
      </c>
      <c r="AU196" s="16" t="s">
        <v>79</v>
      </c>
      <c r="AY196" s="16" t="s">
        <v>113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6" t="s">
        <v>77</v>
      </c>
      <c r="BK196" s="206">
        <f>ROUND(I196*H196,2)</f>
        <v>0</v>
      </c>
      <c r="BL196" s="16" t="s">
        <v>118</v>
      </c>
      <c r="BM196" s="16" t="s">
        <v>501</v>
      </c>
    </row>
    <row r="197" spans="2:65" s="1" customFormat="1" ht="16.5" customHeight="1">
      <c r="B197" s="37"/>
      <c r="C197" s="195" t="s">
        <v>167</v>
      </c>
      <c r="D197" s="195" t="s">
        <v>114</v>
      </c>
      <c r="E197" s="196" t="s">
        <v>502</v>
      </c>
      <c r="F197" s="197" t="s">
        <v>503</v>
      </c>
      <c r="G197" s="198" t="s">
        <v>220</v>
      </c>
      <c r="H197" s="199">
        <v>217.96</v>
      </c>
      <c r="I197" s="200"/>
      <c r="J197" s="201">
        <f>ROUND(I197*H197,2)</f>
        <v>0</v>
      </c>
      <c r="K197" s="197" t="s">
        <v>358</v>
      </c>
      <c r="L197" s="42"/>
      <c r="M197" s="202" t="s">
        <v>1</v>
      </c>
      <c r="N197" s="203" t="s">
        <v>40</v>
      </c>
      <c r="O197" s="78"/>
      <c r="P197" s="204">
        <f>O197*H197</f>
        <v>0</v>
      </c>
      <c r="Q197" s="204">
        <v>0</v>
      </c>
      <c r="R197" s="204">
        <f>Q197*H197</f>
        <v>0</v>
      </c>
      <c r="S197" s="204">
        <v>0</v>
      </c>
      <c r="T197" s="205">
        <f>S197*H197</f>
        <v>0</v>
      </c>
      <c r="AR197" s="16" t="s">
        <v>118</v>
      </c>
      <c r="AT197" s="16" t="s">
        <v>114</v>
      </c>
      <c r="AU197" s="16" t="s">
        <v>79</v>
      </c>
      <c r="AY197" s="16" t="s">
        <v>113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6" t="s">
        <v>77</v>
      </c>
      <c r="BK197" s="206">
        <f>ROUND(I197*H197,2)</f>
        <v>0</v>
      </c>
      <c r="BL197" s="16" t="s">
        <v>118</v>
      </c>
      <c r="BM197" s="16" t="s">
        <v>504</v>
      </c>
    </row>
    <row r="198" spans="2:65" s="1" customFormat="1" ht="22.5" customHeight="1">
      <c r="B198" s="37"/>
      <c r="C198" s="195" t="s">
        <v>222</v>
      </c>
      <c r="D198" s="195" t="s">
        <v>114</v>
      </c>
      <c r="E198" s="196" t="s">
        <v>505</v>
      </c>
      <c r="F198" s="197" t="s">
        <v>506</v>
      </c>
      <c r="G198" s="198" t="s">
        <v>507</v>
      </c>
      <c r="H198" s="199">
        <v>414.124</v>
      </c>
      <c r="I198" s="200"/>
      <c r="J198" s="201">
        <f>ROUND(I198*H198,2)</f>
        <v>0</v>
      </c>
      <c r="K198" s="197" t="s">
        <v>358</v>
      </c>
      <c r="L198" s="42"/>
      <c r="M198" s="202" t="s">
        <v>1</v>
      </c>
      <c r="N198" s="203" t="s">
        <v>40</v>
      </c>
      <c r="O198" s="78"/>
      <c r="P198" s="204">
        <f>O198*H198</f>
        <v>0</v>
      </c>
      <c r="Q198" s="204">
        <v>0</v>
      </c>
      <c r="R198" s="204">
        <f>Q198*H198</f>
        <v>0</v>
      </c>
      <c r="S198" s="204">
        <v>0</v>
      </c>
      <c r="T198" s="205">
        <f>S198*H198</f>
        <v>0</v>
      </c>
      <c r="AR198" s="16" t="s">
        <v>118</v>
      </c>
      <c r="AT198" s="16" t="s">
        <v>114</v>
      </c>
      <c r="AU198" s="16" t="s">
        <v>79</v>
      </c>
      <c r="AY198" s="16" t="s">
        <v>113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6" t="s">
        <v>77</v>
      </c>
      <c r="BK198" s="206">
        <f>ROUND(I198*H198,2)</f>
        <v>0</v>
      </c>
      <c r="BL198" s="16" t="s">
        <v>118</v>
      </c>
      <c r="BM198" s="16" t="s">
        <v>508</v>
      </c>
    </row>
    <row r="199" spans="2:51" s="11" customFormat="1" ht="12">
      <c r="B199" s="221"/>
      <c r="C199" s="222"/>
      <c r="D199" s="223" t="s">
        <v>360</v>
      </c>
      <c r="E199" s="224" t="s">
        <v>1</v>
      </c>
      <c r="F199" s="225" t="s">
        <v>509</v>
      </c>
      <c r="G199" s="222"/>
      <c r="H199" s="226">
        <v>414.124</v>
      </c>
      <c r="I199" s="227"/>
      <c r="J199" s="222"/>
      <c r="K199" s="222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360</v>
      </c>
      <c r="AU199" s="232" t="s">
        <v>79</v>
      </c>
      <c r="AV199" s="11" t="s">
        <v>79</v>
      </c>
      <c r="AW199" s="11" t="s">
        <v>31</v>
      </c>
      <c r="AX199" s="11" t="s">
        <v>77</v>
      </c>
      <c r="AY199" s="232" t="s">
        <v>113</v>
      </c>
    </row>
    <row r="200" spans="2:65" s="1" customFormat="1" ht="22.5" customHeight="1">
      <c r="B200" s="37"/>
      <c r="C200" s="195" t="s">
        <v>170</v>
      </c>
      <c r="D200" s="195" t="s">
        <v>114</v>
      </c>
      <c r="E200" s="196" t="s">
        <v>510</v>
      </c>
      <c r="F200" s="197" t="s">
        <v>511</v>
      </c>
      <c r="G200" s="198" t="s">
        <v>220</v>
      </c>
      <c r="H200" s="199">
        <v>37.57</v>
      </c>
      <c r="I200" s="200"/>
      <c r="J200" s="201">
        <f>ROUND(I200*H200,2)</f>
        <v>0</v>
      </c>
      <c r="K200" s="197" t="s">
        <v>358</v>
      </c>
      <c r="L200" s="42"/>
      <c r="M200" s="202" t="s">
        <v>1</v>
      </c>
      <c r="N200" s="203" t="s">
        <v>40</v>
      </c>
      <c r="O200" s="78"/>
      <c r="P200" s="204">
        <f>O200*H200</f>
        <v>0</v>
      </c>
      <c r="Q200" s="204">
        <v>0</v>
      </c>
      <c r="R200" s="204">
        <f>Q200*H200</f>
        <v>0</v>
      </c>
      <c r="S200" s="204">
        <v>0</v>
      </c>
      <c r="T200" s="205">
        <f>S200*H200</f>
        <v>0</v>
      </c>
      <c r="AR200" s="16" t="s">
        <v>118</v>
      </c>
      <c r="AT200" s="16" t="s">
        <v>114</v>
      </c>
      <c r="AU200" s="16" t="s">
        <v>79</v>
      </c>
      <c r="AY200" s="16" t="s">
        <v>113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6" t="s">
        <v>77</v>
      </c>
      <c r="BK200" s="206">
        <f>ROUND(I200*H200,2)</f>
        <v>0</v>
      </c>
      <c r="BL200" s="16" t="s">
        <v>118</v>
      </c>
      <c r="BM200" s="16" t="s">
        <v>512</v>
      </c>
    </row>
    <row r="201" spans="2:51" s="11" customFormat="1" ht="12">
      <c r="B201" s="221"/>
      <c r="C201" s="222"/>
      <c r="D201" s="223" t="s">
        <v>360</v>
      </c>
      <c r="E201" s="224" t="s">
        <v>1</v>
      </c>
      <c r="F201" s="225" t="s">
        <v>513</v>
      </c>
      <c r="G201" s="222"/>
      <c r="H201" s="226">
        <v>37.57</v>
      </c>
      <c r="I201" s="227"/>
      <c r="J201" s="222"/>
      <c r="K201" s="222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360</v>
      </c>
      <c r="AU201" s="232" t="s">
        <v>79</v>
      </c>
      <c r="AV201" s="11" t="s">
        <v>79</v>
      </c>
      <c r="AW201" s="11" t="s">
        <v>31</v>
      </c>
      <c r="AX201" s="11" t="s">
        <v>77</v>
      </c>
      <c r="AY201" s="232" t="s">
        <v>113</v>
      </c>
    </row>
    <row r="202" spans="2:65" s="1" customFormat="1" ht="22.5" customHeight="1">
      <c r="B202" s="37"/>
      <c r="C202" s="195" t="s">
        <v>229</v>
      </c>
      <c r="D202" s="195" t="s">
        <v>114</v>
      </c>
      <c r="E202" s="196" t="s">
        <v>514</v>
      </c>
      <c r="F202" s="197" t="s">
        <v>515</v>
      </c>
      <c r="G202" s="198" t="s">
        <v>220</v>
      </c>
      <c r="H202" s="199">
        <v>2.325</v>
      </c>
      <c r="I202" s="200"/>
      <c r="J202" s="201">
        <f>ROUND(I202*H202,2)</f>
        <v>0</v>
      </c>
      <c r="K202" s="197" t="s">
        <v>358</v>
      </c>
      <c r="L202" s="42"/>
      <c r="M202" s="202" t="s">
        <v>1</v>
      </c>
      <c r="N202" s="203" t="s">
        <v>40</v>
      </c>
      <c r="O202" s="78"/>
      <c r="P202" s="204">
        <f>O202*H202</f>
        <v>0</v>
      </c>
      <c r="Q202" s="204">
        <v>0</v>
      </c>
      <c r="R202" s="204">
        <f>Q202*H202</f>
        <v>0</v>
      </c>
      <c r="S202" s="204">
        <v>0</v>
      </c>
      <c r="T202" s="205">
        <f>S202*H202</f>
        <v>0</v>
      </c>
      <c r="AR202" s="16" t="s">
        <v>118</v>
      </c>
      <c r="AT202" s="16" t="s">
        <v>114</v>
      </c>
      <c r="AU202" s="16" t="s">
        <v>79</v>
      </c>
      <c r="AY202" s="16" t="s">
        <v>113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6" t="s">
        <v>77</v>
      </c>
      <c r="BK202" s="206">
        <f>ROUND(I202*H202,2)</f>
        <v>0</v>
      </c>
      <c r="BL202" s="16" t="s">
        <v>118</v>
      </c>
      <c r="BM202" s="16" t="s">
        <v>516</v>
      </c>
    </row>
    <row r="203" spans="2:51" s="11" customFormat="1" ht="12">
      <c r="B203" s="221"/>
      <c r="C203" s="222"/>
      <c r="D203" s="223" t="s">
        <v>360</v>
      </c>
      <c r="E203" s="224" t="s">
        <v>1</v>
      </c>
      <c r="F203" s="225" t="s">
        <v>517</v>
      </c>
      <c r="G203" s="222"/>
      <c r="H203" s="226">
        <v>0.875</v>
      </c>
      <c r="I203" s="227"/>
      <c r="J203" s="222"/>
      <c r="K203" s="222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360</v>
      </c>
      <c r="AU203" s="232" t="s">
        <v>79</v>
      </c>
      <c r="AV203" s="11" t="s">
        <v>79</v>
      </c>
      <c r="AW203" s="11" t="s">
        <v>31</v>
      </c>
      <c r="AX203" s="11" t="s">
        <v>69</v>
      </c>
      <c r="AY203" s="232" t="s">
        <v>113</v>
      </c>
    </row>
    <row r="204" spans="2:51" s="11" customFormat="1" ht="12">
      <c r="B204" s="221"/>
      <c r="C204" s="222"/>
      <c r="D204" s="223" t="s">
        <v>360</v>
      </c>
      <c r="E204" s="224" t="s">
        <v>1</v>
      </c>
      <c r="F204" s="225" t="s">
        <v>518</v>
      </c>
      <c r="G204" s="222"/>
      <c r="H204" s="226">
        <v>1.45</v>
      </c>
      <c r="I204" s="227"/>
      <c r="J204" s="222"/>
      <c r="K204" s="222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360</v>
      </c>
      <c r="AU204" s="232" t="s">
        <v>79</v>
      </c>
      <c r="AV204" s="11" t="s">
        <v>79</v>
      </c>
      <c r="AW204" s="11" t="s">
        <v>31</v>
      </c>
      <c r="AX204" s="11" t="s">
        <v>69</v>
      </c>
      <c r="AY204" s="232" t="s">
        <v>113</v>
      </c>
    </row>
    <row r="205" spans="2:51" s="12" customFormat="1" ht="12">
      <c r="B205" s="233"/>
      <c r="C205" s="234"/>
      <c r="D205" s="223" t="s">
        <v>360</v>
      </c>
      <c r="E205" s="235" t="s">
        <v>1</v>
      </c>
      <c r="F205" s="236" t="s">
        <v>363</v>
      </c>
      <c r="G205" s="234"/>
      <c r="H205" s="237">
        <v>2.325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360</v>
      </c>
      <c r="AU205" s="243" t="s">
        <v>79</v>
      </c>
      <c r="AV205" s="12" t="s">
        <v>118</v>
      </c>
      <c r="AW205" s="12" t="s">
        <v>31</v>
      </c>
      <c r="AX205" s="12" t="s">
        <v>77</v>
      </c>
      <c r="AY205" s="243" t="s">
        <v>113</v>
      </c>
    </row>
    <row r="206" spans="2:65" s="1" customFormat="1" ht="22.5" customHeight="1">
      <c r="B206" s="37"/>
      <c r="C206" s="195" t="s">
        <v>174</v>
      </c>
      <c r="D206" s="195" t="s">
        <v>114</v>
      </c>
      <c r="E206" s="196" t="s">
        <v>519</v>
      </c>
      <c r="F206" s="197" t="s">
        <v>520</v>
      </c>
      <c r="G206" s="198" t="s">
        <v>220</v>
      </c>
      <c r="H206" s="199">
        <v>21.78</v>
      </c>
      <c r="I206" s="200"/>
      <c r="J206" s="201">
        <f>ROUND(I206*H206,2)</f>
        <v>0</v>
      </c>
      <c r="K206" s="197" t="s">
        <v>358</v>
      </c>
      <c r="L206" s="42"/>
      <c r="M206" s="202" t="s">
        <v>1</v>
      </c>
      <c r="N206" s="203" t="s">
        <v>40</v>
      </c>
      <c r="O206" s="78"/>
      <c r="P206" s="204">
        <f>O206*H206</f>
        <v>0</v>
      </c>
      <c r="Q206" s="204">
        <v>0</v>
      </c>
      <c r="R206" s="204">
        <f>Q206*H206</f>
        <v>0</v>
      </c>
      <c r="S206" s="204">
        <v>0</v>
      </c>
      <c r="T206" s="205">
        <f>S206*H206</f>
        <v>0</v>
      </c>
      <c r="AR206" s="16" t="s">
        <v>118</v>
      </c>
      <c r="AT206" s="16" t="s">
        <v>114</v>
      </c>
      <c r="AU206" s="16" t="s">
        <v>79</v>
      </c>
      <c r="AY206" s="16" t="s">
        <v>113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6" t="s">
        <v>77</v>
      </c>
      <c r="BK206" s="206">
        <f>ROUND(I206*H206,2)</f>
        <v>0</v>
      </c>
      <c r="BL206" s="16" t="s">
        <v>118</v>
      </c>
      <c r="BM206" s="16" t="s">
        <v>521</v>
      </c>
    </row>
    <row r="207" spans="2:51" s="11" customFormat="1" ht="12">
      <c r="B207" s="221"/>
      <c r="C207" s="222"/>
      <c r="D207" s="223" t="s">
        <v>360</v>
      </c>
      <c r="E207" s="224" t="s">
        <v>1</v>
      </c>
      <c r="F207" s="225" t="s">
        <v>522</v>
      </c>
      <c r="G207" s="222"/>
      <c r="H207" s="226">
        <v>21.78</v>
      </c>
      <c r="I207" s="227"/>
      <c r="J207" s="222"/>
      <c r="K207" s="222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360</v>
      </c>
      <c r="AU207" s="232" t="s">
        <v>79</v>
      </c>
      <c r="AV207" s="11" t="s">
        <v>79</v>
      </c>
      <c r="AW207" s="11" t="s">
        <v>31</v>
      </c>
      <c r="AX207" s="11" t="s">
        <v>77</v>
      </c>
      <c r="AY207" s="232" t="s">
        <v>113</v>
      </c>
    </row>
    <row r="208" spans="2:65" s="1" customFormat="1" ht="16.5" customHeight="1">
      <c r="B208" s="37"/>
      <c r="C208" s="265" t="s">
        <v>236</v>
      </c>
      <c r="D208" s="265" t="s">
        <v>523</v>
      </c>
      <c r="E208" s="266" t="s">
        <v>524</v>
      </c>
      <c r="F208" s="267" t="s">
        <v>525</v>
      </c>
      <c r="G208" s="268" t="s">
        <v>507</v>
      </c>
      <c r="H208" s="269">
        <v>45.809</v>
      </c>
      <c r="I208" s="270"/>
      <c r="J208" s="271">
        <f>ROUND(I208*H208,2)</f>
        <v>0</v>
      </c>
      <c r="K208" s="267" t="s">
        <v>358</v>
      </c>
      <c r="L208" s="272"/>
      <c r="M208" s="273" t="s">
        <v>1</v>
      </c>
      <c r="N208" s="274" t="s">
        <v>40</v>
      </c>
      <c r="O208" s="78"/>
      <c r="P208" s="204">
        <f>O208*H208</f>
        <v>0</v>
      </c>
      <c r="Q208" s="204">
        <v>1</v>
      </c>
      <c r="R208" s="204">
        <f>Q208*H208</f>
        <v>45.809</v>
      </c>
      <c r="S208" s="204">
        <v>0</v>
      </c>
      <c r="T208" s="205">
        <f>S208*H208</f>
        <v>0</v>
      </c>
      <c r="AR208" s="16" t="s">
        <v>128</v>
      </c>
      <c r="AT208" s="16" t="s">
        <v>523</v>
      </c>
      <c r="AU208" s="16" t="s">
        <v>79</v>
      </c>
      <c r="AY208" s="16" t="s">
        <v>113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6" t="s">
        <v>77</v>
      </c>
      <c r="BK208" s="206">
        <f>ROUND(I208*H208,2)</f>
        <v>0</v>
      </c>
      <c r="BL208" s="16" t="s">
        <v>118</v>
      </c>
      <c r="BM208" s="16" t="s">
        <v>526</v>
      </c>
    </row>
    <row r="209" spans="2:51" s="11" customFormat="1" ht="12">
      <c r="B209" s="221"/>
      <c r="C209" s="222"/>
      <c r="D209" s="223" t="s">
        <v>360</v>
      </c>
      <c r="E209" s="224" t="s">
        <v>1</v>
      </c>
      <c r="F209" s="225" t="s">
        <v>527</v>
      </c>
      <c r="G209" s="222"/>
      <c r="H209" s="226">
        <v>45.809</v>
      </c>
      <c r="I209" s="227"/>
      <c r="J209" s="222"/>
      <c r="K209" s="222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360</v>
      </c>
      <c r="AU209" s="232" t="s">
        <v>79</v>
      </c>
      <c r="AV209" s="11" t="s">
        <v>79</v>
      </c>
      <c r="AW209" s="11" t="s">
        <v>31</v>
      </c>
      <c r="AX209" s="11" t="s">
        <v>77</v>
      </c>
      <c r="AY209" s="232" t="s">
        <v>113</v>
      </c>
    </row>
    <row r="210" spans="2:65" s="1" customFormat="1" ht="16.5" customHeight="1">
      <c r="B210" s="37"/>
      <c r="C210" s="195" t="s">
        <v>177</v>
      </c>
      <c r="D210" s="195" t="s">
        <v>114</v>
      </c>
      <c r="E210" s="196" t="s">
        <v>528</v>
      </c>
      <c r="F210" s="197" t="s">
        <v>529</v>
      </c>
      <c r="G210" s="198" t="s">
        <v>117</v>
      </c>
      <c r="H210" s="199">
        <v>5</v>
      </c>
      <c r="I210" s="200"/>
      <c r="J210" s="201">
        <f>ROUND(I210*H210,2)</f>
        <v>0</v>
      </c>
      <c r="K210" s="197" t="s">
        <v>1</v>
      </c>
      <c r="L210" s="42"/>
      <c r="M210" s="202" t="s">
        <v>1</v>
      </c>
      <c r="N210" s="203" t="s">
        <v>40</v>
      </c>
      <c r="O210" s="78"/>
      <c r="P210" s="204">
        <f>O210*H210</f>
        <v>0</v>
      </c>
      <c r="Q210" s="204">
        <v>0</v>
      </c>
      <c r="R210" s="204">
        <f>Q210*H210</f>
        <v>0</v>
      </c>
      <c r="S210" s="204">
        <v>0</v>
      </c>
      <c r="T210" s="205">
        <f>S210*H210</f>
        <v>0</v>
      </c>
      <c r="AR210" s="16" t="s">
        <v>118</v>
      </c>
      <c r="AT210" s="16" t="s">
        <v>114</v>
      </c>
      <c r="AU210" s="16" t="s">
        <v>79</v>
      </c>
      <c r="AY210" s="16" t="s">
        <v>113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6" t="s">
        <v>77</v>
      </c>
      <c r="BK210" s="206">
        <f>ROUND(I210*H210,2)</f>
        <v>0</v>
      </c>
      <c r="BL210" s="16" t="s">
        <v>118</v>
      </c>
      <c r="BM210" s="16" t="s">
        <v>530</v>
      </c>
    </row>
    <row r="211" spans="2:51" s="11" customFormat="1" ht="12">
      <c r="B211" s="221"/>
      <c r="C211" s="222"/>
      <c r="D211" s="223" t="s">
        <v>360</v>
      </c>
      <c r="E211" s="224" t="s">
        <v>1</v>
      </c>
      <c r="F211" s="225" t="s">
        <v>531</v>
      </c>
      <c r="G211" s="222"/>
      <c r="H211" s="226">
        <v>5</v>
      </c>
      <c r="I211" s="227"/>
      <c r="J211" s="222"/>
      <c r="K211" s="222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360</v>
      </c>
      <c r="AU211" s="232" t="s">
        <v>79</v>
      </c>
      <c r="AV211" s="11" t="s">
        <v>79</v>
      </c>
      <c r="AW211" s="11" t="s">
        <v>31</v>
      </c>
      <c r="AX211" s="11" t="s">
        <v>77</v>
      </c>
      <c r="AY211" s="232" t="s">
        <v>113</v>
      </c>
    </row>
    <row r="212" spans="2:65" s="1" customFormat="1" ht="16.5" customHeight="1">
      <c r="B212" s="37"/>
      <c r="C212" s="195" t="s">
        <v>243</v>
      </c>
      <c r="D212" s="195" t="s">
        <v>114</v>
      </c>
      <c r="E212" s="196" t="s">
        <v>532</v>
      </c>
      <c r="F212" s="197" t="s">
        <v>533</v>
      </c>
      <c r="G212" s="198" t="s">
        <v>357</v>
      </c>
      <c r="H212" s="199">
        <v>115.9</v>
      </c>
      <c r="I212" s="200"/>
      <c r="J212" s="201">
        <f>ROUND(I212*H212,2)</f>
        <v>0</v>
      </c>
      <c r="K212" s="197" t="s">
        <v>358</v>
      </c>
      <c r="L212" s="42"/>
      <c r="M212" s="202" t="s">
        <v>1</v>
      </c>
      <c r="N212" s="203" t="s">
        <v>40</v>
      </c>
      <c r="O212" s="78"/>
      <c r="P212" s="204">
        <f>O212*H212</f>
        <v>0</v>
      </c>
      <c r="Q212" s="204">
        <v>0</v>
      </c>
      <c r="R212" s="204">
        <f>Q212*H212</f>
        <v>0</v>
      </c>
      <c r="S212" s="204">
        <v>0</v>
      </c>
      <c r="T212" s="205">
        <f>S212*H212</f>
        <v>0</v>
      </c>
      <c r="AR212" s="16" t="s">
        <v>118</v>
      </c>
      <c r="AT212" s="16" t="s">
        <v>114</v>
      </c>
      <c r="AU212" s="16" t="s">
        <v>79</v>
      </c>
      <c r="AY212" s="16" t="s">
        <v>113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6" t="s">
        <v>77</v>
      </c>
      <c r="BK212" s="206">
        <f>ROUND(I212*H212,2)</f>
        <v>0</v>
      </c>
      <c r="BL212" s="16" t="s">
        <v>118</v>
      </c>
      <c r="BM212" s="16" t="s">
        <v>534</v>
      </c>
    </row>
    <row r="213" spans="2:51" s="11" customFormat="1" ht="12">
      <c r="B213" s="221"/>
      <c r="C213" s="222"/>
      <c r="D213" s="223" t="s">
        <v>360</v>
      </c>
      <c r="E213" s="224" t="s">
        <v>1</v>
      </c>
      <c r="F213" s="225" t="s">
        <v>535</v>
      </c>
      <c r="G213" s="222"/>
      <c r="H213" s="226">
        <v>115.9</v>
      </c>
      <c r="I213" s="227"/>
      <c r="J213" s="222"/>
      <c r="K213" s="222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360</v>
      </c>
      <c r="AU213" s="232" t="s">
        <v>79</v>
      </c>
      <c r="AV213" s="11" t="s">
        <v>79</v>
      </c>
      <c r="AW213" s="11" t="s">
        <v>31</v>
      </c>
      <c r="AX213" s="11" t="s">
        <v>77</v>
      </c>
      <c r="AY213" s="232" t="s">
        <v>113</v>
      </c>
    </row>
    <row r="214" spans="2:65" s="1" customFormat="1" ht="16.5" customHeight="1">
      <c r="B214" s="37"/>
      <c r="C214" s="265" t="s">
        <v>181</v>
      </c>
      <c r="D214" s="265" t="s">
        <v>523</v>
      </c>
      <c r="E214" s="266" t="s">
        <v>536</v>
      </c>
      <c r="F214" s="267" t="s">
        <v>537</v>
      </c>
      <c r="G214" s="268" t="s">
        <v>538</v>
      </c>
      <c r="H214" s="269">
        <v>3.581</v>
      </c>
      <c r="I214" s="270"/>
      <c r="J214" s="271">
        <f>ROUND(I214*H214,2)</f>
        <v>0</v>
      </c>
      <c r="K214" s="267" t="s">
        <v>358</v>
      </c>
      <c r="L214" s="272"/>
      <c r="M214" s="273" t="s">
        <v>1</v>
      </c>
      <c r="N214" s="274" t="s">
        <v>40</v>
      </c>
      <c r="O214" s="78"/>
      <c r="P214" s="204">
        <f>O214*H214</f>
        <v>0</v>
      </c>
      <c r="Q214" s="204">
        <v>0.001</v>
      </c>
      <c r="R214" s="204">
        <f>Q214*H214</f>
        <v>0.003581</v>
      </c>
      <c r="S214" s="204">
        <v>0</v>
      </c>
      <c r="T214" s="205">
        <f>S214*H214</f>
        <v>0</v>
      </c>
      <c r="AR214" s="16" t="s">
        <v>128</v>
      </c>
      <c r="AT214" s="16" t="s">
        <v>523</v>
      </c>
      <c r="AU214" s="16" t="s">
        <v>79</v>
      </c>
      <c r="AY214" s="16" t="s">
        <v>113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6" t="s">
        <v>77</v>
      </c>
      <c r="BK214" s="206">
        <f>ROUND(I214*H214,2)</f>
        <v>0</v>
      </c>
      <c r="BL214" s="16" t="s">
        <v>118</v>
      </c>
      <c r="BM214" s="16" t="s">
        <v>539</v>
      </c>
    </row>
    <row r="215" spans="2:51" s="11" customFormat="1" ht="12">
      <c r="B215" s="221"/>
      <c r="C215" s="222"/>
      <c r="D215" s="223" t="s">
        <v>360</v>
      </c>
      <c r="E215" s="224" t="s">
        <v>1</v>
      </c>
      <c r="F215" s="225" t="s">
        <v>540</v>
      </c>
      <c r="G215" s="222"/>
      <c r="H215" s="226">
        <v>3.581</v>
      </c>
      <c r="I215" s="227"/>
      <c r="J215" s="222"/>
      <c r="K215" s="222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360</v>
      </c>
      <c r="AU215" s="232" t="s">
        <v>79</v>
      </c>
      <c r="AV215" s="11" t="s">
        <v>79</v>
      </c>
      <c r="AW215" s="11" t="s">
        <v>31</v>
      </c>
      <c r="AX215" s="11" t="s">
        <v>77</v>
      </c>
      <c r="AY215" s="232" t="s">
        <v>113</v>
      </c>
    </row>
    <row r="216" spans="2:65" s="1" customFormat="1" ht="16.5" customHeight="1">
      <c r="B216" s="37"/>
      <c r="C216" s="195" t="s">
        <v>250</v>
      </c>
      <c r="D216" s="195" t="s">
        <v>114</v>
      </c>
      <c r="E216" s="196" t="s">
        <v>541</v>
      </c>
      <c r="F216" s="197" t="s">
        <v>542</v>
      </c>
      <c r="G216" s="198" t="s">
        <v>357</v>
      </c>
      <c r="H216" s="199">
        <v>115.9</v>
      </c>
      <c r="I216" s="200"/>
      <c r="J216" s="201">
        <f>ROUND(I216*H216,2)</f>
        <v>0</v>
      </c>
      <c r="K216" s="197" t="s">
        <v>358</v>
      </c>
      <c r="L216" s="42"/>
      <c r="M216" s="202" t="s">
        <v>1</v>
      </c>
      <c r="N216" s="203" t="s">
        <v>40</v>
      </c>
      <c r="O216" s="78"/>
      <c r="P216" s="204">
        <f>O216*H216</f>
        <v>0</v>
      </c>
      <c r="Q216" s="204">
        <v>0</v>
      </c>
      <c r="R216" s="204">
        <f>Q216*H216</f>
        <v>0</v>
      </c>
      <c r="S216" s="204">
        <v>0</v>
      </c>
      <c r="T216" s="205">
        <f>S216*H216</f>
        <v>0</v>
      </c>
      <c r="AR216" s="16" t="s">
        <v>118</v>
      </c>
      <c r="AT216" s="16" t="s">
        <v>114</v>
      </c>
      <c r="AU216" s="16" t="s">
        <v>79</v>
      </c>
      <c r="AY216" s="16" t="s">
        <v>113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16" t="s">
        <v>77</v>
      </c>
      <c r="BK216" s="206">
        <f>ROUND(I216*H216,2)</f>
        <v>0</v>
      </c>
      <c r="BL216" s="16" t="s">
        <v>118</v>
      </c>
      <c r="BM216" s="16" t="s">
        <v>543</v>
      </c>
    </row>
    <row r="217" spans="2:65" s="1" customFormat="1" ht="16.5" customHeight="1">
      <c r="B217" s="37"/>
      <c r="C217" s="265" t="s">
        <v>186</v>
      </c>
      <c r="D217" s="265" t="s">
        <v>523</v>
      </c>
      <c r="E217" s="266" t="s">
        <v>544</v>
      </c>
      <c r="F217" s="267" t="s">
        <v>545</v>
      </c>
      <c r="G217" s="268" t="s">
        <v>1</v>
      </c>
      <c r="H217" s="269">
        <v>11.59</v>
      </c>
      <c r="I217" s="270"/>
      <c r="J217" s="271">
        <f>ROUND(I217*H217,2)</f>
        <v>0</v>
      </c>
      <c r="K217" s="267" t="s">
        <v>1</v>
      </c>
      <c r="L217" s="272"/>
      <c r="M217" s="273" t="s">
        <v>1</v>
      </c>
      <c r="N217" s="274" t="s">
        <v>40</v>
      </c>
      <c r="O217" s="78"/>
      <c r="P217" s="204">
        <f>O217*H217</f>
        <v>0</v>
      </c>
      <c r="Q217" s="204">
        <v>0</v>
      </c>
      <c r="R217" s="204">
        <f>Q217*H217</f>
        <v>0</v>
      </c>
      <c r="S217" s="204">
        <v>0</v>
      </c>
      <c r="T217" s="205">
        <f>S217*H217</f>
        <v>0</v>
      </c>
      <c r="AR217" s="16" t="s">
        <v>128</v>
      </c>
      <c r="AT217" s="16" t="s">
        <v>523</v>
      </c>
      <c r="AU217" s="16" t="s">
        <v>79</v>
      </c>
      <c r="AY217" s="16" t="s">
        <v>113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6" t="s">
        <v>77</v>
      </c>
      <c r="BK217" s="206">
        <f>ROUND(I217*H217,2)</f>
        <v>0</v>
      </c>
      <c r="BL217" s="16" t="s">
        <v>118</v>
      </c>
      <c r="BM217" s="16" t="s">
        <v>546</v>
      </c>
    </row>
    <row r="218" spans="2:51" s="11" customFormat="1" ht="12">
      <c r="B218" s="221"/>
      <c r="C218" s="222"/>
      <c r="D218" s="223" t="s">
        <v>360</v>
      </c>
      <c r="E218" s="224" t="s">
        <v>1</v>
      </c>
      <c r="F218" s="225" t="s">
        <v>547</v>
      </c>
      <c r="G218" s="222"/>
      <c r="H218" s="226">
        <v>11.59</v>
      </c>
      <c r="I218" s="227"/>
      <c r="J218" s="222"/>
      <c r="K218" s="222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360</v>
      </c>
      <c r="AU218" s="232" t="s">
        <v>79</v>
      </c>
      <c r="AV218" s="11" t="s">
        <v>79</v>
      </c>
      <c r="AW218" s="11" t="s">
        <v>31</v>
      </c>
      <c r="AX218" s="11" t="s">
        <v>77</v>
      </c>
      <c r="AY218" s="232" t="s">
        <v>113</v>
      </c>
    </row>
    <row r="219" spans="2:65" s="1" customFormat="1" ht="16.5" customHeight="1">
      <c r="B219" s="37"/>
      <c r="C219" s="195" t="s">
        <v>260</v>
      </c>
      <c r="D219" s="195" t="s">
        <v>114</v>
      </c>
      <c r="E219" s="196" t="s">
        <v>548</v>
      </c>
      <c r="F219" s="197" t="s">
        <v>549</v>
      </c>
      <c r="G219" s="198" t="s">
        <v>357</v>
      </c>
      <c r="H219" s="199">
        <v>389.51</v>
      </c>
      <c r="I219" s="200"/>
      <c r="J219" s="201">
        <f>ROUND(I219*H219,2)</f>
        <v>0</v>
      </c>
      <c r="K219" s="197" t="s">
        <v>358</v>
      </c>
      <c r="L219" s="42"/>
      <c r="M219" s="202" t="s">
        <v>1</v>
      </c>
      <c r="N219" s="203" t="s">
        <v>40</v>
      </c>
      <c r="O219" s="78"/>
      <c r="P219" s="204">
        <f>O219*H219</f>
        <v>0</v>
      </c>
      <c r="Q219" s="204">
        <v>0</v>
      </c>
      <c r="R219" s="204">
        <f>Q219*H219</f>
        <v>0</v>
      </c>
      <c r="S219" s="204">
        <v>0</v>
      </c>
      <c r="T219" s="205">
        <f>S219*H219</f>
        <v>0</v>
      </c>
      <c r="AR219" s="16" t="s">
        <v>118</v>
      </c>
      <c r="AT219" s="16" t="s">
        <v>114</v>
      </c>
      <c r="AU219" s="16" t="s">
        <v>79</v>
      </c>
      <c r="AY219" s="16" t="s">
        <v>113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16" t="s">
        <v>77</v>
      </c>
      <c r="BK219" s="206">
        <f>ROUND(I219*H219,2)</f>
        <v>0</v>
      </c>
      <c r="BL219" s="16" t="s">
        <v>118</v>
      </c>
      <c r="BM219" s="16" t="s">
        <v>550</v>
      </c>
    </row>
    <row r="220" spans="2:51" s="13" customFormat="1" ht="12">
      <c r="B220" s="244"/>
      <c r="C220" s="245"/>
      <c r="D220" s="223" t="s">
        <v>360</v>
      </c>
      <c r="E220" s="246" t="s">
        <v>1</v>
      </c>
      <c r="F220" s="247" t="s">
        <v>551</v>
      </c>
      <c r="G220" s="245"/>
      <c r="H220" s="246" t="s">
        <v>1</v>
      </c>
      <c r="I220" s="248"/>
      <c r="J220" s="245"/>
      <c r="K220" s="245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360</v>
      </c>
      <c r="AU220" s="253" t="s">
        <v>79</v>
      </c>
      <c r="AV220" s="13" t="s">
        <v>77</v>
      </c>
      <c r="AW220" s="13" t="s">
        <v>31</v>
      </c>
      <c r="AX220" s="13" t="s">
        <v>69</v>
      </c>
      <c r="AY220" s="253" t="s">
        <v>113</v>
      </c>
    </row>
    <row r="221" spans="2:51" s="11" customFormat="1" ht="12">
      <c r="B221" s="221"/>
      <c r="C221" s="222"/>
      <c r="D221" s="223" t="s">
        <v>360</v>
      </c>
      <c r="E221" s="224" t="s">
        <v>1</v>
      </c>
      <c r="F221" s="225" t="s">
        <v>552</v>
      </c>
      <c r="G221" s="222"/>
      <c r="H221" s="226">
        <v>25.6</v>
      </c>
      <c r="I221" s="227"/>
      <c r="J221" s="222"/>
      <c r="K221" s="222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360</v>
      </c>
      <c r="AU221" s="232" t="s">
        <v>79</v>
      </c>
      <c r="AV221" s="11" t="s">
        <v>79</v>
      </c>
      <c r="AW221" s="11" t="s">
        <v>31</v>
      </c>
      <c r="AX221" s="11" t="s">
        <v>69</v>
      </c>
      <c r="AY221" s="232" t="s">
        <v>113</v>
      </c>
    </row>
    <row r="222" spans="2:51" s="11" customFormat="1" ht="12">
      <c r="B222" s="221"/>
      <c r="C222" s="222"/>
      <c r="D222" s="223" t="s">
        <v>360</v>
      </c>
      <c r="E222" s="224" t="s">
        <v>1</v>
      </c>
      <c r="F222" s="225" t="s">
        <v>553</v>
      </c>
      <c r="G222" s="222"/>
      <c r="H222" s="226">
        <v>27.7</v>
      </c>
      <c r="I222" s="227"/>
      <c r="J222" s="222"/>
      <c r="K222" s="222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360</v>
      </c>
      <c r="AU222" s="232" t="s">
        <v>79</v>
      </c>
      <c r="AV222" s="11" t="s">
        <v>79</v>
      </c>
      <c r="AW222" s="11" t="s">
        <v>31</v>
      </c>
      <c r="AX222" s="11" t="s">
        <v>69</v>
      </c>
      <c r="AY222" s="232" t="s">
        <v>113</v>
      </c>
    </row>
    <row r="223" spans="2:51" s="11" customFormat="1" ht="12">
      <c r="B223" s="221"/>
      <c r="C223" s="222"/>
      <c r="D223" s="223" t="s">
        <v>360</v>
      </c>
      <c r="E223" s="224" t="s">
        <v>1</v>
      </c>
      <c r="F223" s="225" t="s">
        <v>554</v>
      </c>
      <c r="G223" s="222"/>
      <c r="H223" s="226">
        <v>62.5</v>
      </c>
      <c r="I223" s="227"/>
      <c r="J223" s="222"/>
      <c r="K223" s="222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360</v>
      </c>
      <c r="AU223" s="232" t="s">
        <v>79</v>
      </c>
      <c r="AV223" s="11" t="s">
        <v>79</v>
      </c>
      <c r="AW223" s="11" t="s">
        <v>31</v>
      </c>
      <c r="AX223" s="11" t="s">
        <v>69</v>
      </c>
      <c r="AY223" s="232" t="s">
        <v>113</v>
      </c>
    </row>
    <row r="224" spans="2:51" s="11" customFormat="1" ht="12">
      <c r="B224" s="221"/>
      <c r="C224" s="222"/>
      <c r="D224" s="223" t="s">
        <v>360</v>
      </c>
      <c r="E224" s="224" t="s">
        <v>1</v>
      </c>
      <c r="F224" s="225" t="s">
        <v>555</v>
      </c>
      <c r="G224" s="222"/>
      <c r="H224" s="226">
        <v>69.5</v>
      </c>
      <c r="I224" s="227"/>
      <c r="J224" s="222"/>
      <c r="K224" s="222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360</v>
      </c>
      <c r="AU224" s="232" t="s">
        <v>79</v>
      </c>
      <c r="AV224" s="11" t="s">
        <v>79</v>
      </c>
      <c r="AW224" s="11" t="s">
        <v>31</v>
      </c>
      <c r="AX224" s="11" t="s">
        <v>69</v>
      </c>
      <c r="AY224" s="232" t="s">
        <v>113</v>
      </c>
    </row>
    <row r="225" spans="2:51" s="11" customFormat="1" ht="12">
      <c r="B225" s="221"/>
      <c r="C225" s="222"/>
      <c r="D225" s="223" t="s">
        <v>360</v>
      </c>
      <c r="E225" s="224" t="s">
        <v>1</v>
      </c>
      <c r="F225" s="225" t="s">
        <v>556</v>
      </c>
      <c r="G225" s="222"/>
      <c r="H225" s="226">
        <v>136.5</v>
      </c>
      <c r="I225" s="227"/>
      <c r="J225" s="222"/>
      <c r="K225" s="222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360</v>
      </c>
      <c r="AU225" s="232" t="s">
        <v>79</v>
      </c>
      <c r="AV225" s="11" t="s">
        <v>79</v>
      </c>
      <c r="AW225" s="11" t="s">
        <v>31</v>
      </c>
      <c r="AX225" s="11" t="s">
        <v>69</v>
      </c>
      <c r="AY225" s="232" t="s">
        <v>113</v>
      </c>
    </row>
    <row r="226" spans="2:51" s="11" customFormat="1" ht="12">
      <c r="B226" s="221"/>
      <c r="C226" s="222"/>
      <c r="D226" s="223" t="s">
        <v>360</v>
      </c>
      <c r="E226" s="224" t="s">
        <v>1</v>
      </c>
      <c r="F226" s="225" t="s">
        <v>557</v>
      </c>
      <c r="G226" s="222"/>
      <c r="H226" s="226">
        <v>42.46</v>
      </c>
      <c r="I226" s="227"/>
      <c r="J226" s="222"/>
      <c r="K226" s="222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360</v>
      </c>
      <c r="AU226" s="232" t="s">
        <v>79</v>
      </c>
      <c r="AV226" s="11" t="s">
        <v>79</v>
      </c>
      <c r="AW226" s="11" t="s">
        <v>31</v>
      </c>
      <c r="AX226" s="11" t="s">
        <v>69</v>
      </c>
      <c r="AY226" s="232" t="s">
        <v>113</v>
      </c>
    </row>
    <row r="227" spans="2:51" s="11" customFormat="1" ht="12">
      <c r="B227" s="221"/>
      <c r="C227" s="222"/>
      <c r="D227" s="223" t="s">
        <v>360</v>
      </c>
      <c r="E227" s="224" t="s">
        <v>1</v>
      </c>
      <c r="F227" s="225" t="s">
        <v>558</v>
      </c>
      <c r="G227" s="222"/>
      <c r="H227" s="226">
        <v>6.75</v>
      </c>
      <c r="I227" s="227"/>
      <c r="J227" s="222"/>
      <c r="K227" s="222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360</v>
      </c>
      <c r="AU227" s="232" t="s">
        <v>79</v>
      </c>
      <c r="AV227" s="11" t="s">
        <v>79</v>
      </c>
      <c r="AW227" s="11" t="s">
        <v>31</v>
      </c>
      <c r="AX227" s="11" t="s">
        <v>69</v>
      </c>
      <c r="AY227" s="232" t="s">
        <v>113</v>
      </c>
    </row>
    <row r="228" spans="2:51" s="11" customFormat="1" ht="12">
      <c r="B228" s="221"/>
      <c r="C228" s="222"/>
      <c r="D228" s="223" t="s">
        <v>360</v>
      </c>
      <c r="E228" s="224" t="s">
        <v>1</v>
      </c>
      <c r="F228" s="225" t="s">
        <v>559</v>
      </c>
      <c r="G228" s="222"/>
      <c r="H228" s="226">
        <v>18.5</v>
      </c>
      <c r="I228" s="227"/>
      <c r="J228" s="222"/>
      <c r="K228" s="222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360</v>
      </c>
      <c r="AU228" s="232" t="s">
        <v>79</v>
      </c>
      <c r="AV228" s="11" t="s">
        <v>79</v>
      </c>
      <c r="AW228" s="11" t="s">
        <v>31</v>
      </c>
      <c r="AX228" s="11" t="s">
        <v>69</v>
      </c>
      <c r="AY228" s="232" t="s">
        <v>113</v>
      </c>
    </row>
    <row r="229" spans="2:51" s="12" customFormat="1" ht="12">
      <c r="B229" s="233"/>
      <c r="C229" s="234"/>
      <c r="D229" s="223" t="s">
        <v>360</v>
      </c>
      <c r="E229" s="235" t="s">
        <v>1</v>
      </c>
      <c r="F229" s="236" t="s">
        <v>363</v>
      </c>
      <c r="G229" s="234"/>
      <c r="H229" s="237">
        <v>389.51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360</v>
      </c>
      <c r="AU229" s="243" t="s">
        <v>79</v>
      </c>
      <c r="AV229" s="12" t="s">
        <v>118</v>
      </c>
      <c r="AW229" s="12" t="s">
        <v>31</v>
      </c>
      <c r="AX229" s="12" t="s">
        <v>77</v>
      </c>
      <c r="AY229" s="243" t="s">
        <v>113</v>
      </c>
    </row>
    <row r="230" spans="2:63" s="9" customFormat="1" ht="22.8" customHeight="1">
      <c r="B230" s="181"/>
      <c r="C230" s="182"/>
      <c r="D230" s="183" t="s">
        <v>68</v>
      </c>
      <c r="E230" s="219" t="s">
        <v>79</v>
      </c>
      <c r="F230" s="219" t="s">
        <v>560</v>
      </c>
      <c r="G230" s="182"/>
      <c r="H230" s="182"/>
      <c r="I230" s="185"/>
      <c r="J230" s="220">
        <f>BK230</f>
        <v>0</v>
      </c>
      <c r="K230" s="182"/>
      <c r="L230" s="187"/>
      <c r="M230" s="188"/>
      <c r="N230" s="189"/>
      <c r="O230" s="189"/>
      <c r="P230" s="190">
        <f>SUM(P231:P235)</f>
        <v>0</v>
      </c>
      <c r="Q230" s="189"/>
      <c r="R230" s="190">
        <f>SUM(R231:R235)</f>
        <v>8.5749054</v>
      </c>
      <c r="S230" s="189"/>
      <c r="T230" s="191">
        <f>SUM(T231:T235)</f>
        <v>0</v>
      </c>
      <c r="AR230" s="192" t="s">
        <v>77</v>
      </c>
      <c r="AT230" s="193" t="s">
        <v>68</v>
      </c>
      <c r="AU230" s="193" t="s">
        <v>77</v>
      </c>
      <c r="AY230" s="192" t="s">
        <v>113</v>
      </c>
      <c r="BK230" s="194">
        <f>SUM(BK231:BK235)</f>
        <v>0</v>
      </c>
    </row>
    <row r="231" spans="2:65" s="1" customFormat="1" ht="22.5" customHeight="1">
      <c r="B231" s="37"/>
      <c r="C231" s="195" t="s">
        <v>189</v>
      </c>
      <c r="D231" s="195" t="s">
        <v>114</v>
      </c>
      <c r="E231" s="196" t="s">
        <v>561</v>
      </c>
      <c r="F231" s="197" t="s">
        <v>562</v>
      </c>
      <c r="G231" s="198" t="s">
        <v>135</v>
      </c>
      <c r="H231" s="199">
        <v>37</v>
      </c>
      <c r="I231" s="200"/>
      <c r="J231" s="201">
        <f>ROUND(I231*H231,2)</f>
        <v>0</v>
      </c>
      <c r="K231" s="197" t="s">
        <v>358</v>
      </c>
      <c r="L231" s="42"/>
      <c r="M231" s="202" t="s">
        <v>1</v>
      </c>
      <c r="N231" s="203" t="s">
        <v>40</v>
      </c>
      <c r="O231" s="78"/>
      <c r="P231" s="204">
        <f>O231*H231</f>
        <v>0</v>
      </c>
      <c r="Q231" s="204">
        <v>0.23058</v>
      </c>
      <c r="R231" s="204">
        <f>Q231*H231</f>
        <v>8.531460000000001</v>
      </c>
      <c r="S231" s="204">
        <v>0</v>
      </c>
      <c r="T231" s="205">
        <f>S231*H231</f>
        <v>0</v>
      </c>
      <c r="AR231" s="16" t="s">
        <v>118</v>
      </c>
      <c r="AT231" s="16" t="s">
        <v>114</v>
      </c>
      <c r="AU231" s="16" t="s">
        <v>79</v>
      </c>
      <c r="AY231" s="16" t="s">
        <v>113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6" t="s">
        <v>77</v>
      </c>
      <c r="BK231" s="206">
        <f>ROUND(I231*H231,2)</f>
        <v>0</v>
      </c>
      <c r="BL231" s="16" t="s">
        <v>118</v>
      </c>
      <c r="BM231" s="16" t="s">
        <v>563</v>
      </c>
    </row>
    <row r="232" spans="2:65" s="1" customFormat="1" ht="16.5" customHeight="1">
      <c r="B232" s="37"/>
      <c r="C232" s="265" t="s">
        <v>268</v>
      </c>
      <c r="D232" s="265" t="s">
        <v>523</v>
      </c>
      <c r="E232" s="266" t="s">
        <v>564</v>
      </c>
      <c r="F232" s="267" t="s">
        <v>565</v>
      </c>
      <c r="G232" s="268" t="s">
        <v>135</v>
      </c>
      <c r="H232" s="269">
        <v>38.11</v>
      </c>
      <c r="I232" s="270"/>
      <c r="J232" s="271">
        <f>ROUND(I232*H232,2)</f>
        <v>0</v>
      </c>
      <c r="K232" s="267" t="s">
        <v>358</v>
      </c>
      <c r="L232" s="272"/>
      <c r="M232" s="273" t="s">
        <v>1</v>
      </c>
      <c r="N232" s="274" t="s">
        <v>40</v>
      </c>
      <c r="O232" s="78"/>
      <c r="P232" s="204">
        <f>O232*H232</f>
        <v>0</v>
      </c>
      <c r="Q232" s="204">
        <v>0.00114</v>
      </c>
      <c r="R232" s="204">
        <f>Q232*H232</f>
        <v>0.043445399999999995</v>
      </c>
      <c r="S232" s="204">
        <v>0</v>
      </c>
      <c r="T232" s="205">
        <f>S232*H232</f>
        <v>0</v>
      </c>
      <c r="AR232" s="16" t="s">
        <v>128</v>
      </c>
      <c r="AT232" s="16" t="s">
        <v>523</v>
      </c>
      <c r="AU232" s="16" t="s">
        <v>79</v>
      </c>
      <c r="AY232" s="16" t="s">
        <v>113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6" t="s">
        <v>77</v>
      </c>
      <c r="BK232" s="206">
        <f>ROUND(I232*H232,2)</f>
        <v>0</v>
      </c>
      <c r="BL232" s="16" t="s">
        <v>118</v>
      </c>
      <c r="BM232" s="16" t="s">
        <v>566</v>
      </c>
    </row>
    <row r="233" spans="2:51" s="11" customFormat="1" ht="12">
      <c r="B233" s="221"/>
      <c r="C233" s="222"/>
      <c r="D233" s="223" t="s">
        <v>360</v>
      </c>
      <c r="E233" s="224" t="s">
        <v>1</v>
      </c>
      <c r="F233" s="225" t="s">
        <v>567</v>
      </c>
      <c r="G233" s="222"/>
      <c r="H233" s="226">
        <v>38.11</v>
      </c>
      <c r="I233" s="227"/>
      <c r="J233" s="222"/>
      <c r="K233" s="222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360</v>
      </c>
      <c r="AU233" s="232" t="s">
        <v>79</v>
      </c>
      <c r="AV233" s="11" t="s">
        <v>79</v>
      </c>
      <c r="AW233" s="11" t="s">
        <v>31</v>
      </c>
      <c r="AX233" s="11" t="s">
        <v>77</v>
      </c>
      <c r="AY233" s="232" t="s">
        <v>113</v>
      </c>
    </row>
    <row r="234" spans="2:65" s="1" customFormat="1" ht="16.5" customHeight="1">
      <c r="B234" s="37"/>
      <c r="C234" s="195" t="s">
        <v>192</v>
      </c>
      <c r="D234" s="195" t="s">
        <v>114</v>
      </c>
      <c r="E234" s="196" t="s">
        <v>568</v>
      </c>
      <c r="F234" s="197" t="s">
        <v>569</v>
      </c>
      <c r="G234" s="198" t="s">
        <v>220</v>
      </c>
      <c r="H234" s="199">
        <v>0.144</v>
      </c>
      <c r="I234" s="200"/>
      <c r="J234" s="201">
        <f>ROUND(I234*H234,2)</f>
        <v>0</v>
      </c>
      <c r="K234" s="197" t="s">
        <v>358</v>
      </c>
      <c r="L234" s="42"/>
      <c r="M234" s="202" t="s">
        <v>1</v>
      </c>
      <c r="N234" s="203" t="s">
        <v>40</v>
      </c>
      <c r="O234" s="78"/>
      <c r="P234" s="204">
        <f>O234*H234</f>
        <v>0</v>
      </c>
      <c r="Q234" s="204">
        <v>0</v>
      </c>
      <c r="R234" s="204">
        <f>Q234*H234</f>
        <v>0</v>
      </c>
      <c r="S234" s="204">
        <v>0</v>
      </c>
      <c r="T234" s="205">
        <f>S234*H234</f>
        <v>0</v>
      </c>
      <c r="AR234" s="16" t="s">
        <v>118</v>
      </c>
      <c r="AT234" s="16" t="s">
        <v>114</v>
      </c>
      <c r="AU234" s="16" t="s">
        <v>79</v>
      </c>
      <c r="AY234" s="16" t="s">
        <v>113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16" t="s">
        <v>77</v>
      </c>
      <c r="BK234" s="206">
        <f>ROUND(I234*H234,2)</f>
        <v>0</v>
      </c>
      <c r="BL234" s="16" t="s">
        <v>118</v>
      </c>
      <c r="BM234" s="16" t="s">
        <v>570</v>
      </c>
    </row>
    <row r="235" spans="2:51" s="11" customFormat="1" ht="12">
      <c r="B235" s="221"/>
      <c r="C235" s="222"/>
      <c r="D235" s="223" t="s">
        <v>360</v>
      </c>
      <c r="E235" s="224" t="s">
        <v>1</v>
      </c>
      <c r="F235" s="225" t="s">
        <v>571</v>
      </c>
      <c r="G235" s="222"/>
      <c r="H235" s="226">
        <v>0.144</v>
      </c>
      <c r="I235" s="227"/>
      <c r="J235" s="222"/>
      <c r="K235" s="222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360</v>
      </c>
      <c r="AU235" s="232" t="s">
        <v>79</v>
      </c>
      <c r="AV235" s="11" t="s">
        <v>79</v>
      </c>
      <c r="AW235" s="11" t="s">
        <v>31</v>
      </c>
      <c r="AX235" s="11" t="s">
        <v>77</v>
      </c>
      <c r="AY235" s="232" t="s">
        <v>113</v>
      </c>
    </row>
    <row r="236" spans="2:63" s="9" customFormat="1" ht="22.8" customHeight="1">
      <c r="B236" s="181"/>
      <c r="C236" s="182"/>
      <c r="D236" s="183" t="s">
        <v>68</v>
      </c>
      <c r="E236" s="219" t="s">
        <v>118</v>
      </c>
      <c r="F236" s="219" t="s">
        <v>572</v>
      </c>
      <c r="G236" s="182"/>
      <c r="H236" s="182"/>
      <c r="I236" s="185"/>
      <c r="J236" s="220">
        <f>BK236</f>
        <v>0</v>
      </c>
      <c r="K236" s="182"/>
      <c r="L236" s="187"/>
      <c r="M236" s="188"/>
      <c r="N236" s="189"/>
      <c r="O236" s="189"/>
      <c r="P236" s="190">
        <f>SUM(P237:P240)</f>
        <v>0</v>
      </c>
      <c r="Q236" s="189"/>
      <c r="R236" s="190">
        <f>SUM(R237:R240)</f>
        <v>0</v>
      </c>
      <c r="S236" s="189"/>
      <c r="T236" s="191">
        <f>SUM(T237:T240)</f>
        <v>0</v>
      </c>
      <c r="AR236" s="192" t="s">
        <v>77</v>
      </c>
      <c r="AT236" s="193" t="s">
        <v>68</v>
      </c>
      <c r="AU236" s="193" t="s">
        <v>77</v>
      </c>
      <c r="AY236" s="192" t="s">
        <v>113</v>
      </c>
      <c r="BK236" s="194">
        <f>SUM(BK237:BK240)</f>
        <v>0</v>
      </c>
    </row>
    <row r="237" spans="2:65" s="1" customFormat="1" ht="16.5" customHeight="1">
      <c r="B237" s="37"/>
      <c r="C237" s="195" t="s">
        <v>275</v>
      </c>
      <c r="D237" s="195" t="s">
        <v>114</v>
      </c>
      <c r="E237" s="196" t="s">
        <v>573</v>
      </c>
      <c r="F237" s="197" t="s">
        <v>574</v>
      </c>
      <c r="G237" s="198" t="s">
        <v>220</v>
      </c>
      <c r="H237" s="199">
        <v>6.369</v>
      </c>
      <c r="I237" s="200"/>
      <c r="J237" s="201">
        <f>ROUND(I237*H237,2)</f>
        <v>0</v>
      </c>
      <c r="K237" s="197" t="s">
        <v>358</v>
      </c>
      <c r="L237" s="42"/>
      <c r="M237" s="202" t="s">
        <v>1</v>
      </c>
      <c r="N237" s="203" t="s">
        <v>40</v>
      </c>
      <c r="O237" s="78"/>
      <c r="P237" s="204">
        <f>O237*H237</f>
        <v>0</v>
      </c>
      <c r="Q237" s="204">
        <v>0</v>
      </c>
      <c r="R237" s="204">
        <f>Q237*H237</f>
        <v>0</v>
      </c>
      <c r="S237" s="204">
        <v>0</v>
      </c>
      <c r="T237" s="205">
        <f>S237*H237</f>
        <v>0</v>
      </c>
      <c r="AR237" s="16" t="s">
        <v>118</v>
      </c>
      <c r="AT237" s="16" t="s">
        <v>114</v>
      </c>
      <c r="AU237" s="16" t="s">
        <v>79</v>
      </c>
      <c r="AY237" s="16" t="s">
        <v>113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6" t="s">
        <v>77</v>
      </c>
      <c r="BK237" s="206">
        <f>ROUND(I237*H237,2)</f>
        <v>0</v>
      </c>
      <c r="BL237" s="16" t="s">
        <v>118</v>
      </c>
      <c r="BM237" s="16" t="s">
        <v>575</v>
      </c>
    </row>
    <row r="238" spans="2:51" s="11" customFormat="1" ht="12">
      <c r="B238" s="221"/>
      <c r="C238" s="222"/>
      <c r="D238" s="223" t="s">
        <v>360</v>
      </c>
      <c r="E238" s="224" t="s">
        <v>1</v>
      </c>
      <c r="F238" s="225" t="s">
        <v>576</v>
      </c>
      <c r="G238" s="222"/>
      <c r="H238" s="226">
        <v>6.369</v>
      </c>
      <c r="I238" s="227"/>
      <c r="J238" s="222"/>
      <c r="K238" s="222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360</v>
      </c>
      <c r="AU238" s="232" t="s">
        <v>79</v>
      </c>
      <c r="AV238" s="11" t="s">
        <v>79</v>
      </c>
      <c r="AW238" s="11" t="s">
        <v>31</v>
      </c>
      <c r="AX238" s="11" t="s">
        <v>77</v>
      </c>
      <c r="AY238" s="232" t="s">
        <v>113</v>
      </c>
    </row>
    <row r="239" spans="2:65" s="1" customFormat="1" ht="22.5" customHeight="1">
      <c r="B239" s="37"/>
      <c r="C239" s="195" t="s">
        <v>196</v>
      </c>
      <c r="D239" s="195" t="s">
        <v>114</v>
      </c>
      <c r="E239" s="196" t="s">
        <v>577</v>
      </c>
      <c r="F239" s="197" t="s">
        <v>578</v>
      </c>
      <c r="G239" s="198" t="s">
        <v>220</v>
      </c>
      <c r="H239" s="199">
        <v>1.013</v>
      </c>
      <c r="I239" s="200"/>
      <c r="J239" s="201">
        <f>ROUND(I239*H239,2)</f>
        <v>0</v>
      </c>
      <c r="K239" s="197" t="s">
        <v>358</v>
      </c>
      <c r="L239" s="42"/>
      <c r="M239" s="202" t="s">
        <v>1</v>
      </c>
      <c r="N239" s="203" t="s">
        <v>40</v>
      </c>
      <c r="O239" s="78"/>
      <c r="P239" s="204">
        <f>O239*H239</f>
        <v>0</v>
      </c>
      <c r="Q239" s="204">
        <v>0</v>
      </c>
      <c r="R239" s="204">
        <f>Q239*H239</f>
        <v>0</v>
      </c>
      <c r="S239" s="204">
        <v>0</v>
      </c>
      <c r="T239" s="205">
        <f>S239*H239</f>
        <v>0</v>
      </c>
      <c r="AR239" s="16" t="s">
        <v>118</v>
      </c>
      <c r="AT239" s="16" t="s">
        <v>114</v>
      </c>
      <c r="AU239" s="16" t="s">
        <v>79</v>
      </c>
      <c r="AY239" s="16" t="s">
        <v>113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6" t="s">
        <v>77</v>
      </c>
      <c r="BK239" s="206">
        <f>ROUND(I239*H239,2)</f>
        <v>0</v>
      </c>
      <c r="BL239" s="16" t="s">
        <v>118</v>
      </c>
      <c r="BM239" s="16" t="s">
        <v>579</v>
      </c>
    </row>
    <row r="240" spans="2:51" s="11" customFormat="1" ht="12">
      <c r="B240" s="221"/>
      <c r="C240" s="222"/>
      <c r="D240" s="223" t="s">
        <v>360</v>
      </c>
      <c r="E240" s="224" t="s">
        <v>1</v>
      </c>
      <c r="F240" s="225" t="s">
        <v>580</v>
      </c>
      <c r="G240" s="222"/>
      <c r="H240" s="226">
        <v>1.013</v>
      </c>
      <c r="I240" s="227"/>
      <c r="J240" s="222"/>
      <c r="K240" s="222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360</v>
      </c>
      <c r="AU240" s="232" t="s">
        <v>79</v>
      </c>
      <c r="AV240" s="11" t="s">
        <v>79</v>
      </c>
      <c r="AW240" s="11" t="s">
        <v>31</v>
      </c>
      <c r="AX240" s="11" t="s">
        <v>77</v>
      </c>
      <c r="AY240" s="232" t="s">
        <v>113</v>
      </c>
    </row>
    <row r="241" spans="2:63" s="9" customFormat="1" ht="22.8" customHeight="1">
      <c r="B241" s="181"/>
      <c r="C241" s="182"/>
      <c r="D241" s="183" t="s">
        <v>68</v>
      </c>
      <c r="E241" s="219" t="s">
        <v>129</v>
      </c>
      <c r="F241" s="219" t="s">
        <v>581</v>
      </c>
      <c r="G241" s="182"/>
      <c r="H241" s="182"/>
      <c r="I241" s="185"/>
      <c r="J241" s="220">
        <f>BK241</f>
        <v>0</v>
      </c>
      <c r="K241" s="182"/>
      <c r="L241" s="187"/>
      <c r="M241" s="188"/>
      <c r="N241" s="189"/>
      <c r="O241" s="189"/>
      <c r="P241" s="190">
        <f>SUM(P242:P262)</f>
        <v>0</v>
      </c>
      <c r="Q241" s="189"/>
      <c r="R241" s="190">
        <f>SUM(R242:R262)</f>
        <v>5.611008</v>
      </c>
      <c r="S241" s="189"/>
      <c r="T241" s="191">
        <f>SUM(T242:T262)</f>
        <v>0</v>
      </c>
      <c r="AR241" s="192" t="s">
        <v>77</v>
      </c>
      <c r="AT241" s="193" t="s">
        <v>68</v>
      </c>
      <c r="AU241" s="193" t="s">
        <v>77</v>
      </c>
      <c r="AY241" s="192" t="s">
        <v>113</v>
      </c>
      <c r="BK241" s="194">
        <f>SUM(BK242:BK262)</f>
        <v>0</v>
      </c>
    </row>
    <row r="242" spans="2:65" s="1" customFormat="1" ht="16.5" customHeight="1">
      <c r="B242" s="37"/>
      <c r="C242" s="195" t="s">
        <v>282</v>
      </c>
      <c r="D242" s="195" t="s">
        <v>114</v>
      </c>
      <c r="E242" s="196" t="s">
        <v>582</v>
      </c>
      <c r="F242" s="197" t="s">
        <v>583</v>
      </c>
      <c r="G242" s="198" t="s">
        <v>357</v>
      </c>
      <c r="H242" s="199">
        <v>458.3</v>
      </c>
      <c r="I242" s="200"/>
      <c r="J242" s="201">
        <f>ROUND(I242*H242,2)</f>
        <v>0</v>
      </c>
      <c r="K242" s="197" t="s">
        <v>358</v>
      </c>
      <c r="L242" s="42"/>
      <c r="M242" s="202" t="s">
        <v>1</v>
      </c>
      <c r="N242" s="203" t="s">
        <v>40</v>
      </c>
      <c r="O242" s="78"/>
      <c r="P242" s="204">
        <f>O242*H242</f>
        <v>0</v>
      </c>
      <c r="Q242" s="204">
        <v>0</v>
      </c>
      <c r="R242" s="204">
        <f>Q242*H242</f>
        <v>0</v>
      </c>
      <c r="S242" s="204">
        <v>0</v>
      </c>
      <c r="T242" s="205">
        <f>S242*H242</f>
        <v>0</v>
      </c>
      <c r="AR242" s="16" t="s">
        <v>118</v>
      </c>
      <c r="AT242" s="16" t="s">
        <v>114</v>
      </c>
      <c r="AU242" s="16" t="s">
        <v>79</v>
      </c>
      <c r="AY242" s="16" t="s">
        <v>113</v>
      </c>
      <c r="BE242" s="206">
        <f>IF(N242="základní",J242,0)</f>
        <v>0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16" t="s">
        <v>77</v>
      </c>
      <c r="BK242" s="206">
        <f>ROUND(I242*H242,2)</f>
        <v>0</v>
      </c>
      <c r="BL242" s="16" t="s">
        <v>118</v>
      </c>
      <c r="BM242" s="16" t="s">
        <v>584</v>
      </c>
    </row>
    <row r="243" spans="2:51" s="13" customFormat="1" ht="12">
      <c r="B243" s="244"/>
      <c r="C243" s="245"/>
      <c r="D243" s="223" t="s">
        <v>360</v>
      </c>
      <c r="E243" s="246" t="s">
        <v>1</v>
      </c>
      <c r="F243" s="247" t="s">
        <v>430</v>
      </c>
      <c r="G243" s="245"/>
      <c r="H243" s="246" t="s">
        <v>1</v>
      </c>
      <c r="I243" s="248"/>
      <c r="J243" s="245"/>
      <c r="K243" s="245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360</v>
      </c>
      <c r="AU243" s="253" t="s">
        <v>79</v>
      </c>
      <c r="AV243" s="13" t="s">
        <v>77</v>
      </c>
      <c r="AW243" s="13" t="s">
        <v>31</v>
      </c>
      <c r="AX243" s="13" t="s">
        <v>69</v>
      </c>
      <c r="AY243" s="253" t="s">
        <v>113</v>
      </c>
    </row>
    <row r="244" spans="2:51" s="11" customFormat="1" ht="12">
      <c r="B244" s="221"/>
      <c r="C244" s="222"/>
      <c r="D244" s="223" t="s">
        <v>360</v>
      </c>
      <c r="E244" s="224" t="s">
        <v>1</v>
      </c>
      <c r="F244" s="225" t="s">
        <v>585</v>
      </c>
      <c r="G244" s="222"/>
      <c r="H244" s="226">
        <v>53.3</v>
      </c>
      <c r="I244" s="227"/>
      <c r="J244" s="222"/>
      <c r="K244" s="222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360</v>
      </c>
      <c r="AU244" s="232" t="s">
        <v>79</v>
      </c>
      <c r="AV244" s="11" t="s">
        <v>79</v>
      </c>
      <c r="AW244" s="11" t="s">
        <v>31</v>
      </c>
      <c r="AX244" s="11" t="s">
        <v>69</v>
      </c>
      <c r="AY244" s="232" t="s">
        <v>113</v>
      </c>
    </row>
    <row r="245" spans="2:51" s="11" customFormat="1" ht="12">
      <c r="B245" s="221"/>
      <c r="C245" s="222"/>
      <c r="D245" s="223" t="s">
        <v>360</v>
      </c>
      <c r="E245" s="224" t="s">
        <v>1</v>
      </c>
      <c r="F245" s="225" t="s">
        <v>586</v>
      </c>
      <c r="G245" s="222"/>
      <c r="H245" s="226">
        <v>132</v>
      </c>
      <c r="I245" s="227"/>
      <c r="J245" s="222"/>
      <c r="K245" s="222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360</v>
      </c>
      <c r="AU245" s="232" t="s">
        <v>79</v>
      </c>
      <c r="AV245" s="11" t="s">
        <v>79</v>
      </c>
      <c r="AW245" s="11" t="s">
        <v>31</v>
      </c>
      <c r="AX245" s="11" t="s">
        <v>69</v>
      </c>
      <c r="AY245" s="232" t="s">
        <v>113</v>
      </c>
    </row>
    <row r="246" spans="2:51" s="11" customFormat="1" ht="12">
      <c r="B246" s="221"/>
      <c r="C246" s="222"/>
      <c r="D246" s="223" t="s">
        <v>360</v>
      </c>
      <c r="E246" s="224" t="s">
        <v>1</v>
      </c>
      <c r="F246" s="225" t="s">
        <v>587</v>
      </c>
      <c r="G246" s="222"/>
      <c r="H246" s="226">
        <v>273</v>
      </c>
      <c r="I246" s="227"/>
      <c r="J246" s="222"/>
      <c r="K246" s="222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360</v>
      </c>
      <c r="AU246" s="232" t="s">
        <v>79</v>
      </c>
      <c r="AV246" s="11" t="s">
        <v>79</v>
      </c>
      <c r="AW246" s="11" t="s">
        <v>31</v>
      </c>
      <c r="AX246" s="11" t="s">
        <v>69</v>
      </c>
      <c r="AY246" s="232" t="s">
        <v>113</v>
      </c>
    </row>
    <row r="247" spans="2:51" s="12" customFormat="1" ht="12">
      <c r="B247" s="233"/>
      <c r="C247" s="234"/>
      <c r="D247" s="223" t="s">
        <v>360</v>
      </c>
      <c r="E247" s="235" t="s">
        <v>1</v>
      </c>
      <c r="F247" s="236" t="s">
        <v>363</v>
      </c>
      <c r="G247" s="234"/>
      <c r="H247" s="237">
        <v>458.3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360</v>
      </c>
      <c r="AU247" s="243" t="s">
        <v>79</v>
      </c>
      <c r="AV247" s="12" t="s">
        <v>118</v>
      </c>
      <c r="AW247" s="12" t="s">
        <v>31</v>
      </c>
      <c r="AX247" s="12" t="s">
        <v>77</v>
      </c>
      <c r="AY247" s="243" t="s">
        <v>113</v>
      </c>
    </row>
    <row r="248" spans="2:65" s="1" customFormat="1" ht="16.5" customHeight="1">
      <c r="B248" s="37"/>
      <c r="C248" s="195" t="s">
        <v>199</v>
      </c>
      <c r="D248" s="195" t="s">
        <v>114</v>
      </c>
      <c r="E248" s="196" t="s">
        <v>588</v>
      </c>
      <c r="F248" s="197" t="s">
        <v>589</v>
      </c>
      <c r="G248" s="198" t="s">
        <v>357</v>
      </c>
      <c r="H248" s="199">
        <v>328.8</v>
      </c>
      <c r="I248" s="200"/>
      <c r="J248" s="201">
        <f>ROUND(I248*H248,2)</f>
        <v>0</v>
      </c>
      <c r="K248" s="197" t="s">
        <v>358</v>
      </c>
      <c r="L248" s="42"/>
      <c r="M248" s="202" t="s">
        <v>1</v>
      </c>
      <c r="N248" s="203" t="s">
        <v>40</v>
      </c>
      <c r="O248" s="78"/>
      <c r="P248" s="204">
        <f>O248*H248</f>
        <v>0</v>
      </c>
      <c r="Q248" s="204">
        <v>0</v>
      </c>
      <c r="R248" s="204">
        <f>Q248*H248</f>
        <v>0</v>
      </c>
      <c r="S248" s="204">
        <v>0</v>
      </c>
      <c r="T248" s="205">
        <f>S248*H248</f>
        <v>0</v>
      </c>
      <c r="AR248" s="16" t="s">
        <v>118</v>
      </c>
      <c r="AT248" s="16" t="s">
        <v>114</v>
      </c>
      <c r="AU248" s="16" t="s">
        <v>79</v>
      </c>
      <c r="AY248" s="16" t="s">
        <v>113</v>
      </c>
      <c r="BE248" s="206">
        <f>IF(N248="základní",J248,0)</f>
        <v>0</v>
      </c>
      <c r="BF248" s="206">
        <f>IF(N248="snížená",J248,0)</f>
        <v>0</v>
      </c>
      <c r="BG248" s="206">
        <f>IF(N248="zákl. přenesená",J248,0)</f>
        <v>0</v>
      </c>
      <c r="BH248" s="206">
        <f>IF(N248="sníž. přenesená",J248,0)</f>
        <v>0</v>
      </c>
      <c r="BI248" s="206">
        <f>IF(N248="nulová",J248,0)</f>
        <v>0</v>
      </c>
      <c r="BJ248" s="16" t="s">
        <v>77</v>
      </c>
      <c r="BK248" s="206">
        <f>ROUND(I248*H248,2)</f>
        <v>0</v>
      </c>
      <c r="BL248" s="16" t="s">
        <v>118</v>
      </c>
      <c r="BM248" s="16" t="s">
        <v>590</v>
      </c>
    </row>
    <row r="249" spans="2:51" s="11" customFormat="1" ht="12">
      <c r="B249" s="221"/>
      <c r="C249" s="222"/>
      <c r="D249" s="223" t="s">
        <v>360</v>
      </c>
      <c r="E249" s="224" t="s">
        <v>1</v>
      </c>
      <c r="F249" s="225" t="s">
        <v>585</v>
      </c>
      <c r="G249" s="222"/>
      <c r="H249" s="226">
        <v>53.3</v>
      </c>
      <c r="I249" s="227"/>
      <c r="J249" s="222"/>
      <c r="K249" s="222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360</v>
      </c>
      <c r="AU249" s="232" t="s">
        <v>79</v>
      </c>
      <c r="AV249" s="11" t="s">
        <v>79</v>
      </c>
      <c r="AW249" s="11" t="s">
        <v>31</v>
      </c>
      <c r="AX249" s="11" t="s">
        <v>69</v>
      </c>
      <c r="AY249" s="232" t="s">
        <v>113</v>
      </c>
    </row>
    <row r="250" spans="2:51" s="11" customFormat="1" ht="12">
      <c r="B250" s="221"/>
      <c r="C250" s="222"/>
      <c r="D250" s="223" t="s">
        <v>360</v>
      </c>
      <c r="E250" s="224" t="s">
        <v>1</v>
      </c>
      <c r="F250" s="225" t="s">
        <v>591</v>
      </c>
      <c r="G250" s="222"/>
      <c r="H250" s="226">
        <v>139</v>
      </c>
      <c r="I250" s="227"/>
      <c r="J250" s="222"/>
      <c r="K250" s="222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360</v>
      </c>
      <c r="AU250" s="232" t="s">
        <v>79</v>
      </c>
      <c r="AV250" s="11" t="s">
        <v>79</v>
      </c>
      <c r="AW250" s="11" t="s">
        <v>31</v>
      </c>
      <c r="AX250" s="11" t="s">
        <v>69</v>
      </c>
      <c r="AY250" s="232" t="s">
        <v>113</v>
      </c>
    </row>
    <row r="251" spans="2:51" s="11" customFormat="1" ht="12">
      <c r="B251" s="221"/>
      <c r="C251" s="222"/>
      <c r="D251" s="223" t="s">
        <v>360</v>
      </c>
      <c r="E251" s="224" t="s">
        <v>1</v>
      </c>
      <c r="F251" s="225" t="s">
        <v>592</v>
      </c>
      <c r="G251" s="222"/>
      <c r="H251" s="226">
        <v>136.5</v>
      </c>
      <c r="I251" s="227"/>
      <c r="J251" s="222"/>
      <c r="K251" s="222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360</v>
      </c>
      <c r="AU251" s="232" t="s">
        <v>79</v>
      </c>
      <c r="AV251" s="11" t="s">
        <v>79</v>
      </c>
      <c r="AW251" s="11" t="s">
        <v>31</v>
      </c>
      <c r="AX251" s="11" t="s">
        <v>69</v>
      </c>
      <c r="AY251" s="232" t="s">
        <v>113</v>
      </c>
    </row>
    <row r="252" spans="2:51" s="12" customFormat="1" ht="12">
      <c r="B252" s="233"/>
      <c r="C252" s="234"/>
      <c r="D252" s="223" t="s">
        <v>360</v>
      </c>
      <c r="E252" s="235" t="s">
        <v>1</v>
      </c>
      <c r="F252" s="236" t="s">
        <v>363</v>
      </c>
      <c r="G252" s="234"/>
      <c r="H252" s="237">
        <v>328.8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360</v>
      </c>
      <c r="AU252" s="243" t="s">
        <v>79</v>
      </c>
      <c r="AV252" s="12" t="s">
        <v>118</v>
      </c>
      <c r="AW252" s="12" t="s">
        <v>31</v>
      </c>
      <c r="AX252" s="12" t="s">
        <v>77</v>
      </c>
      <c r="AY252" s="243" t="s">
        <v>113</v>
      </c>
    </row>
    <row r="253" spans="2:65" s="1" customFormat="1" ht="16.5" customHeight="1">
      <c r="B253" s="37"/>
      <c r="C253" s="195" t="s">
        <v>289</v>
      </c>
      <c r="D253" s="195" t="s">
        <v>114</v>
      </c>
      <c r="E253" s="196" t="s">
        <v>593</v>
      </c>
      <c r="F253" s="197" t="s">
        <v>594</v>
      </c>
      <c r="G253" s="198" t="s">
        <v>357</v>
      </c>
      <c r="H253" s="199">
        <v>136.5</v>
      </c>
      <c r="I253" s="200"/>
      <c r="J253" s="201">
        <f>ROUND(I253*H253,2)</f>
        <v>0</v>
      </c>
      <c r="K253" s="197" t="s">
        <v>358</v>
      </c>
      <c r="L253" s="42"/>
      <c r="M253" s="202" t="s">
        <v>1</v>
      </c>
      <c r="N253" s="203" t="s">
        <v>40</v>
      </c>
      <c r="O253" s="78"/>
      <c r="P253" s="204">
        <f>O253*H253</f>
        <v>0</v>
      </c>
      <c r="Q253" s="204">
        <v>0</v>
      </c>
      <c r="R253" s="204">
        <f>Q253*H253</f>
        <v>0</v>
      </c>
      <c r="S253" s="204">
        <v>0</v>
      </c>
      <c r="T253" s="205">
        <f>S253*H253</f>
        <v>0</v>
      </c>
      <c r="AR253" s="16" t="s">
        <v>118</v>
      </c>
      <c r="AT253" s="16" t="s">
        <v>114</v>
      </c>
      <c r="AU253" s="16" t="s">
        <v>79</v>
      </c>
      <c r="AY253" s="16" t="s">
        <v>113</v>
      </c>
      <c r="BE253" s="206">
        <f>IF(N253="základní",J253,0)</f>
        <v>0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16" t="s">
        <v>77</v>
      </c>
      <c r="BK253" s="206">
        <f>ROUND(I253*H253,2)</f>
        <v>0</v>
      </c>
      <c r="BL253" s="16" t="s">
        <v>118</v>
      </c>
      <c r="BM253" s="16" t="s">
        <v>595</v>
      </c>
    </row>
    <row r="254" spans="2:51" s="11" customFormat="1" ht="12">
      <c r="B254" s="221"/>
      <c r="C254" s="222"/>
      <c r="D254" s="223" t="s">
        <v>360</v>
      </c>
      <c r="E254" s="224" t="s">
        <v>1</v>
      </c>
      <c r="F254" s="225" t="s">
        <v>592</v>
      </c>
      <c r="G254" s="222"/>
      <c r="H254" s="226">
        <v>136.5</v>
      </c>
      <c r="I254" s="227"/>
      <c r="J254" s="222"/>
      <c r="K254" s="222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360</v>
      </c>
      <c r="AU254" s="232" t="s">
        <v>79</v>
      </c>
      <c r="AV254" s="11" t="s">
        <v>79</v>
      </c>
      <c r="AW254" s="11" t="s">
        <v>31</v>
      </c>
      <c r="AX254" s="11" t="s">
        <v>77</v>
      </c>
      <c r="AY254" s="232" t="s">
        <v>113</v>
      </c>
    </row>
    <row r="255" spans="2:65" s="1" customFormat="1" ht="16.5" customHeight="1">
      <c r="B255" s="37"/>
      <c r="C255" s="195" t="s">
        <v>202</v>
      </c>
      <c r="D255" s="195" t="s">
        <v>114</v>
      </c>
      <c r="E255" s="196" t="s">
        <v>596</v>
      </c>
      <c r="F255" s="197" t="s">
        <v>597</v>
      </c>
      <c r="G255" s="198" t="s">
        <v>357</v>
      </c>
      <c r="H255" s="199">
        <v>62.5</v>
      </c>
      <c r="I255" s="200"/>
      <c r="J255" s="201">
        <f>ROUND(I255*H255,2)</f>
        <v>0</v>
      </c>
      <c r="K255" s="197" t="s">
        <v>358</v>
      </c>
      <c r="L255" s="42"/>
      <c r="M255" s="202" t="s">
        <v>1</v>
      </c>
      <c r="N255" s="203" t="s">
        <v>40</v>
      </c>
      <c r="O255" s="78"/>
      <c r="P255" s="204">
        <f>O255*H255</f>
        <v>0</v>
      </c>
      <c r="Q255" s="204">
        <v>0</v>
      </c>
      <c r="R255" s="204">
        <f>Q255*H255</f>
        <v>0</v>
      </c>
      <c r="S255" s="204">
        <v>0</v>
      </c>
      <c r="T255" s="205">
        <f>S255*H255</f>
        <v>0</v>
      </c>
      <c r="AR255" s="16" t="s">
        <v>118</v>
      </c>
      <c r="AT255" s="16" t="s">
        <v>114</v>
      </c>
      <c r="AU255" s="16" t="s">
        <v>79</v>
      </c>
      <c r="AY255" s="16" t="s">
        <v>113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6" t="s">
        <v>77</v>
      </c>
      <c r="BK255" s="206">
        <f>ROUND(I255*H255,2)</f>
        <v>0</v>
      </c>
      <c r="BL255" s="16" t="s">
        <v>118</v>
      </c>
      <c r="BM255" s="16" t="s">
        <v>598</v>
      </c>
    </row>
    <row r="256" spans="2:51" s="11" customFormat="1" ht="12">
      <c r="B256" s="221"/>
      <c r="C256" s="222"/>
      <c r="D256" s="223" t="s">
        <v>360</v>
      </c>
      <c r="E256" s="224" t="s">
        <v>1</v>
      </c>
      <c r="F256" s="225" t="s">
        <v>599</v>
      </c>
      <c r="G256" s="222"/>
      <c r="H256" s="226">
        <v>62.5</v>
      </c>
      <c r="I256" s="227"/>
      <c r="J256" s="222"/>
      <c r="K256" s="222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360</v>
      </c>
      <c r="AU256" s="232" t="s">
        <v>79</v>
      </c>
      <c r="AV256" s="11" t="s">
        <v>79</v>
      </c>
      <c r="AW256" s="11" t="s">
        <v>31</v>
      </c>
      <c r="AX256" s="11" t="s">
        <v>77</v>
      </c>
      <c r="AY256" s="232" t="s">
        <v>113</v>
      </c>
    </row>
    <row r="257" spans="2:65" s="1" customFormat="1" ht="33.75" customHeight="1">
      <c r="B257" s="37"/>
      <c r="C257" s="195" t="s">
        <v>296</v>
      </c>
      <c r="D257" s="195" t="s">
        <v>114</v>
      </c>
      <c r="E257" s="196" t="s">
        <v>600</v>
      </c>
      <c r="F257" s="197" t="s">
        <v>601</v>
      </c>
      <c r="G257" s="198" t="s">
        <v>357</v>
      </c>
      <c r="H257" s="199">
        <v>25.6</v>
      </c>
      <c r="I257" s="200"/>
      <c r="J257" s="201">
        <f>ROUND(I257*H257,2)</f>
        <v>0</v>
      </c>
      <c r="K257" s="197" t="s">
        <v>358</v>
      </c>
      <c r="L257" s="42"/>
      <c r="M257" s="202" t="s">
        <v>1</v>
      </c>
      <c r="N257" s="203" t="s">
        <v>40</v>
      </c>
      <c r="O257" s="78"/>
      <c r="P257" s="204">
        <f>O257*H257</f>
        <v>0</v>
      </c>
      <c r="Q257" s="204">
        <v>0.08425</v>
      </c>
      <c r="R257" s="204">
        <f>Q257*H257</f>
        <v>2.1568</v>
      </c>
      <c r="S257" s="204">
        <v>0</v>
      </c>
      <c r="T257" s="205">
        <f>S257*H257</f>
        <v>0</v>
      </c>
      <c r="AR257" s="16" t="s">
        <v>118</v>
      </c>
      <c r="AT257" s="16" t="s">
        <v>114</v>
      </c>
      <c r="AU257" s="16" t="s">
        <v>79</v>
      </c>
      <c r="AY257" s="16" t="s">
        <v>113</v>
      </c>
      <c r="BE257" s="206">
        <f>IF(N257="základní",J257,0)</f>
        <v>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6" t="s">
        <v>77</v>
      </c>
      <c r="BK257" s="206">
        <f>ROUND(I257*H257,2)</f>
        <v>0</v>
      </c>
      <c r="BL257" s="16" t="s">
        <v>118</v>
      </c>
      <c r="BM257" s="16" t="s">
        <v>602</v>
      </c>
    </row>
    <row r="258" spans="2:51" s="11" customFormat="1" ht="12">
      <c r="B258" s="221"/>
      <c r="C258" s="222"/>
      <c r="D258" s="223" t="s">
        <v>360</v>
      </c>
      <c r="E258" s="224" t="s">
        <v>1</v>
      </c>
      <c r="F258" s="225" t="s">
        <v>603</v>
      </c>
      <c r="G258" s="222"/>
      <c r="H258" s="226">
        <v>25.6</v>
      </c>
      <c r="I258" s="227"/>
      <c r="J258" s="222"/>
      <c r="K258" s="222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360</v>
      </c>
      <c r="AU258" s="232" t="s">
        <v>79</v>
      </c>
      <c r="AV258" s="11" t="s">
        <v>79</v>
      </c>
      <c r="AW258" s="11" t="s">
        <v>31</v>
      </c>
      <c r="AX258" s="11" t="s">
        <v>77</v>
      </c>
      <c r="AY258" s="232" t="s">
        <v>113</v>
      </c>
    </row>
    <row r="259" spans="2:65" s="1" customFormat="1" ht="16.5" customHeight="1">
      <c r="B259" s="37"/>
      <c r="C259" s="265" t="s">
        <v>205</v>
      </c>
      <c r="D259" s="265" t="s">
        <v>523</v>
      </c>
      <c r="E259" s="266" t="s">
        <v>604</v>
      </c>
      <c r="F259" s="267" t="s">
        <v>605</v>
      </c>
      <c r="G259" s="268" t="s">
        <v>357</v>
      </c>
      <c r="H259" s="269">
        <v>19.776</v>
      </c>
      <c r="I259" s="270"/>
      <c r="J259" s="271">
        <f>ROUND(I259*H259,2)</f>
        <v>0</v>
      </c>
      <c r="K259" s="267" t="s">
        <v>358</v>
      </c>
      <c r="L259" s="272"/>
      <c r="M259" s="273" t="s">
        <v>1</v>
      </c>
      <c r="N259" s="274" t="s">
        <v>40</v>
      </c>
      <c r="O259" s="78"/>
      <c r="P259" s="204">
        <f>O259*H259</f>
        <v>0</v>
      </c>
      <c r="Q259" s="204">
        <v>0.131</v>
      </c>
      <c r="R259" s="204">
        <f>Q259*H259</f>
        <v>2.590656</v>
      </c>
      <c r="S259" s="204">
        <v>0</v>
      </c>
      <c r="T259" s="205">
        <f>S259*H259</f>
        <v>0</v>
      </c>
      <c r="AR259" s="16" t="s">
        <v>128</v>
      </c>
      <c r="AT259" s="16" t="s">
        <v>523</v>
      </c>
      <c r="AU259" s="16" t="s">
        <v>79</v>
      </c>
      <c r="AY259" s="16" t="s">
        <v>113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16" t="s">
        <v>77</v>
      </c>
      <c r="BK259" s="206">
        <f>ROUND(I259*H259,2)</f>
        <v>0</v>
      </c>
      <c r="BL259" s="16" t="s">
        <v>118</v>
      </c>
      <c r="BM259" s="16" t="s">
        <v>606</v>
      </c>
    </row>
    <row r="260" spans="2:51" s="11" customFormat="1" ht="12">
      <c r="B260" s="221"/>
      <c r="C260" s="222"/>
      <c r="D260" s="223" t="s">
        <v>360</v>
      </c>
      <c r="E260" s="224" t="s">
        <v>1</v>
      </c>
      <c r="F260" s="225" t="s">
        <v>607</v>
      </c>
      <c r="G260" s="222"/>
      <c r="H260" s="226">
        <v>19.776</v>
      </c>
      <c r="I260" s="227"/>
      <c r="J260" s="222"/>
      <c r="K260" s="222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360</v>
      </c>
      <c r="AU260" s="232" t="s">
        <v>79</v>
      </c>
      <c r="AV260" s="11" t="s">
        <v>79</v>
      </c>
      <c r="AW260" s="11" t="s">
        <v>31</v>
      </c>
      <c r="AX260" s="11" t="s">
        <v>77</v>
      </c>
      <c r="AY260" s="232" t="s">
        <v>113</v>
      </c>
    </row>
    <row r="261" spans="2:65" s="1" customFormat="1" ht="16.5" customHeight="1">
      <c r="B261" s="37"/>
      <c r="C261" s="265" t="s">
        <v>304</v>
      </c>
      <c r="D261" s="265" t="s">
        <v>523</v>
      </c>
      <c r="E261" s="266" t="s">
        <v>608</v>
      </c>
      <c r="F261" s="267" t="s">
        <v>609</v>
      </c>
      <c r="G261" s="268" t="s">
        <v>357</v>
      </c>
      <c r="H261" s="269">
        <v>6.592</v>
      </c>
      <c r="I261" s="270"/>
      <c r="J261" s="271">
        <f>ROUND(I261*H261,2)</f>
        <v>0</v>
      </c>
      <c r="K261" s="267" t="s">
        <v>358</v>
      </c>
      <c r="L261" s="272"/>
      <c r="M261" s="273" t="s">
        <v>1</v>
      </c>
      <c r="N261" s="274" t="s">
        <v>40</v>
      </c>
      <c r="O261" s="78"/>
      <c r="P261" s="204">
        <f>O261*H261</f>
        <v>0</v>
      </c>
      <c r="Q261" s="204">
        <v>0.131</v>
      </c>
      <c r="R261" s="204">
        <f>Q261*H261</f>
        <v>0.863552</v>
      </c>
      <c r="S261" s="204">
        <v>0</v>
      </c>
      <c r="T261" s="205">
        <f>S261*H261</f>
        <v>0</v>
      </c>
      <c r="AR261" s="16" t="s">
        <v>128</v>
      </c>
      <c r="AT261" s="16" t="s">
        <v>523</v>
      </c>
      <c r="AU261" s="16" t="s">
        <v>79</v>
      </c>
      <c r="AY261" s="16" t="s">
        <v>113</v>
      </c>
      <c r="BE261" s="206">
        <f>IF(N261="základní",J261,0)</f>
        <v>0</v>
      </c>
      <c r="BF261" s="206">
        <f>IF(N261="snížená",J261,0)</f>
        <v>0</v>
      </c>
      <c r="BG261" s="206">
        <f>IF(N261="zákl. přenesená",J261,0)</f>
        <v>0</v>
      </c>
      <c r="BH261" s="206">
        <f>IF(N261="sníž. přenesená",J261,0)</f>
        <v>0</v>
      </c>
      <c r="BI261" s="206">
        <f>IF(N261="nulová",J261,0)</f>
        <v>0</v>
      </c>
      <c r="BJ261" s="16" t="s">
        <v>77</v>
      </c>
      <c r="BK261" s="206">
        <f>ROUND(I261*H261,2)</f>
        <v>0</v>
      </c>
      <c r="BL261" s="16" t="s">
        <v>118</v>
      </c>
      <c r="BM261" s="16" t="s">
        <v>610</v>
      </c>
    </row>
    <row r="262" spans="2:51" s="11" customFormat="1" ht="12">
      <c r="B262" s="221"/>
      <c r="C262" s="222"/>
      <c r="D262" s="223" t="s">
        <v>360</v>
      </c>
      <c r="E262" s="224" t="s">
        <v>1</v>
      </c>
      <c r="F262" s="225" t="s">
        <v>611</v>
      </c>
      <c r="G262" s="222"/>
      <c r="H262" s="226">
        <v>6.592</v>
      </c>
      <c r="I262" s="227"/>
      <c r="J262" s="222"/>
      <c r="K262" s="222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360</v>
      </c>
      <c r="AU262" s="232" t="s">
        <v>79</v>
      </c>
      <c r="AV262" s="11" t="s">
        <v>79</v>
      </c>
      <c r="AW262" s="11" t="s">
        <v>31</v>
      </c>
      <c r="AX262" s="11" t="s">
        <v>77</v>
      </c>
      <c r="AY262" s="232" t="s">
        <v>113</v>
      </c>
    </row>
    <row r="263" spans="2:63" s="9" customFormat="1" ht="22.8" customHeight="1">
      <c r="B263" s="181"/>
      <c r="C263" s="182"/>
      <c r="D263" s="183" t="s">
        <v>68</v>
      </c>
      <c r="E263" s="219" t="s">
        <v>128</v>
      </c>
      <c r="F263" s="219" t="s">
        <v>612</v>
      </c>
      <c r="G263" s="182"/>
      <c r="H263" s="182"/>
      <c r="I263" s="185"/>
      <c r="J263" s="220">
        <f>BK263</f>
        <v>0</v>
      </c>
      <c r="K263" s="182"/>
      <c r="L263" s="187"/>
      <c r="M263" s="188"/>
      <c r="N263" s="189"/>
      <c r="O263" s="189"/>
      <c r="P263" s="190">
        <f>SUM(P264:P289)</f>
        <v>0</v>
      </c>
      <c r="Q263" s="189"/>
      <c r="R263" s="190">
        <f>SUM(R264:R289)</f>
        <v>6.900553199999999</v>
      </c>
      <c r="S263" s="189"/>
      <c r="T263" s="191">
        <f>SUM(T264:T289)</f>
        <v>0</v>
      </c>
      <c r="AR263" s="192" t="s">
        <v>77</v>
      </c>
      <c r="AT263" s="193" t="s">
        <v>68</v>
      </c>
      <c r="AU263" s="193" t="s">
        <v>77</v>
      </c>
      <c r="AY263" s="192" t="s">
        <v>113</v>
      </c>
      <c r="BK263" s="194">
        <f>SUM(BK264:BK289)</f>
        <v>0</v>
      </c>
    </row>
    <row r="264" spans="2:65" s="1" customFormat="1" ht="16.5" customHeight="1">
      <c r="B264" s="37"/>
      <c r="C264" s="195" t="s">
        <v>209</v>
      </c>
      <c r="D264" s="195" t="s">
        <v>114</v>
      </c>
      <c r="E264" s="196" t="s">
        <v>613</v>
      </c>
      <c r="F264" s="197" t="s">
        <v>614</v>
      </c>
      <c r="G264" s="198" t="s">
        <v>135</v>
      </c>
      <c r="H264" s="199">
        <v>50</v>
      </c>
      <c r="I264" s="200"/>
      <c r="J264" s="201">
        <f>ROUND(I264*H264,2)</f>
        <v>0</v>
      </c>
      <c r="K264" s="197" t="s">
        <v>358</v>
      </c>
      <c r="L264" s="42"/>
      <c r="M264" s="202" t="s">
        <v>1</v>
      </c>
      <c r="N264" s="203" t="s">
        <v>40</v>
      </c>
      <c r="O264" s="78"/>
      <c r="P264" s="204">
        <f>O264*H264</f>
        <v>0</v>
      </c>
      <c r="Q264" s="204">
        <v>1E-05</v>
      </c>
      <c r="R264" s="204">
        <f>Q264*H264</f>
        <v>0.0005</v>
      </c>
      <c r="S264" s="204">
        <v>0</v>
      </c>
      <c r="T264" s="205">
        <f>S264*H264</f>
        <v>0</v>
      </c>
      <c r="AR264" s="16" t="s">
        <v>118</v>
      </c>
      <c r="AT264" s="16" t="s">
        <v>114</v>
      </c>
      <c r="AU264" s="16" t="s">
        <v>79</v>
      </c>
      <c r="AY264" s="16" t="s">
        <v>113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6" t="s">
        <v>77</v>
      </c>
      <c r="BK264" s="206">
        <f>ROUND(I264*H264,2)</f>
        <v>0</v>
      </c>
      <c r="BL264" s="16" t="s">
        <v>118</v>
      </c>
      <c r="BM264" s="16" t="s">
        <v>615</v>
      </c>
    </row>
    <row r="265" spans="2:51" s="11" customFormat="1" ht="12">
      <c r="B265" s="221"/>
      <c r="C265" s="222"/>
      <c r="D265" s="223" t="s">
        <v>360</v>
      </c>
      <c r="E265" s="224" t="s">
        <v>1</v>
      </c>
      <c r="F265" s="225" t="s">
        <v>616</v>
      </c>
      <c r="G265" s="222"/>
      <c r="H265" s="226">
        <v>50</v>
      </c>
      <c r="I265" s="227"/>
      <c r="J265" s="222"/>
      <c r="K265" s="222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360</v>
      </c>
      <c r="AU265" s="232" t="s">
        <v>79</v>
      </c>
      <c r="AV265" s="11" t="s">
        <v>79</v>
      </c>
      <c r="AW265" s="11" t="s">
        <v>31</v>
      </c>
      <c r="AX265" s="11" t="s">
        <v>77</v>
      </c>
      <c r="AY265" s="232" t="s">
        <v>113</v>
      </c>
    </row>
    <row r="266" spans="2:65" s="1" customFormat="1" ht="16.5" customHeight="1">
      <c r="B266" s="37"/>
      <c r="C266" s="265" t="s">
        <v>311</v>
      </c>
      <c r="D266" s="265" t="s">
        <v>523</v>
      </c>
      <c r="E266" s="266" t="s">
        <v>617</v>
      </c>
      <c r="F266" s="267" t="s">
        <v>618</v>
      </c>
      <c r="G266" s="268" t="s">
        <v>135</v>
      </c>
      <c r="H266" s="269">
        <v>51.5</v>
      </c>
      <c r="I266" s="270"/>
      <c r="J266" s="271">
        <f>ROUND(I266*H266,2)</f>
        <v>0</v>
      </c>
      <c r="K266" s="267" t="s">
        <v>1</v>
      </c>
      <c r="L266" s="272"/>
      <c r="M266" s="273" t="s">
        <v>1</v>
      </c>
      <c r="N266" s="274" t="s">
        <v>40</v>
      </c>
      <c r="O266" s="78"/>
      <c r="P266" s="204">
        <f>O266*H266</f>
        <v>0</v>
      </c>
      <c r="Q266" s="204">
        <v>0.0192</v>
      </c>
      <c r="R266" s="204">
        <f>Q266*H266</f>
        <v>0.9887999999999999</v>
      </c>
      <c r="S266" s="204">
        <v>0</v>
      </c>
      <c r="T266" s="205">
        <f>S266*H266</f>
        <v>0</v>
      </c>
      <c r="AR266" s="16" t="s">
        <v>128</v>
      </c>
      <c r="AT266" s="16" t="s">
        <v>523</v>
      </c>
      <c r="AU266" s="16" t="s">
        <v>79</v>
      </c>
      <c r="AY266" s="16" t="s">
        <v>113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6" t="s">
        <v>77</v>
      </c>
      <c r="BK266" s="206">
        <f>ROUND(I266*H266,2)</f>
        <v>0</v>
      </c>
      <c r="BL266" s="16" t="s">
        <v>118</v>
      </c>
      <c r="BM266" s="16" t="s">
        <v>619</v>
      </c>
    </row>
    <row r="267" spans="2:51" s="11" customFormat="1" ht="12">
      <c r="B267" s="221"/>
      <c r="C267" s="222"/>
      <c r="D267" s="223" t="s">
        <v>360</v>
      </c>
      <c r="E267" s="224" t="s">
        <v>1</v>
      </c>
      <c r="F267" s="225" t="s">
        <v>620</v>
      </c>
      <c r="G267" s="222"/>
      <c r="H267" s="226">
        <v>51.5</v>
      </c>
      <c r="I267" s="227"/>
      <c r="J267" s="222"/>
      <c r="K267" s="222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360</v>
      </c>
      <c r="AU267" s="232" t="s">
        <v>79</v>
      </c>
      <c r="AV267" s="11" t="s">
        <v>79</v>
      </c>
      <c r="AW267" s="11" t="s">
        <v>31</v>
      </c>
      <c r="AX267" s="11" t="s">
        <v>77</v>
      </c>
      <c r="AY267" s="232" t="s">
        <v>113</v>
      </c>
    </row>
    <row r="268" spans="2:65" s="1" customFormat="1" ht="22.5" customHeight="1">
      <c r="B268" s="37"/>
      <c r="C268" s="195" t="s">
        <v>212</v>
      </c>
      <c r="D268" s="195" t="s">
        <v>114</v>
      </c>
      <c r="E268" s="196" t="s">
        <v>621</v>
      </c>
      <c r="F268" s="197" t="s">
        <v>622</v>
      </c>
      <c r="G268" s="198" t="s">
        <v>135</v>
      </c>
      <c r="H268" s="199">
        <v>2</v>
      </c>
      <c r="I268" s="200"/>
      <c r="J268" s="201">
        <f>ROUND(I268*H268,2)</f>
        <v>0</v>
      </c>
      <c r="K268" s="197" t="s">
        <v>358</v>
      </c>
      <c r="L268" s="42"/>
      <c r="M268" s="202" t="s">
        <v>1</v>
      </c>
      <c r="N268" s="203" t="s">
        <v>40</v>
      </c>
      <c r="O268" s="78"/>
      <c r="P268" s="204">
        <f>O268*H268</f>
        <v>0</v>
      </c>
      <c r="Q268" s="204">
        <v>1E-05</v>
      </c>
      <c r="R268" s="204">
        <f>Q268*H268</f>
        <v>2E-05</v>
      </c>
      <c r="S268" s="204">
        <v>0</v>
      </c>
      <c r="T268" s="205">
        <f>S268*H268</f>
        <v>0</v>
      </c>
      <c r="AR268" s="16" t="s">
        <v>118</v>
      </c>
      <c r="AT268" s="16" t="s">
        <v>114</v>
      </c>
      <c r="AU268" s="16" t="s">
        <v>79</v>
      </c>
      <c r="AY268" s="16" t="s">
        <v>113</v>
      </c>
      <c r="BE268" s="206">
        <f>IF(N268="základní",J268,0)</f>
        <v>0</v>
      </c>
      <c r="BF268" s="206">
        <f>IF(N268="snížená",J268,0)</f>
        <v>0</v>
      </c>
      <c r="BG268" s="206">
        <f>IF(N268="zákl. přenesená",J268,0)</f>
        <v>0</v>
      </c>
      <c r="BH268" s="206">
        <f>IF(N268="sníž. přenesená",J268,0)</f>
        <v>0</v>
      </c>
      <c r="BI268" s="206">
        <f>IF(N268="nulová",J268,0)</f>
        <v>0</v>
      </c>
      <c r="BJ268" s="16" t="s">
        <v>77</v>
      </c>
      <c r="BK268" s="206">
        <f>ROUND(I268*H268,2)</f>
        <v>0</v>
      </c>
      <c r="BL268" s="16" t="s">
        <v>118</v>
      </c>
      <c r="BM268" s="16" t="s">
        <v>623</v>
      </c>
    </row>
    <row r="269" spans="2:51" s="11" customFormat="1" ht="12">
      <c r="B269" s="221"/>
      <c r="C269" s="222"/>
      <c r="D269" s="223" t="s">
        <v>360</v>
      </c>
      <c r="E269" s="224" t="s">
        <v>1</v>
      </c>
      <c r="F269" s="225" t="s">
        <v>624</v>
      </c>
      <c r="G269" s="222"/>
      <c r="H269" s="226">
        <v>2</v>
      </c>
      <c r="I269" s="227"/>
      <c r="J269" s="222"/>
      <c r="K269" s="222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360</v>
      </c>
      <c r="AU269" s="232" t="s">
        <v>79</v>
      </c>
      <c r="AV269" s="11" t="s">
        <v>79</v>
      </c>
      <c r="AW269" s="11" t="s">
        <v>31</v>
      </c>
      <c r="AX269" s="11" t="s">
        <v>77</v>
      </c>
      <c r="AY269" s="232" t="s">
        <v>113</v>
      </c>
    </row>
    <row r="270" spans="2:65" s="1" customFormat="1" ht="16.5" customHeight="1">
      <c r="B270" s="37"/>
      <c r="C270" s="265" t="s">
        <v>320</v>
      </c>
      <c r="D270" s="265" t="s">
        <v>523</v>
      </c>
      <c r="E270" s="266" t="s">
        <v>625</v>
      </c>
      <c r="F270" s="267" t="s">
        <v>626</v>
      </c>
      <c r="G270" s="268" t="s">
        <v>135</v>
      </c>
      <c r="H270" s="269">
        <v>2.06</v>
      </c>
      <c r="I270" s="270"/>
      <c r="J270" s="271">
        <f>ROUND(I270*H270,2)</f>
        <v>0</v>
      </c>
      <c r="K270" s="267" t="s">
        <v>358</v>
      </c>
      <c r="L270" s="272"/>
      <c r="M270" s="273" t="s">
        <v>1</v>
      </c>
      <c r="N270" s="274" t="s">
        <v>40</v>
      </c>
      <c r="O270" s="78"/>
      <c r="P270" s="204">
        <f>O270*H270</f>
        <v>0</v>
      </c>
      <c r="Q270" s="204">
        <v>0.00361</v>
      </c>
      <c r="R270" s="204">
        <f>Q270*H270</f>
        <v>0.0074366</v>
      </c>
      <c r="S270" s="204">
        <v>0</v>
      </c>
      <c r="T270" s="205">
        <f>S270*H270</f>
        <v>0</v>
      </c>
      <c r="AR270" s="16" t="s">
        <v>128</v>
      </c>
      <c r="AT270" s="16" t="s">
        <v>523</v>
      </c>
      <c r="AU270" s="16" t="s">
        <v>79</v>
      </c>
      <c r="AY270" s="16" t="s">
        <v>113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6" t="s">
        <v>77</v>
      </c>
      <c r="BK270" s="206">
        <f>ROUND(I270*H270,2)</f>
        <v>0</v>
      </c>
      <c r="BL270" s="16" t="s">
        <v>118</v>
      </c>
      <c r="BM270" s="16" t="s">
        <v>627</v>
      </c>
    </row>
    <row r="271" spans="2:51" s="11" customFormat="1" ht="12">
      <c r="B271" s="221"/>
      <c r="C271" s="222"/>
      <c r="D271" s="223" t="s">
        <v>360</v>
      </c>
      <c r="E271" s="224" t="s">
        <v>1</v>
      </c>
      <c r="F271" s="225" t="s">
        <v>628</v>
      </c>
      <c r="G271" s="222"/>
      <c r="H271" s="226">
        <v>2.06</v>
      </c>
      <c r="I271" s="227"/>
      <c r="J271" s="222"/>
      <c r="K271" s="222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360</v>
      </c>
      <c r="AU271" s="232" t="s">
        <v>79</v>
      </c>
      <c r="AV271" s="11" t="s">
        <v>79</v>
      </c>
      <c r="AW271" s="11" t="s">
        <v>31</v>
      </c>
      <c r="AX271" s="11" t="s">
        <v>77</v>
      </c>
      <c r="AY271" s="232" t="s">
        <v>113</v>
      </c>
    </row>
    <row r="272" spans="2:65" s="1" customFormat="1" ht="22.5" customHeight="1">
      <c r="B272" s="37"/>
      <c r="C272" s="195" t="s">
        <v>217</v>
      </c>
      <c r="D272" s="195" t="s">
        <v>114</v>
      </c>
      <c r="E272" s="196" t="s">
        <v>629</v>
      </c>
      <c r="F272" s="197" t="s">
        <v>630</v>
      </c>
      <c r="G272" s="198" t="s">
        <v>135</v>
      </c>
      <c r="H272" s="199">
        <v>38.6</v>
      </c>
      <c r="I272" s="200"/>
      <c r="J272" s="201">
        <f>ROUND(I272*H272,2)</f>
        <v>0</v>
      </c>
      <c r="K272" s="197" t="s">
        <v>358</v>
      </c>
      <c r="L272" s="42"/>
      <c r="M272" s="202" t="s">
        <v>1</v>
      </c>
      <c r="N272" s="203" t="s">
        <v>40</v>
      </c>
      <c r="O272" s="78"/>
      <c r="P272" s="204">
        <f>O272*H272</f>
        <v>0</v>
      </c>
      <c r="Q272" s="204">
        <v>1E-05</v>
      </c>
      <c r="R272" s="204">
        <f>Q272*H272</f>
        <v>0.00038600000000000006</v>
      </c>
      <c r="S272" s="204">
        <v>0</v>
      </c>
      <c r="T272" s="205">
        <f>S272*H272</f>
        <v>0</v>
      </c>
      <c r="AR272" s="16" t="s">
        <v>118</v>
      </c>
      <c r="AT272" s="16" t="s">
        <v>114</v>
      </c>
      <c r="AU272" s="16" t="s">
        <v>79</v>
      </c>
      <c r="AY272" s="16" t="s">
        <v>113</v>
      </c>
      <c r="BE272" s="206">
        <f>IF(N272="základní",J272,0)</f>
        <v>0</v>
      </c>
      <c r="BF272" s="206">
        <f>IF(N272="snížená",J272,0)</f>
        <v>0</v>
      </c>
      <c r="BG272" s="206">
        <f>IF(N272="zákl. přenesená",J272,0)</f>
        <v>0</v>
      </c>
      <c r="BH272" s="206">
        <f>IF(N272="sníž. přenesená",J272,0)</f>
        <v>0</v>
      </c>
      <c r="BI272" s="206">
        <f>IF(N272="nulová",J272,0)</f>
        <v>0</v>
      </c>
      <c r="BJ272" s="16" t="s">
        <v>77</v>
      </c>
      <c r="BK272" s="206">
        <f>ROUND(I272*H272,2)</f>
        <v>0</v>
      </c>
      <c r="BL272" s="16" t="s">
        <v>118</v>
      </c>
      <c r="BM272" s="16" t="s">
        <v>631</v>
      </c>
    </row>
    <row r="273" spans="2:51" s="11" customFormat="1" ht="12">
      <c r="B273" s="221"/>
      <c r="C273" s="222"/>
      <c r="D273" s="223" t="s">
        <v>360</v>
      </c>
      <c r="E273" s="224" t="s">
        <v>1</v>
      </c>
      <c r="F273" s="225" t="s">
        <v>632</v>
      </c>
      <c r="G273" s="222"/>
      <c r="H273" s="226">
        <v>38.6</v>
      </c>
      <c r="I273" s="227"/>
      <c r="J273" s="222"/>
      <c r="K273" s="222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360</v>
      </c>
      <c r="AU273" s="232" t="s">
        <v>79</v>
      </c>
      <c r="AV273" s="11" t="s">
        <v>79</v>
      </c>
      <c r="AW273" s="11" t="s">
        <v>31</v>
      </c>
      <c r="AX273" s="11" t="s">
        <v>77</v>
      </c>
      <c r="AY273" s="232" t="s">
        <v>113</v>
      </c>
    </row>
    <row r="274" spans="2:65" s="1" customFormat="1" ht="16.5" customHeight="1">
      <c r="B274" s="37"/>
      <c r="C274" s="265" t="s">
        <v>327</v>
      </c>
      <c r="D274" s="265" t="s">
        <v>523</v>
      </c>
      <c r="E274" s="266" t="s">
        <v>633</v>
      </c>
      <c r="F274" s="267" t="s">
        <v>634</v>
      </c>
      <c r="G274" s="268" t="s">
        <v>135</v>
      </c>
      <c r="H274" s="269">
        <v>39.758</v>
      </c>
      <c r="I274" s="270"/>
      <c r="J274" s="271">
        <f>ROUND(I274*H274,2)</f>
        <v>0</v>
      </c>
      <c r="K274" s="267" t="s">
        <v>358</v>
      </c>
      <c r="L274" s="272"/>
      <c r="M274" s="273" t="s">
        <v>1</v>
      </c>
      <c r="N274" s="274" t="s">
        <v>40</v>
      </c>
      <c r="O274" s="78"/>
      <c r="P274" s="204">
        <f>O274*H274</f>
        <v>0</v>
      </c>
      <c r="Q274" s="204">
        <v>0.0057</v>
      </c>
      <c r="R274" s="204">
        <f>Q274*H274</f>
        <v>0.22662060000000003</v>
      </c>
      <c r="S274" s="204">
        <v>0</v>
      </c>
      <c r="T274" s="205">
        <f>S274*H274</f>
        <v>0</v>
      </c>
      <c r="AR274" s="16" t="s">
        <v>128</v>
      </c>
      <c r="AT274" s="16" t="s">
        <v>523</v>
      </c>
      <c r="AU274" s="16" t="s">
        <v>79</v>
      </c>
      <c r="AY274" s="16" t="s">
        <v>113</v>
      </c>
      <c r="BE274" s="206">
        <f>IF(N274="základní",J274,0)</f>
        <v>0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16" t="s">
        <v>77</v>
      </c>
      <c r="BK274" s="206">
        <f>ROUND(I274*H274,2)</f>
        <v>0</v>
      </c>
      <c r="BL274" s="16" t="s">
        <v>118</v>
      </c>
      <c r="BM274" s="16" t="s">
        <v>635</v>
      </c>
    </row>
    <row r="275" spans="2:51" s="11" customFormat="1" ht="12">
      <c r="B275" s="221"/>
      <c r="C275" s="222"/>
      <c r="D275" s="223" t="s">
        <v>360</v>
      </c>
      <c r="E275" s="224" t="s">
        <v>1</v>
      </c>
      <c r="F275" s="225" t="s">
        <v>636</v>
      </c>
      <c r="G275" s="222"/>
      <c r="H275" s="226">
        <v>39.758</v>
      </c>
      <c r="I275" s="227"/>
      <c r="J275" s="222"/>
      <c r="K275" s="222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360</v>
      </c>
      <c r="AU275" s="232" t="s">
        <v>79</v>
      </c>
      <c r="AV275" s="11" t="s">
        <v>79</v>
      </c>
      <c r="AW275" s="11" t="s">
        <v>31</v>
      </c>
      <c r="AX275" s="11" t="s">
        <v>77</v>
      </c>
      <c r="AY275" s="232" t="s">
        <v>113</v>
      </c>
    </row>
    <row r="276" spans="2:65" s="1" customFormat="1" ht="22.5" customHeight="1">
      <c r="B276" s="37"/>
      <c r="C276" s="195" t="s">
        <v>221</v>
      </c>
      <c r="D276" s="195" t="s">
        <v>114</v>
      </c>
      <c r="E276" s="196" t="s">
        <v>637</v>
      </c>
      <c r="F276" s="197" t="s">
        <v>638</v>
      </c>
      <c r="G276" s="198" t="s">
        <v>117</v>
      </c>
      <c r="H276" s="199">
        <v>5</v>
      </c>
      <c r="I276" s="200"/>
      <c r="J276" s="201">
        <f>ROUND(I276*H276,2)</f>
        <v>0</v>
      </c>
      <c r="K276" s="197" t="s">
        <v>358</v>
      </c>
      <c r="L276" s="42"/>
      <c r="M276" s="202" t="s">
        <v>1</v>
      </c>
      <c r="N276" s="203" t="s">
        <v>40</v>
      </c>
      <c r="O276" s="78"/>
      <c r="P276" s="204">
        <f>O276*H276</f>
        <v>0</v>
      </c>
      <c r="Q276" s="204">
        <v>1E-05</v>
      </c>
      <c r="R276" s="204">
        <f>Q276*H276</f>
        <v>5E-05</v>
      </c>
      <c r="S276" s="204">
        <v>0</v>
      </c>
      <c r="T276" s="205">
        <f>S276*H276</f>
        <v>0</v>
      </c>
      <c r="AR276" s="16" t="s">
        <v>118</v>
      </c>
      <c r="AT276" s="16" t="s">
        <v>114</v>
      </c>
      <c r="AU276" s="16" t="s">
        <v>79</v>
      </c>
      <c r="AY276" s="16" t="s">
        <v>113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6" t="s">
        <v>77</v>
      </c>
      <c r="BK276" s="206">
        <f>ROUND(I276*H276,2)</f>
        <v>0</v>
      </c>
      <c r="BL276" s="16" t="s">
        <v>118</v>
      </c>
      <c r="BM276" s="16" t="s">
        <v>639</v>
      </c>
    </row>
    <row r="277" spans="2:51" s="11" customFormat="1" ht="12">
      <c r="B277" s="221"/>
      <c r="C277" s="222"/>
      <c r="D277" s="223" t="s">
        <v>360</v>
      </c>
      <c r="E277" s="224" t="s">
        <v>1</v>
      </c>
      <c r="F277" s="225" t="s">
        <v>640</v>
      </c>
      <c r="G277" s="222"/>
      <c r="H277" s="226">
        <v>5</v>
      </c>
      <c r="I277" s="227"/>
      <c r="J277" s="222"/>
      <c r="K277" s="222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360</v>
      </c>
      <c r="AU277" s="232" t="s">
        <v>79</v>
      </c>
      <c r="AV277" s="11" t="s">
        <v>79</v>
      </c>
      <c r="AW277" s="11" t="s">
        <v>31</v>
      </c>
      <c r="AX277" s="11" t="s">
        <v>77</v>
      </c>
      <c r="AY277" s="232" t="s">
        <v>113</v>
      </c>
    </row>
    <row r="278" spans="2:65" s="1" customFormat="1" ht="16.5" customHeight="1">
      <c r="B278" s="37"/>
      <c r="C278" s="265" t="s">
        <v>334</v>
      </c>
      <c r="D278" s="265" t="s">
        <v>523</v>
      </c>
      <c r="E278" s="266" t="s">
        <v>641</v>
      </c>
      <c r="F278" s="267" t="s">
        <v>642</v>
      </c>
      <c r="G278" s="268" t="s">
        <v>117</v>
      </c>
      <c r="H278" s="269">
        <v>5</v>
      </c>
      <c r="I278" s="270"/>
      <c r="J278" s="271">
        <f>ROUND(I278*H278,2)</f>
        <v>0</v>
      </c>
      <c r="K278" s="267" t="s">
        <v>1</v>
      </c>
      <c r="L278" s="272"/>
      <c r="M278" s="273" t="s">
        <v>1</v>
      </c>
      <c r="N278" s="274" t="s">
        <v>40</v>
      </c>
      <c r="O278" s="78"/>
      <c r="P278" s="204">
        <f>O278*H278</f>
        <v>0</v>
      </c>
      <c r="Q278" s="204">
        <v>0.00026</v>
      </c>
      <c r="R278" s="204">
        <f>Q278*H278</f>
        <v>0.0013</v>
      </c>
      <c r="S278" s="204">
        <v>0</v>
      </c>
      <c r="T278" s="205">
        <f>S278*H278</f>
        <v>0</v>
      </c>
      <c r="AR278" s="16" t="s">
        <v>128</v>
      </c>
      <c r="AT278" s="16" t="s">
        <v>523</v>
      </c>
      <c r="AU278" s="16" t="s">
        <v>79</v>
      </c>
      <c r="AY278" s="16" t="s">
        <v>113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6" t="s">
        <v>77</v>
      </c>
      <c r="BK278" s="206">
        <f>ROUND(I278*H278,2)</f>
        <v>0</v>
      </c>
      <c r="BL278" s="16" t="s">
        <v>118</v>
      </c>
      <c r="BM278" s="16" t="s">
        <v>643</v>
      </c>
    </row>
    <row r="279" spans="2:65" s="1" customFormat="1" ht="22.5" customHeight="1">
      <c r="B279" s="37"/>
      <c r="C279" s="195" t="s">
        <v>225</v>
      </c>
      <c r="D279" s="195" t="s">
        <v>114</v>
      </c>
      <c r="E279" s="196" t="s">
        <v>644</v>
      </c>
      <c r="F279" s="197" t="s">
        <v>645</v>
      </c>
      <c r="G279" s="198" t="s">
        <v>117</v>
      </c>
      <c r="H279" s="199">
        <v>2</v>
      </c>
      <c r="I279" s="200"/>
      <c r="J279" s="201">
        <f>ROUND(I279*H279,2)</f>
        <v>0</v>
      </c>
      <c r="K279" s="197" t="s">
        <v>358</v>
      </c>
      <c r="L279" s="42"/>
      <c r="M279" s="202" t="s">
        <v>1</v>
      </c>
      <c r="N279" s="203" t="s">
        <v>40</v>
      </c>
      <c r="O279" s="78"/>
      <c r="P279" s="204">
        <f>O279*H279</f>
        <v>0</v>
      </c>
      <c r="Q279" s="204">
        <v>1.92726</v>
      </c>
      <c r="R279" s="204">
        <f>Q279*H279</f>
        <v>3.85452</v>
      </c>
      <c r="S279" s="204">
        <v>0</v>
      </c>
      <c r="T279" s="205">
        <f>S279*H279</f>
        <v>0</v>
      </c>
      <c r="AR279" s="16" t="s">
        <v>118</v>
      </c>
      <c r="AT279" s="16" t="s">
        <v>114</v>
      </c>
      <c r="AU279" s="16" t="s">
        <v>79</v>
      </c>
      <c r="AY279" s="16" t="s">
        <v>113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16" t="s">
        <v>77</v>
      </c>
      <c r="BK279" s="206">
        <f>ROUND(I279*H279,2)</f>
        <v>0</v>
      </c>
      <c r="BL279" s="16" t="s">
        <v>118</v>
      </c>
      <c r="BM279" s="16" t="s">
        <v>646</v>
      </c>
    </row>
    <row r="280" spans="2:65" s="1" customFormat="1" ht="16.5" customHeight="1">
      <c r="B280" s="37"/>
      <c r="C280" s="265" t="s">
        <v>647</v>
      </c>
      <c r="D280" s="265" t="s">
        <v>523</v>
      </c>
      <c r="E280" s="266" t="s">
        <v>648</v>
      </c>
      <c r="F280" s="267" t="s">
        <v>649</v>
      </c>
      <c r="G280" s="268" t="s">
        <v>117</v>
      </c>
      <c r="H280" s="269">
        <v>2</v>
      </c>
      <c r="I280" s="270"/>
      <c r="J280" s="271">
        <f>ROUND(I280*H280,2)</f>
        <v>0</v>
      </c>
      <c r="K280" s="267" t="s">
        <v>1</v>
      </c>
      <c r="L280" s="272"/>
      <c r="M280" s="273" t="s">
        <v>1</v>
      </c>
      <c r="N280" s="274" t="s">
        <v>40</v>
      </c>
      <c r="O280" s="78"/>
      <c r="P280" s="204">
        <f>O280*H280</f>
        <v>0</v>
      </c>
      <c r="Q280" s="204">
        <v>0</v>
      </c>
      <c r="R280" s="204">
        <f>Q280*H280</f>
        <v>0</v>
      </c>
      <c r="S280" s="204">
        <v>0</v>
      </c>
      <c r="T280" s="205">
        <f>S280*H280</f>
        <v>0</v>
      </c>
      <c r="AR280" s="16" t="s">
        <v>128</v>
      </c>
      <c r="AT280" s="16" t="s">
        <v>523</v>
      </c>
      <c r="AU280" s="16" t="s">
        <v>79</v>
      </c>
      <c r="AY280" s="16" t="s">
        <v>113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6" t="s">
        <v>77</v>
      </c>
      <c r="BK280" s="206">
        <f>ROUND(I280*H280,2)</f>
        <v>0</v>
      </c>
      <c r="BL280" s="16" t="s">
        <v>118</v>
      </c>
      <c r="BM280" s="16" t="s">
        <v>650</v>
      </c>
    </row>
    <row r="281" spans="2:65" s="1" customFormat="1" ht="16.5" customHeight="1">
      <c r="B281" s="37"/>
      <c r="C281" s="195" t="s">
        <v>228</v>
      </c>
      <c r="D281" s="195" t="s">
        <v>114</v>
      </c>
      <c r="E281" s="196" t="s">
        <v>651</v>
      </c>
      <c r="F281" s="197" t="s">
        <v>652</v>
      </c>
      <c r="G281" s="198" t="s">
        <v>117</v>
      </c>
      <c r="H281" s="199">
        <v>1</v>
      </c>
      <c r="I281" s="200"/>
      <c r="J281" s="201">
        <f>ROUND(I281*H281,2)</f>
        <v>0</v>
      </c>
      <c r="K281" s="197" t="s">
        <v>358</v>
      </c>
      <c r="L281" s="42"/>
      <c r="M281" s="202" t="s">
        <v>1</v>
      </c>
      <c r="N281" s="203" t="s">
        <v>40</v>
      </c>
      <c r="O281" s="78"/>
      <c r="P281" s="204">
        <f>O281*H281</f>
        <v>0</v>
      </c>
      <c r="Q281" s="204">
        <v>0.3409</v>
      </c>
      <c r="R281" s="204">
        <f>Q281*H281</f>
        <v>0.3409</v>
      </c>
      <c r="S281" s="204">
        <v>0</v>
      </c>
      <c r="T281" s="205">
        <f>S281*H281</f>
        <v>0</v>
      </c>
      <c r="AR281" s="16" t="s">
        <v>118</v>
      </c>
      <c r="AT281" s="16" t="s">
        <v>114</v>
      </c>
      <c r="AU281" s="16" t="s">
        <v>79</v>
      </c>
      <c r="AY281" s="16" t="s">
        <v>113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16" t="s">
        <v>77</v>
      </c>
      <c r="BK281" s="206">
        <f>ROUND(I281*H281,2)</f>
        <v>0</v>
      </c>
      <c r="BL281" s="16" t="s">
        <v>118</v>
      </c>
      <c r="BM281" s="16" t="s">
        <v>653</v>
      </c>
    </row>
    <row r="282" spans="2:65" s="1" customFormat="1" ht="16.5" customHeight="1">
      <c r="B282" s="37"/>
      <c r="C282" s="265" t="s">
        <v>654</v>
      </c>
      <c r="D282" s="265" t="s">
        <v>523</v>
      </c>
      <c r="E282" s="266" t="s">
        <v>655</v>
      </c>
      <c r="F282" s="267" t="s">
        <v>545</v>
      </c>
      <c r="G282" s="268" t="s">
        <v>117</v>
      </c>
      <c r="H282" s="269">
        <v>1</v>
      </c>
      <c r="I282" s="270"/>
      <c r="J282" s="271">
        <f>ROUND(I282*H282,2)</f>
        <v>0</v>
      </c>
      <c r="K282" s="267" t="s">
        <v>1</v>
      </c>
      <c r="L282" s="272"/>
      <c r="M282" s="273" t="s">
        <v>1</v>
      </c>
      <c r="N282" s="274" t="s">
        <v>40</v>
      </c>
      <c r="O282" s="78"/>
      <c r="P282" s="204">
        <f>O282*H282</f>
        <v>0</v>
      </c>
      <c r="Q282" s="204">
        <v>0</v>
      </c>
      <c r="R282" s="204">
        <f>Q282*H282</f>
        <v>0</v>
      </c>
      <c r="S282" s="204">
        <v>0</v>
      </c>
      <c r="T282" s="205">
        <f>S282*H282</f>
        <v>0</v>
      </c>
      <c r="AR282" s="16" t="s">
        <v>128</v>
      </c>
      <c r="AT282" s="16" t="s">
        <v>523</v>
      </c>
      <c r="AU282" s="16" t="s">
        <v>79</v>
      </c>
      <c r="AY282" s="16" t="s">
        <v>113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6" t="s">
        <v>77</v>
      </c>
      <c r="BK282" s="206">
        <f>ROUND(I282*H282,2)</f>
        <v>0</v>
      </c>
      <c r="BL282" s="16" t="s">
        <v>118</v>
      </c>
      <c r="BM282" s="16" t="s">
        <v>656</v>
      </c>
    </row>
    <row r="283" spans="2:65" s="1" customFormat="1" ht="16.5" customHeight="1">
      <c r="B283" s="37"/>
      <c r="C283" s="265" t="s">
        <v>232</v>
      </c>
      <c r="D283" s="265" t="s">
        <v>523</v>
      </c>
      <c r="E283" s="266" t="s">
        <v>657</v>
      </c>
      <c r="F283" s="267" t="s">
        <v>658</v>
      </c>
      <c r="G283" s="268" t="s">
        <v>117</v>
      </c>
      <c r="H283" s="269">
        <v>1</v>
      </c>
      <c r="I283" s="270"/>
      <c r="J283" s="271">
        <f>ROUND(I283*H283,2)</f>
        <v>0</v>
      </c>
      <c r="K283" s="267" t="s">
        <v>358</v>
      </c>
      <c r="L283" s="272"/>
      <c r="M283" s="273" t="s">
        <v>1</v>
      </c>
      <c r="N283" s="274" t="s">
        <v>40</v>
      </c>
      <c r="O283" s="78"/>
      <c r="P283" s="204">
        <f>O283*H283</f>
        <v>0</v>
      </c>
      <c r="Q283" s="204">
        <v>0.0085</v>
      </c>
      <c r="R283" s="204">
        <f>Q283*H283</f>
        <v>0.0085</v>
      </c>
      <c r="S283" s="204">
        <v>0</v>
      </c>
      <c r="T283" s="205">
        <f>S283*H283</f>
        <v>0</v>
      </c>
      <c r="AR283" s="16" t="s">
        <v>128</v>
      </c>
      <c r="AT283" s="16" t="s">
        <v>523</v>
      </c>
      <c r="AU283" s="16" t="s">
        <v>79</v>
      </c>
      <c r="AY283" s="16" t="s">
        <v>113</v>
      </c>
      <c r="BE283" s="206">
        <f>IF(N283="základní",J283,0)</f>
        <v>0</v>
      </c>
      <c r="BF283" s="206">
        <f>IF(N283="snížená",J283,0)</f>
        <v>0</v>
      </c>
      <c r="BG283" s="206">
        <f>IF(N283="zákl. přenesená",J283,0)</f>
        <v>0</v>
      </c>
      <c r="BH283" s="206">
        <f>IF(N283="sníž. přenesená",J283,0)</f>
        <v>0</v>
      </c>
      <c r="BI283" s="206">
        <f>IF(N283="nulová",J283,0)</f>
        <v>0</v>
      </c>
      <c r="BJ283" s="16" t="s">
        <v>77</v>
      </c>
      <c r="BK283" s="206">
        <f>ROUND(I283*H283,2)</f>
        <v>0</v>
      </c>
      <c r="BL283" s="16" t="s">
        <v>118</v>
      </c>
      <c r="BM283" s="16" t="s">
        <v>659</v>
      </c>
    </row>
    <row r="284" spans="2:65" s="1" customFormat="1" ht="16.5" customHeight="1">
      <c r="B284" s="37"/>
      <c r="C284" s="195" t="s">
        <v>660</v>
      </c>
      <c r="D284" s="195" t="s">
        <v>114</v>
      </c>
      <c r="E284" s="196" t="s">
        <v>661</v>
      </c>
      <c r="F284" s="197" t="s">
        <v>652</v>
      </c>
      <c r="G284" s="198" t="s">
        <v>117</v>
      </c>
      <c r="H284" s="199">
        <v>1</v>
      </c>
      <c r="I284" s="200"/>
      <c r="J284" s="201">
        <f>ROUND(I284*H284,2)</f>
        <v>0</v>
      </c>
      <c r="K284" s="197" t="s">
        <v>1</v>
      </c>
      <c r="L284" s="42"/>
      <c r="M284" s="202" t="s">
        <v>1</v>
      </c>
      <c r="N284" s="203" t="s">
        <v>40</v>
      </c>
      <c r="O284" s="78"/>
      <c r="P284" s="204">
        <f>O284*H284</f>
        <v>0</v>
      </c>
      <c r="Q284" s="204">
        <v>0.3409</v>
      </c>
      <c r="R284" s="204">
        <f>Q284*H284</f>
        <v>0.3409</v>
      </c>
      <c r="S284" s="204">
        <v>0</v>
      </c>
      <c r="T284" s="205">
        <f>S284*H284</f>
        <v>0</v>
      </c>
      <c r="AR284" s="16" t="s">
        <v>118</v>
      </c>
      <c r="AT284" s="16" t="s">
        <v>114</v>
      </c>
      <c r="AU284" s="16" t="s">
        <v>79</v>
      </c>
      <c r="AY284" s="16" t="s">
        <v>113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16" t="s">
        <v>77</v>
      </c>
      <c r="BK284" s="206">
        <f>ROUND(I284*H284,2)</f>
        <v>0</v>
      </c>
      <c r="BL284" s="16" t="s">
        <v>118</v>
      </c>
      <c r="BM284" s="16" t="s">
        <v>662</v>
      </c>
    </row>
    <row r="285" spans="2:65" s="1" customFormat="1" ht="16.5" customHeight="1">
      <c r="B285" s="37"/>
      <c r="C285" s="265" t="s">
        <v>235</v>
      </c>
      <c r="D285" s="265" t="s">
        <v>523</v>
      </c>
      <c r="E285" s="266" t="s">
        <v>663</v>
      </c>
      <c r="F285" s="267" t="s">
        <v>664</v>
      </c>
      <c r="G285" s="268" t="s">
        <v>117</v>
      </c>
      <c r="H285" s="269">
        <v>1</v>
      </c>
      <c r="I285" s="270"/>
      <c r="J285" s="271">
        <f>ROUND(I285*H285,2)</f>
        <v>0</v>
      </c>
      <c r="K285" s="267" t="s">
        <v>358</v>
      </c>
      <c r="L285" s="272"/>
      <c r="M285" s="273" t="s">
        <v>1</v>
      </c>
      <c r="N285" s="274" t="s">
        <v>40</v>
      </c>
      <c r="O285" s="78"/>
      <c r="P285" s="204">
        <f>O285*H285</f>
        <v>0</v>
      </c>
      <c r="Q285" s="204">
        <v>0.338</v>
      </c>
      <c r="R285" s="204">
        <f>Q285*H285</f>
        <v>0.338</v>
      </c>
      <c r="S285" s="204">
        <v>0</v>
      </c>
      <c r="T285" s="205">
        <f>S285*H285</f>
        <v>0</v>
      </c>
      <c r="AR285" s="16" t="s">
        <v>128</v>
      </c>
      <c r="AT285" s="16" t="s">
        <v>523</v>
      </c>
      <c r="AU285" s="16" t="s">
        <v>79</v>
      </c>
      <c r="AY285" s="16" t="s">
        <v>113</v>
      </c>
      <c r="BE285" s="206">
        <f>IF(N285="základní",J285,0)</f>
        <v>0</v>
      </c>
      <c r="BF285" s="206">
        <f>IF(N285="snížená",J285,0)</f>
        <v>0</v>
      </c>
      <c r="BG285" s="206">
        <f>IF(N285="zákl. přenesená",J285,0)</f>
        <v>0</v>
      </c>
      <c r="BH285" s="206">
        <f>IF(N285="sníž. přenesená",J285,0)</f>
        <v>0</v>
      </c>
      <c r="BI285" s="206">
        <f>IF(N285="nulová",J285,0)</f>
        <v>0</v>
      </c>
      <c r="BJ285" s="16" t="s">
        <v>77</v>
      </c>
      <c r="BK285" s="206">
        <f>ROUND(I285*H285,2)</f>
        <v>0</v>
      </c>
      <c r="BL285" s="16" t="s">
        <v>118</v>
      </c>
      <c r="BM285" s="16" t="s">
        <v>665</v>
      </c>
    </row>
    <row r="286" spans="2:65" s="1" customFormat="1" ht="16.5" customHeight="1">
      <c r="B286" s="37"/>
      <c r="C286" s="195" t="s">
        <v>666</v>
      </c>
      <c r="D286" s="195" t="s">
        <v>114</v>
      </c>
      <c r="E286" s="196" t="s">
        <v>667</v>
      </c>
      <c r="F286" s="197" t="s">
        <v>668</v>
      </c>
      <c r="G286" s="198" t="s">
        <v>117</v>
      </c>
      <c r="H286" s="199">
        <v>2</v>
      </c>
      <c r="I286" s="200"/>
      <c r="J286" s="201">
        <f>ROUND(I286*H286,2)</f>
        <v>0</v>
      </c>
      <c r="K286" s="197" t="s">
        <v>358</v>
      </c>
      <c r="L286" s="42"/>
      <c r="M286" s="202" t="s">
        <v>1</v>
      </c>
      <c r="N286" s="203" t="s">
        <v>40</v>
      </c>
      <c r="O286" s="78"/>
      <c r="P286" s="204">
        <f>O286*H286</f>
        <v>0</v>
      </c>
      <c r="Q286" s="204">
        <v>0.21734</v>
      </c>
      <c r="R286" s="204">
        <f>Q286*H286</f>
        <v>0.43468</v>
      </c>
      <c r="S286" s="204">
        <v>0</v>
      </c>
      <c r="T286" s="205">
        <f>S286*H286</f>
        <v>0</v>
      </c>
      <c r="AR286" s="16" t="s">
        <v>118</v>
      </c>
      <c r="AT286" s="16" t="s">
        <v>114</v>
      </c>
      <c r="AU286" s="16" t="s">
        <v>79</v>
      </c>
      <c r="AY286" s="16" t="s">
        <v>113</v>
      </c>
      <c r="BE286" s="206">
        <f>IF(N286="základní",J286,0)</f>
        <v>0</v>
      </c>
      <c r="BF286" s="206">
        <f>IF(N286="snížená",J286,0)</f>
        <v>0</v>
      </c>
      <c r="BG286" s="206">
        <f>IF(N286="zákl. přenesená",J286,0)</f>
        <v>0</v>
      </c>
      <c r="BH286" s="206">
        <f>IF(N286="sníž. přenesená",J286,0)</f>
        <v>0</v>
      </c>
      <c r="BI286" s="206">
        <f>IF(N286="nulová",J286,0)</f>
        <v>0</v>
      </c>
      <c r="BJ286" s="16" t="s">
        <v>77</v>
      </c>
      <c r="BK286" s="206">
        <f>ROUND(I286*H286,2)</f>
        <v>0</v>
      </c>
      <c r="BL286" s="16" t="s">
        <v>118</v>
      </c>
      <c r="BM286" s="16" t="s">
        <v>669</v>
      </c>
    </row>
    <row r="287" spans="2:65" s="1" customFormat="1" ht="16.5" customHeight="1">
      <c r="B287" s="37"/>
      <c r="C287" s="265" t="s">
        <v>239</v>
      </c>
      <c r="D287" s="265" t="s">
        <v>523</v>
      </c>
      <c r="E287" s="266" t="s">
        <v>670</v>
      </c>
      <c r="F287" s="267" t="s">
        <v>671</v>
      </c>
      <c r="G287" s="268" t="s">
        <v>117</v>
      </c>
      <c r="H287" s="269">
        <v>2</v>
      </c>
      <c r="I287" s="270"/>
      <c r="J287" s="271">
        <f>ROUND(I287*H287,2)</f>
        <v>0</v>
      </c>
      <c r="K287" s="267" t="s">
        <v>358</v>
      </c>
      <c r="L287" s="272"/>
      <c r="M287" s="273" t="s">
        <v>1</v>
      </c>
      <c r="N287" s="274" t="s">
        <v>40</v>
      </c>
      <c r="O287" s="78"/>
      <c r="P287" s="204">
        <f>O287*H287</f>
        <v>0</v>
      </c>
      <c r="Q287" s="204">
        <v>0.045</v>
      </c>
      <c r="R287" s="204">
        <f>Q287*H287</f>
        <v>0.09</v>
      </c>
      <c r="S287" s="204">
        <v>0</v>
      </c>
      <c r="T287" s="205">
        <f>S287*H287</f>
        <v>0</v>
      </c>
      <c r="AR287" s="16" t="s">
        <v>128</v>
      </c>
      <c r="AT287" s="16" t="s">
        <v>523</v>
      </c>
      <c r="AU287" s="16" t="s">
        <v>79</v>
      </c>
      <c r="AY287" s="16" t="s">
        <v>113</v>
      </c>
      <c r="BE287" s="206">
        <f>IF(N287="základní",J287,0)</f>
        <v>0</v>
      </c>
      <c r="BF287" s="206">
        <f>IF(N287="snížená",J287,0)</f>
        <v>0</v>
      </c>
      <c r="BG287" s="206">
        <f>IF(N287="zákl. přenesená",J287,0)</f>
        <v>0</v>
      </c>
      <c r="BH287" s="206">
        <f>IF(N287="sníž. přenesená",J287,0)</f>
        <v>0</v>
      </c>
      <c r="BI287" s="206">
        <f>IF(N287="nulová",J287,0)</f>
        <v>0</v>
      </c>
      <c r="BJ287" s="16" t="s">
        <v>77</v>
      </c>
      <c r="BK287" s="206">
        <f>ROUND(I287*H287,2)</f>
        <v>0</v>
      </c>
      <c r="BL287" s="16" t="s">
        <v>118</v>
      </c>
      <c r="BM287" s="16" t="s">
        <v>672</v>
      </c>
    </row>
    <row r="288" spans="2:65" s="1" customFormat="1" ht="16.5" customHeight="1">
      <c r="B288" s="37"/>
      <c r="C288" s="195" t="s">
        <v>673</v>
      </c>
      <c r="D288" s="195" t="s">
        <v>114</v>
      </c>
      <c r="E288" s="196" t="s">
        <v>674</v>
      </c>
      <c r="F288" s="197" t="s">
        <v>675</v>
      </c>
      <c r="G288" s="198" t="s">
        <v>117</v>
      </c>
      <c r="H288" s="199">
        <v>1</v>
      </c>
      <c r="I288" s="200"/>
      <c r="J288" s="201">
        <f>ROUND(I288*H288,2)</f>
        <v>0</v>
      </c>
      <c r="K288" s="197" t="s">
        <v>358</v>
      </c>
      <c r="L288" s="42"/>
      <c r="M288" s="202" t="s">
        <v>1</v>
      </c>
      <c r="N288" s="203" t="s">
        <v>40</v>
      </c>
      <c r="O288" s="78"/>
      <c r="P288" s="204">
        <f>O288*H288</f>
        <v>0</v>
      </c>
      <c r="Q288" s="204">
        <v>0.21734</v>
      </c>
      <c r="R288" s="204">
        <f>Q288*H288</f>
        <v>0.21734</v>
      </c>
      <c r="S288" s="204">
        <v>0</v>
      </c>
      <c r="T288" s="205">
        <f>S288*H288</f>
        <v>0</v>
      </c>
      <c r="AR288" s="16" t="s">
        <v>118</v>
      </c>
      <c r="AT288" s="16" t="s">
        <v>114</v>
      </c>
      <c r="AU288" s="16" t="s">
        <v>79</v>
      </c>
      <c r="AY288" s="16" t="s">
        <v>113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16" t="s">
        <v>77</v>
      </c>
      <c r="BK288" s="206">
        <f>ROUND(I288*H288,2)</f>
        <v>0</v>
      </c>
      <c r="BL288" s="16" t="s">
        <v>118</v>
      </c>
      <c r="BM288" s="16" t="s">
        <v>676</v>
      </c>
    </row>
    <row r="289" spans="2:65" s="1" customFormat="1" ht="16.5" customHeight="1">
      <c r="B289" s="37"/>
      <c r="C289" s="265" t="s">
        <v>242</v>
      </c>
      <c r="D289" s="265" t="s">
        <v>523</v>
      </c>
      <c r="E289" s="266" t="s">
        <v>677</v>
      </c>
      <c r="F289" s="267" t="s">
        <v>678</v>
      </c>
      <c r="G289" s="268" t="s">
        <v>117</v>
      </c>
      <c r="H289" s="269">
        <v>1</v>
      </c>
      <c r="I289" s="270"/>
      <c r="J289" s="271">
        <f>ROUND(I289*H289,2)</f>
        <v>0</v>
      </c>
      <c r="K289" s="267" t="s">
        <v>358</v>
      </c>
      <c r="L289" s="272"/>
      <c r="M289" s="273" t="s">
        <v>1</v>
      </c>
      <c r="N289" s="274" t="s">
        <v>40</v>
      </c>
      <c r="O289" s="78"/>
      <c r="P289" s="204">
        <f>O289*H289</f>
        <v>0</v>
      </c>
      <c r="Q289" s="204">
        <v>0.0506</v>
      </c>
      <c r="R289" s="204">
        <f>Q289*H289</f>
        <v>0.0506</v>
      </c>
      <c r="S289" s="204">
        <v>0</v>
      </c>
      <c r="T289" s="205">
        <f>S289*H289</f>
        <v>0</v>
      </c>
      <c r="AR289" s="16" t="s">
        <v>128</v>
      </c>
      <c r="AT289" s="16" t="s">
        <v>523</v>
      </c>
      <c r="AU289" s="16" t="s">
        <v>79</v>
      </c>
      <c r="AY289" s="16" t="s">
        <v>113</v>
      </c>
      <c r="BE289" s="206">
        <f>IF(N289="základní",J289,0)</f>
        <v>0</v>
      </c>
      <c r="BF289" s="206">
        <f>IF(N289="snížená",J289,0)</f>
        <v>0</v>
      </c>
      <c r="BG289" s="206">
        <f>IF(N289="zákl. přenesená",J289,0)</f>
        <v>0</v>
      </c>
      <c r="BH289" s="206">
        <f>IF(N289="sníž. přenesená",J289,0)</f>
        <v>0</v>
      </c>
      <c r="BI289" s="206">
        <f>IF(N289="nulová",J289,0)</f>
        <v>0</v>
      </c>
      <c r="BJ289" s="16" t="s">
        <v>77</v>
      </c>
      <c r="BK289" s="206">
        <f>ROUND(I289*H289,2)</f>
        <v>0</v>
      </c>
      <c r="BL289" s="16" t="s">
        <v>118</v>
      </c>
      <c r="BM289" s="16" t="s">
        <v>679</v>
      </c>
    </row>
    <row r="290" spans="2:63" s="9" customFormat="1" ht="22.8" customHeight="1">
      <c r="B290" s="181"/>
      <c r="C290" s="182"/>
      <c r="D290" s="183" t="s">
        <v>68</v>
      </c>
      <c r="E290" s="219" t="s">
        <v>144</v>
      </c>
      <c r="F290" s="219" t="s">
        <v>680</v>
      </c>
      <c r="G290" s="182"/>
      <c r="H290" s="182"/>
      <c r="I290" s="185"/>
      <c r="J290" s="220">
        <f>BK290</f>
        <v>0</v>
      </c>
      <c r="K290" s="182"/>
      <c r="L290" s="187"/>
      <c r="M290" s="188"/>
      <c r="N290" s="189"/>
      <c r="O290" s="189"/>
      <c r="P290" s="190">
        <f>SUM(P291:P350)</f>
        <v>0</v>
      </c>
      <c r="Q290" s="189"/>
      <c r="R290" s="190">
        <f>SUM(R291:R350)</f>
        <v>46.504444660000004</v>
      </c>
      <c r="S290" s="189"/>
      <c r="T290" s="191">
        <f>SUM(T291:T350)</f>
        <v>0.164</v>
      </c>
      <c r="AR290" s="192" t="s">
        <v>77</v>
      </c>
      <c r="AT290" s="193" t="s">
        <v>68</v>
      </c>
      <c r="AU290" s="193" t="s">
        <v>77</v>
      </c>
      <c r="AY290" s="192" t="s">
        <v>113</v>
      </c>
      <c r="BK290" s="194">
        <f>SUM(BK291:BK350)</f>
        <v>0</v>
      </c>
    </row>
    <row r="291" spans="2:65" s="1" customFormat="1" ht="16.5" customHeight="1">
      <c r="B291" s="37"/>
      <c r="C291" s="195" t="s">
        <v>681</v>
      </c>
      <c r="D291" s="195" t="s">
        <v>114</v>
      </c>
      <c r="E291" s="196" t="s">
        <v>682</v>
      </c>
      <c r="F291" s="197" t="s">
        <v>683</v>
      </c>
      <c r="G291" s="198" t="s">
        <v>684</v>
      </c>
      <c r="H291" s="199">
        <v>1</v>
      </c>
      <c r="I291" s="200"/>
      <c r="J291" s="201">
        <f>ROUND(I291*H291,2)</f>
        <v>0</v>
      </c>
      <c r="K291" s="197" t="s">
        <v>1</v>
      </c>
      <c r="L291" s="42"/>
      <c r="M291" s="202" t="s">
        <v>1</v>
      </c>
      <c r="N291" s="203" t="s">
        <v>40</v>
      </c>
      <c r="O291" s="78"/>
      <c r="P291" s="204">
        <f>O291*H291</f>
        <v>0</v>
      </c>
      <c r="Q291" s="204">
        <v>0</v>
      </c>
      <c r="R291" s="204">
        <f>Q291*H291</f>
        <v>0</v>
      </c>
      <c r="S291" s="204">
        <v>0</v>
      </c>
      <c r="T291" s="205">
        <f>S291*H291</f>
        <v>0</v>
      </c>
      <c r="AR291" s="16" t="s">
        <v>118</v>
      </c>
      <c r="AT291" s="16" t="s">
        <v>114</v>
      </c>
      <c r="AU291" s="16" t="s">
        <v>79</v>
      </c>
      <c r="AY291" s="16" t="s">
        <v>113</v>
      </c>
      <c r="BE291" s="206">
        <f>IF(N291="základní",J291,0)</f>
        <v>0</v>
      </c>
      <c r="BF291" s="206">
        <f>IF(N291="snížená",J291,0)</f>
        <v>0</v>
      </c>
      <c r="BG291" s="206">
        <f>IF(N291="zákl. přenesená",J291,0)</f>
        <v>0</v>
      </c>
      <c r="BH291" s="206">
        <f>IF(N291="sníž. přenesená",J291,0)</f>
        <v>0</v>
      </c>
      <c r="BI291" s="206">
        <f>IF(N291="nulová",J291,0)</f>
        <v>0</v>
      </c>
      <c r="BJ291" s="16" t="s">
        <v>77</v>
      </c>
      <c r="BK291" s="206">
        <f>ROUND(I291*H291,2)</f>
        <v>0</v>
      </c>
      <c r="BL291" s="16" t="s">
        <v>118</v>
      </c>
      <c r="BM291" s="16" t="s">
        <v>685</v>
      </c>
    </row>
    <row r="292" spans="2:65" s="1" customFormat="1" ht="16.5" customHeight="1">
      <c r="B292" s="37"/>
      <c r="C292" s="195" t="s">
        <v>246</v>
      </c>
      <c r="D292" s="195" t="s">
        <v>114</v>
      </c>
      <c r="E292" s="196" t="s">
        <v>686</v>
      </c>
      <c r="F292" s="197" t="s">
        <v>687</v>
      </c>
      <c r="G292" s="198" t="s">
        <v>135</v>
      </c>
      <c r="H292" s="199">
        <v>22.7</v>
      </c>
      <c r="I292" s="200"/>
      <c r="J292" s="201">
        <f>ROUND(I292*H292,2)</f>
        <v>0</v>
      </c>
      <c r="K292" s="197" t="s">
        <v>1</v>
      </c>
      <c r="L292" s="42"/>
      <c r="M292" s="202" t="s">
        <v>1</v>
      </c>
      <c r="N292" s="203" t="s">
        <v>40</v>
      </c>
      <c r="O292" s="78"/>
      <c r="P292" s="204">
        <f>O292*H292</f>
        <v>0</v>
      </c>
      <c r="Q292" s="204">
        <v>0</v>
      </c>
      <c r="R292" s="204">
        <f>Q292*H292</f>
        <v>0</v>
      </c>
      <c r="S292" s="204">
        <v>0</v>
      </c>
      <c r="T292" s="205">
        <f>S292*H292</f>
        <v>0</v>
      </c>
      <c r="AR292" s="16" t="s">
        <v>118</v>
      </c>
      <c r="AT292" s="16" t="s">
        <v>114</v>
      </c>
      <c r="AU292" s="16" t="s">
        <v>79</v>
      </c>
      <c r="AY292" s="16" t="s">
        <v>113</v>
      </c>
      <c r="BE292" s="206">
        <f>IF(N292="základní",J292,0)</f>
        <v>0</v>
      </c>
      <c r="BF292" s="206">
        <f>IF(N292="snížená",J292,0)</f>
        <v>0</v>
      </c>
      <c r="BG292" s="206">
        <f>IF(N292="zákl. přenesená",J292,0)</f>
        <v>0</v>
      </c>
      <c r="BH292" s="206">
        <f>IF(N292="sníž. přenesená",J292,0)</f>
        <v>0</v>
      </c>
      <c r="BI292" s="206">
        <f>IF(N292="nulová",J292,0)</f>
        <v>0</v>
      </c>
      <c r="BJ292" s="16" t="s">
        <v>77</v>
      </c>
      <c r="BK292" s="206">
        <f>ROUND(I292*H292,2)</f>
        <v>0</v>
      </c>
      <c r="BL292" s="16" t="s">
        <v>118</v>
      </c>
      <c r="BM292" s="16" t="s">
        <v>688</v>
      </c>
    </row>
    <row r="293" spans="2:51" s="11" customFormat="1" ht="12">
      <c r="B293" s="221"/>
      <c r="C293" s="222"/>
      <c r="D293" s="223" t="s">
        <v>360</v>
      </c>
      <c r="E293" s="224" t="s">
        <v>1</v>
      </c>
      <c r="F293" s="225" t="s">
        <v>689</v>
      </c>
      <c r="G293" s="222"/>
      <c r="H293" s="226">
        <v>22.7</v>
      </c>
      <c r="I293" s="227"/>
      <c r="J293" s="222"/>
      <c r="K293" s="222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360</v>
      </c>
      <c r="AU293" s="232" t="s">
        <v>79</v>
      </c>
      <c r="AV293" s="11" t="s">
        <v>79</v>
      </c>
      <c r="AW293" s="11" t="s">
        <v>31</v>
      </c>
      <c r="AX293" s="11" t="s">
        <v>77</v>
      </c>
      <c r="AY293" s="232" t="s">
        <v>113</v>
      </c>
    </row>
    <row r="294" spans="2:65" s="1" customFormat="1" ht="16.5" customHeight="1">
      <c r="B294" s="37"/>
      <c r="C294" s="195" t="s">
        <v>690</v>
      </c>
      <c r="D294" s="195" t="s">
        <v>114</v>
      </c>
      <c r="E294" s="196" t="s">
        <v>691</v>
      </c>
      <c r="F294" s="197" t="s">
        <v>692</v>
      </c>
      <c r="G294" s="198" t="s">
        <v>117</v>
      </c>
      <c r="H294" s="199">
        <v>5</v>
      </c>
      <c r="I294" s="200"/>
      <c r="J294" s="201">
        <f>ROUND(I294*H294,2)</f>
        <v>0</v>
      </c>
      <c r="K294" s="197" t="s">
        <v>358</v>
      </c>
      <c r="L294" s="42"/>
      <c r="M294" s="202" t="s">
        <v>1</v>
      </c>
      <c r="N294" s="203" t="s">
        <v>40</v>
      </c>
      <c r="O294" s="78"/>
      <c r="P294" s="204">
        <f>O294*H294</f>
        <v>0</v>
      </c>
      <c r="Q294" s="204">
        <v>0.0007</v>
      </c>
      <c r="R294" s="204">
        <f>Q294*H294</f>
        <v>0.0035</v>
      </c>
      <c r="S294" s="204">
        <v>0</v>
      </c>
      <c r="T294" s="205">
        <f>S294*H294</f>
        <v>0</v>
      </c>
      <c r="AR294" s="16" t="s">
        <v>118</v>
      </c>
      <c r="AT294" s="16" t="s">
        <v>114</v>
      </c>
      <c r="AU294" s="16" t="s">
        <v>79</v>
      </c>
      <c r="AY294" s="16" t="s">
        <v>113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16" t="s">
        <v>77</v>
      </c>
      <c r="BK294" s="206">
        <f>ROUND(I294*H294,2)</f>
        <v>0</v>
      </c>
      <c r="BL294" s="16" t="s">
        <v>118</v>
      </c>
      <c r="BM294" s="16" t="s">
        <v>693</v>
      </c>
    </row>
    <row r="295" spans="2:51" s="11" customFormat="1" ht="12">
      <c r="B295" s="221"/>
      <c r="C295" s="222"/>
      <c r="D295" s="223" t="s">
        <v>360</v>
      </c>
      <c r="E295" s="224" t="s">
        <v>1</v>
      </c>
      <c r="F295" s="225" t="s">
        <v>694</v>
      </c>
      <c r="G295" s="222"/>
      <c r="H295" s="226">
        <v>5</v>
      </c>
      <c r="I295" s="227"/>
      <c r="J295" s="222"/>
      <c r="K295" s="222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360</v>
      </c>
      <c r="AU295" s="232" t="s">
        <v>79</v>
      </c>
      <c r="AV295" s="11" t="s">
        <v>79</v>
      </c>
      <c r="AW295" s="11" t="s">
        <v>31</v>
      </c>
      <c r="AX295" s="11" t="s">
        <v>77</v>
      </c>
      <c r="AY295" s="232" t="s">
        <v>113</v>
      </c>
    </row>
    <row r="296" spans="2:65" s="1" customFormat="1" ht="16.5" customHeight="1">
      <c r="B296" s="37"/>
      <c r="C296" s="265" t="s">
        <v>249</v>
      </c>
      <c r="D296" s="265" t="s">
        <v>523</v>
      </c>
      <c r="E296" s="266" t="s">
        <v>695</v>
      </c>
      <c r="F296" s="267" t="s">
        <v>696</v>
      </c>
      <c r="G296" s="268" t="s">
        <v>117</v>
      </c>
      <c r="H296" s="269">
        <v>2</v>
      </c>
      <c r="I296" s="270"/>
      <c r="J296" s="271">
        <f>ROUND(I296*H296,2)</f>
        <v>0</v>
      </c>
      <c r="K296" s="267" t="s">
        <v>358</v>
      </c>
      <c r="L296" s="272"/>
      <c r="M296" s="273" t="s">
        <v>1</v>
      </c>
      <c r="N296" s="274" t="s">
        <v>40</v>
      </c>
      <c r="O296" s="78"/>
      <c r="P296" s="204">
        <f>O296*H296</f>
        <v>0</v>
      </c>
      <c r="Q296" s="204">
        <v>0.0013</v>
      </c>
      <c r="R296" s="204">
        <f>Q296*H296</f>
        <v>0.0026</v>
      </c>
      <c r="S296" s="204">
        <v>0</v>
      </c>
      <c r="T296" s="205">
        <f>S296*H296</f>
        <v>0</v>
      </c>
      <c r="AR296" s="16" t="s">
        <v>128</v>
      </c>
      <c r="AT296" s="16" t="s">
        <v>523</v>
      </c>
      <c r="AU296" s="16" t="s">
        <v>79</v>
      </c>
      <c r="AY296" s="16" t="s">
        <v>113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6" t="s">
        <v>77</v>
      </c>
      <c r="BK296" s="206">
        <f>ROUND(I296*H296,2)</f>
        <v>0</v>
      </c>
      <c r="BL296" s="16" t="s">
        <v>118</v>
      </c>
      <c r="BM296" s="16" t="s">
        <v>697</v>
      </c>
    </row>
    <row r="297" spans="2:51" s="11" customFormat="1" ht="12">
      <c r="B297" s="221"/>
      <c r="C297" s="222"/>
      <c r="D297" s="223" t="s">
        <v>360</v>
      </c>
      <c r="E297" s="224" t="s">
        <v>1</v>
      </c>
      <c r="F297" s="225" t="s">
        <v>698</v>
      </c>
      <c r="G297" s="222"/>
      <c r="H297" s="226">
        <v>2</v>
      </c>
      <c r="I297" s="227"/>
      <c r="J297" s="222"/>
      <c r="K297" s="222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360</v>
      </c>
      <c r="AU297" s="232" t="s">
        <v>79</v>
      </c>
      <c r="AV297" s="11" t="s">
        <v>79</v>
      </c>
      <c r="AW297" s="11" t="s">
        <v>31</v>
      </c>
      <c r="AX297" s="11" t="s">
        <v>77</v>
      </c>
      <c r="AY297" s="232" t="s">
        <v>113</v>
      </c>
    </row>
    <row r="298" spans="2:65" s="1" customFormat="1" ht="16.5" customHeight="1">
      <c r="B298" s="37"/>
      <c r="C298" s="265" t="s">
        <v>699</v>
      </c>
      <c r="D298" s="265" t="s">
        <v>523</v>
      </c>
      <c r="E298" s="266" t="s">
        <v>700</v>
      </c>
      <c r="F298" s="267" t="s">
        <v>701</v>
      </c>
      <c r="G298" s="268" t="s">
        <v>117</v>
      </c>
      <c r="H298" s="269">
        <v>3</v>
      </c>
      <c r="I298" s="270"/>
      <c r="J298" s="271">
        <f>ROUND(I298*H298,2)</f>
        <v>0</v>
      </c>
      <c r="K298" s="267" t="s">
        <v>358</v>
      </c>
      <c r="L298" s="272"/>
      <c r="M298" s="273" t="s">
        <v>1</v>
      </c>
      <c r="N298" s="274" t="s">
        <v>40</v>
      </c>
      <c r="O298" s="78"/>
      <c r="P298" s="204">
        <f>O298*H298</f>
        <v>0</v>
      </c>
      <c r="Q298" s="204">
        <v>0.0026</v>
      </c>
      <c r="R298" s="204">
        <f>Q298*H298</f>
        <v>0.0078</v>
      </c>
      <c r="S298" s="204">
        <v>0</v>
      </c>
      <c r="T298" s="205">
        <f>S298*H298</f>
        <v>0</v>
      </c>
      <c r="AR298" s="16" t="s">
        <v>128</v>
      </c>
      <c r="AT298" s="16" t="s">
        <v>523</v>
      </c>
      <c r="AU298" s="16" t="s">
        <v>79</v>
      </c>
      <c r="AY298" s="16" t="s">
        <v>113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16" t="s">
        <v>77</v>
      </c>
      <c r="BK298" s="206">
        <f>ROUND(I298*H298,2)</f>
        <v>0</v>
      </c>
      <c r="BL298" s="16" t="s">
        <v>118</v>
      </c>
      <c r="BM298" s="16" t="s">
        <v>702</v>
      </c>
    </row>
    <row r="299" spans="2:51" s="11" customFormat="1" ht="12">
      <c r="B299" s="221"/>
      <c r="C299" s="222"/>
      <c r="D299" s="223" t="s">
        <v>360</v>
      </c>
      <c r="E299" s="224" t="s">
        <v>1</v>
      </c>
      <c r="F299" s="225" t="s">
        <v>703</v>
      </c>
      <c r="G299" s="222"/>
      <c r="H299" s="226">
        <v>3</v>
      </c>
      <c r="I299" s="227"/>
      <c r="J299" s="222"/>
      <c r="K299" s="222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360</v>
      </c>
      <c r="AU299" s="232" t="s">
        <v>79</v>
      </c>
      <c r="AV299" s="11" t="s">
        <v>79</v>
      </c>
      <c r="AW299" s="11" t="s">
        <v>31</v>
      </c>
      <c r="AX299" s="11" t="s">
        <v>77</v>
      </c>
      <c r="AY299" s="232" t="s">
        <v>113</v>
      </c>
    </row>
    <row r="300" spans="2:65" s="1" customFormat="1" ht="16.5" customHeight="1">
      <c r="B300" s="37"/>
      <c r="C300" s="195" t="s">
        <v>254</v>
      </c>
      <c r="D300" s="195" t="s">
        <v>114</v>
      </c>
      <c r="E300" s="196" t="s">
        <v>704</v>
      </c>
      <c r="F300" s="197" t="s">
        <v>705</v>
      </c>
      <c r="G300" s="198" t="s">
        <v>117</v>
      </c>
      <c r="H300" s="199">
        <v>2</v>
      </c>
      <c r="I300" s="200"/>
      <c r="J300" s="201">
        <f>ROUND(I300*H300,2)</f>
        <v>0</v>
      </c>
      <c r="K300" s="197" t="s">
        <v>358</v>
      </c>
      <c r="L300" s="42"/>
      <c r="M300" s="202" t="s">
        <v>1</v>
      </c>
      <c r="N300" s="203" t="s">
        <v>40</v>
      </c>
      <c r="O300" s="78"/>
      <c r="P300" s="204">
        <f>O300*H300</f>
        <v>0</v>
      </c>
      <c r="Q300" s="204">
        <v>0.11241</v>
      </c>
      <c r="R300" s="204">
        <f>Q300*H300</f>
        <v>0.22482</v>
      </c>
      <c r="S300" s="204">
        <v>0</v>
      </c>
      <c r="T300" s="205">
        <f>S300*H300</f>
        <v>0</v>
      </c>
      <c r="AR300" s="16" t="s">
        <v>118</v>
      </c>
      <c r="AT300" s="16" t="s">
        <v>114</v>
      </c>
      <c r="AU300" s="16" t="s">
        <v>79</v>
      </c>
      <c r="AY300" s="16" t="s">
        <v>113</v>
      </c>
      <c r="BE300" s="206">
        <f>IF(N300="základní",J300,0)</f>
        <v>0</v>
      </c>
      <c r="BF300" s="206">
        <f>IF(N300="snížená",J300,0)</f>
        <v>0</v>
      </c>
      <c r="BG300" s="206">
        <f>IF(N300="zákl. přenesená",J300,0)</f>
        <v>0</v>
      </c>
      <c r="BH300" s="206">
        <f>IF(N300="sníž. přenesená",J300,0)</f>
        <v>0</v>
      </c>
      <c r="BI300" s="206">
        <f>IF(N300="nulová",J300,0)</f>
        <v>0</v>
      </c>
      <c r="BJ300" s="16" t="s">
        <v>77</v>
      </c>
      <c r="BK300" s="206">
        <f>ROUND(I300*H300,2)</f>
        <v>0</v>
      </c>
      <c r="BL300" s="16" t="s">
        <v>118</v>
      </c>
      <c r="BM300" s="16" t="s">
        <v>706</v>
      </c>
    </row>
    <row r="301" spans="2:65" s="1" customFormat="1" ht="16.5" customHeight="1">
      <c r="B301" s="37"/>
      <c r="C301" s="265" t="s">
        <v>707</v>
      </c>
      <c r="D301" s="265" t="s">
        <v>523</v>
      </c>
      <c r="E301" s="266" t="s">
        <v>708</v>
      </c>
      <c r="F301" s="267" t="s">
        <v>709</v>
      </c>
      <c r="G301" s="268" t="s">
        <v>117</v>
      </c>
      <c r="H301" s="269">
        <v>2</v>
      </c>
      <c r="I301" s="270"/>
      <c r="J301" s="271">
        <f>ROUND(I301*H301,2)</f>
        <v>0</v>
      </c>
      <c r="K301" s="267" t="s">
        <v>358</v>
      </c>
      <c r="L301" s="272"/>
      <c r="M301" s="273" t="s">
        <v>1</v>
      </c>
      <c r="N301" s="274" t="s">
        <v>40</v>
      </c>
      <c r="O301" s="78"/>
      <c r="P301" s="204">
        <f>O301*H301</f>
        <v>0</v>
      </c>
      <c r="Q301" s="204">
        <v>0.0025</v>
      </c>
      <c r="R301" s="204">
        <f>Q301*H301</f>
        <v>0.005</v>
      </c>
      <c r="S301" s="204">
        <v>0</v>
      </c>
      <c r="T301" s="205">
        <f>S301*H301</f>
        <v>0</v>
      </c>
      <c r="AR301" s="16" t="s">
        <v>128</v>
      </c>
      <c r="AT301" s="16" t="s">
        <v>523</v>
      </c>
      <c r="AU301" s="16" t="s">
        <v>79</v>
      </c>
      <c r="AY301" s="16" t="s">
        <v>113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16" t="s">
        <v>77</v>
      </c>
      <c r="BK301" s="206">
        <f>ROUND(I301*H301,2)</f>
        <v>0</v>
      </c>
      <c r="BL301" s="16" t="s">
        <v>118</v>
      </c>
      <c r="BM301" s="16" t="s">
        <v>710</v>
      </c>
    </row>
    <row r="302" spans="2:65" s="1" customFormat="1" ht="16.5" customHeight="1">
      <c r="B302" s="37"/>
      <c r="C302" s="265" t="s">
        <v>257</v>
      </c>
      <c r="D302" s="265" t="s">
        <v>523</v>
      </c>
      <c r="E302" s="266" t="s">
        <v>711</v>
      </c>
      <c r="F302" s="267" t="s">
        <v>712</v>
      </c>
      <c r="G302" s="268" t="s">
        <v>117</v>
      </c>
      <c r="H302" s="269">
        <v>10</v>
      </c>
      <c r="I302" s="270"/>
      <c r="J302" s="271">
        <f>ROUND(I302*H302,2)</f>
        <v>0</v>
      </c>
      <c r="K302" s="267" t="s">
        <v>358</v>
      </c>
      <c r="L302" s="272"/>
      <c r="M302" s="273" t="s">
        <v>1</v>
      </c>
      <c r="N302" s="274" t="s">
        <v>40</v>
      </c>
      <c r="O302" s="78"/>
      <c r="P302" s="204">
        <f>O302*H302</f>
        <v>0</v>
      </c>
      <c r="Q302" s="204">
        <v>0.00035</v>
      </c>
      <c r="R302" s="204">
        <f>Q302*H302</f>
        <v>0.0035</v>
      </c>
      <c r="S302" s="204">
        <v>0</v>
      </c>
      <c r="T302" s="205">
        <f>S302*H302</f>
        <v>0</v>
      </c>
      <c r="AR302" s="16" t="s">
        <v>128</v>
      </c>
      <c r="AT302" s="16" t="s">
        <v>523</v>
      </c>
      <c r="AU302" s="16" t="s">
        <v>79</v>
      </c>
      <c r="AY302" s="16" t="s">
        <v>113</v>
      </c>
      <c r="BE302" s="206">
        <f>IF(N302="základní",J302,0)</f>
        <v>0</v>
      </c>
      <c r="BF302" s="206">
        <f>IF(N302="snížená",J302,0)</f>
        <v>0</v>
      </c>
      <c r="BG302" s="206">
        <f>IF(N302="zákl. přenesená",J302,0)</f>
        <v>0</v>
      </c>
      <c r="BH302" s="206">
        <f>IF(N302="sníž. přenesená",J302,0)</f>
        <v>0</v>
      </c>
      <c r="BI302" s="206">
        <f>IF(N302="nulová",J302,0)</f>
        <v>0</v>
      </c>
      <c r="BJ302" s="16" t="s">
        <v>77</v>
      </c>
      <c r="BK302" s="206">
        <f>ROUND(I302*H302,2)</f>
        <v>0</v>
      </c>
      <c r="BL302" s="16" t="s">
        <v>118</v>
      </c>
      <c r="BM302" s="16" t="s">
        <v>713</v>
      </c>
    </row>
    <row r="303" spans="2:65" s="1" customFormat="1" ht="16.5" customHeight="1">
      <c r="B303" s="37"/>
      <c r="C303" s="265" t="s">
        <v>714</v>
      </c>
      <c r="D303" s="265" t="s">
        <v>523</v>
      </c>
      <c r="E303" s="266" t="s">
        <v>715</v>
      </c>
      <c r="F303" s="267" t="s">
        <v>716</v>
      </c>
      <c r="G303" s="268" t="s">
        <v>117</v>
      </c>
      <c r="H303" s="269">
        <v>2</v>
      </c>
      <c r="I303" s="270"/>
      <c r="J303" s="271">
        <f>ROUND(I303*H303,2)</f>
        <v>0</v>
      </c>
      <c r="K303" s="267" t="s">
        <v>358</v>
      </c>
      <c r="L303" s="272"/>
      <c r="M303" s="273" t="s">
        <v>1</v>
      </c>
      <c r="N303" s="274" t="s">
        <v>40</v>
      </c>
      <c r="O303" s="78"/>
      <c r="P303" s="204">
        <f>O303*H303</f>
        <v>0</v>
      </c>
      <c r="Q303" s="204">
        <v>0.0001</v>
      </c>
      <c r="R303" s="204">
        <f>Q303*H303</f>
        <v>0.0002</v>
      </c>
      <c r="S303" s="204">
        <v>0</v>
      </c>
      <c r="T303" s="205">
        <f>S303*H303</f>
        <v>0</v>
      </c>
      <c r="AR303" s="16" t="s">
        <v>128</v>
      </c>
      <c r="AT303" s="16" t="s">
        <v>523</v>
      </c>
      <c r="AU303" s="16" t="s">
        <v>79</v>
      </c>
      <c r="AY303" s="16" t="s">
        <v>113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16" t="s">
        <v>77</v>
      </c>
      <c r="BK303" s="206">
        <f>ROUND(I303*H303,2)</f>
        <v>0</v>
      </c>
      <c r="BL303" s="16" t="s">
        <v>118</v>
      </c>
      <c r="BM303" s="16" t="s">
        <v>717</v>
      </c>
    </row>
    <row r="304" spans="2:65" s="1" customFormat="1" ht="16.5" customHeight="1">
      <c r="B304" s="37"/>
      <c r="C304" s="265" t="s">
        <v>263</v>
      </c>
      <c r="D304" s="265" t="s">
        <v>523</v>
      </c>
      <c r="E304" s="266" t="s">
        <v>718</v>
      </c>
      <c r="F304" s="267" t="s">
        <v>719</v>
      </c>
      <c r="G304" s="268" t="s">
        <v>117</v>
      </c>
      <c r="H304" s="269">
        <v>2</v>
      </c>
      <c r="I304" s="270"/>
      <c r="J304" s="271">
        <f>ROUND(I304*H304,2)</f>
        <v>0</v>
      </c>
      <c r="K304" s="267" t="s">
        <v>358</v>
      </c>
      <c r="L304" s="272"/>
      <c r="M304" s="273" t="s">
        <v>1</v>
      </c>
      <c r="N304" s="274" t="s">
        <v>40</v>
      </c>
      <c r="O304" s="78"/>
      <c r="P304" s="204">
        <f>O304*H304</f>
        <v>0</v>
      </c>
      <c r="Q304" s="204">
        <v>0.003</v>
      </c>
      <c r="R304" s="204">
        <f>Q304*H304</f>
        <v>0.006</v>
      </c>
      <c r="S304" s="204">
        <v>0</v>
      </c>
      <c r="T304" s="205">
        <f>S304*H304</f>
        <v>0</v>
      </c>
      <c r="AR304" s="16" t="s">
        <v>128</v>
      </c>
      <c r="AT304" s="16" t="s">
        <v>523</v>
      </c>
      <c r="AU304" s="16" t="s">
        <v>79</v>
      </c>
      <c r="AY304" s="16" t="s">
        <v>113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16" t="s">
        <v>77</v>
      </c>
      <c r="BK304" s="206">
        <f>ROUND(I304*H304,2)</f>
        <v>0</v>
      </c>
      <c r="BL304" s="16" t="s">
        <v>118</v>
      </c>
      <c r="BM304" s="16" t="s">
        <v>720</v>
      </c>
    </row>
    <row r="305" spans="2:65" s="1" customFormat="1" ht="22.5" customHeight="1">
      <c r="B305" s="37"/>
      <c r="C305" s="195" t="s">
        <v>721</v>
      </c>
      <c r="D305" s="195" t="s">
        <v>114</v>
      </c>
      <c r="E305" s="196" t="s">
        <v>722</v>
      </c>
      <c r="F305" s="197" t="s">
        <v>723</v>
      </c>
      <c r="G305" s="198" t="s">
        <v>135</v>
      </c>
      <c r="H305" s="199">
        <v>7</v>
      </c>
      <c r="I305" s="200"/>
      <c r="J305" s="201">
        <f>ROUND(I305*H305,2)</f>
        <v>0</v>
      </c>
      <c r="K305" s="197" t="s">
        <v>358</v>
      </c>
      <c r="L305" s="42"/>
      <c r="M305" s="202" t="s">
        <v>1</v>
      </c>
      <c r="N305" s="203" t="s">
        <v>40</v>
      </c>
      <c r="O305" s="78"/>
      <c r="P305" s="204">
        <f>O305*H305</f>
        <v>0</v>
      </c>
      <c r="Q305" s="204">
        <v>0.08088</v>
      </c>
      <c r="R305" s="204">
        <f>Q305*H305</f>
        <v>0.56616</v>
      </c>
      <c r="S305" s="204">
        <v>0</v>
      </c>
      <c r="T305" s="205">
        <f>S305*H305</f>
        <v>0</v>
      </c>
      <c r="AR305" s="16" t="s">
        <v>118</v>
      </c>
      <c r="AT305" s="16" t="s">
        <v>114</v>
      </c>
      <c r="AU305" s="16" t="s">
        <v>79</v>
      </c>
      <c r="AY305" s="16" t="s">
        <v>113</v>
      </c>
      <c r="BE305" s="206">
        <f>IF(N305="základní",J305,0)</f>
        <v>0</v>
      </c>
      <c r="BF305" s="206">
        <f>IF(N305="snížená",J305,0)</f>
        <v>0</v>
      </c>
      <c r="BG305" s="206">
        <f>IF(N305="zákl. přenesená",J305,0)</f>
        <v>0</v>
      </c>
      <c r="BH305" s="206">
        <f>IF(N305="sníž. přenesená",J305,0)</f>
        <v>0</v>
      </c>
      <c r="BI305" s="206">
        <f>IF(N305="nulová",J305,0)</f>
        <v>0</v>
      </c>
      <c r="BJ305" s="16" t="s">
        <v>77</v>
      </c>
      <c r="BK305" s="206">
        <f>ROUND(I305*H305,2)</f>
        <v>0</v>
      </c>
      <c r="BL305" s="16" t="s">
        <v>118</v>
      </c>
      <c r="BM305" s="16" t="s">
        <v>724</v>
      </c>
    </row>
    <row r="306" spans="2:51" s="11" customFormat="1" ht="12">
      <c r="B306" s="221"/>
      <c r="C306" s="222"/>
      <c r="D306" s="223" t="s">
        <v>360</v>
      </c>
      <c r="E306" s="224" t="s">
        <v>1</v>
      </c>
      <c r="F306" s="225" t="s">
        <v>725</v>
      </c>
      <c r="G306" s="222"/>
      <c r="H306" s="226">
        <v>7</v>
      </c>
      <c r="I306" s="227"/>
      <c r="J306" s="222"/>
      <c r="K306" s="222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360</v>
      </c>
      <c r="AU306" s="232" t="s">
        <v>79</v>
      </c>
      <c r="AV306" s="11" t="s">
        <v>79</v>
      </c>
      <c r="AW306" s="11" t="s">
        <v>31</v>
      </c>
      <c r="AX306" s="11" t="s">
        <v>77</v>
      </c>
      <c r="AY306" s="232" t="s">
        <v>113</v>
      </c>
    </row>
    <row r="307" spans="2:65" s="1" customFormat="1" ht="16.5" customHeight="1">
      <c r="B307" s="37"/>
      <c r="C307" s="265" t="s">
        <v>267</v>
      </c>
      <c r="D307" s="265" t="s">
        <v>523</v>
      </c>
      <c r="E307" s="266" t="s">
        <v>726</v>
      </c>
      <c r="F307" s="267" t="s">
        <v>727</v>
      </c>
      <c r="G307" s="268" t="s">
        <v>135</v>
      </c>
      <c r="H307" s="269">
        <v>7.21</v>
      </c>
      <c r="I307" s="270"/>
      <c r="J307" s="271">
        <f>ROUND(I307*H307,2)</f>
        <v>0</v>
      </c>
      <c r="K307" s="267" t="s">
        <v>358</v>
      </c>
      <c r="L307" s="272"/>
      <c r="M307" s="273" t="s">
        <v>1</v>
      </c>
      <c r="N307" s="274" t="s">
        <v>40</v>
      </c>
      <c r="O307" s="78"/>
      <c r="P307" s="204">
        <f>O307*H307</f>
        <v>0</v>
      </c>
      <c r="Q307" s="204">
        <v>0.056</v>
      </c>
      <c r="R307" s="204">
        <f>Q307*H307</f>
        <v>0.40376</v>
      </c>
      <c r="S307" s="204">
        <v>0</v>
      </c>
      <c r="T307" s="205">
        <f>S307*H307</f>
        <v>0</v>
      </c>
      <c r="AR307" s="16" t="s">
        <v>128</v>
      </c>
      <c r="AT307" s="16" t="s">
        <v>523</v>
      </c>
      <c r="AU307" s="16" t="s">
        <v>79</v>
      </c>
      <c r="AY307" s="16" t="s">
        <v>113</v>
      </c>
      <c r="BE307" s="206">
        <f>IF(N307="základní",J307,0)</f>
        <v>0</v>
      </c>
      <c r="BF307" s="206">
        <f>IF(N307="snížená",J307,0)</f>
        <v>0</v>
      </c>
      <c r="BG307" s="206">
        <f>IF(N307="zákl. přenesená",J307,0)</f>
        <v>0</v>
      </c>
      <c r="BH307" s="206">
        <f>IF(N307="sníž. přenesená",J307,0)</f>
        <v>0</v>
      </c>
      <c r="BI307" s="206">
        <f>IF(N307="nulová",J307,0)</f>
        <v>0</v>
      </c>
      <c r="BJ307" s="16" t="s">
        <v>77</v>
      </c>
      <c r="BK307" s="206">
        <f>ROUND(I307*H307,2)</f>
        <v>0</v>
      </c>
      <c r="BL307" s="16" t="s">
        <v>118</v>
      </c>
      <c r="BM307" s="16" t="s">
        <v>728</v>
      </c>
    </row>
    <row r="308" spans="2:51" s="11" customFormat="1" ht="12">
      <c r="B308" s="221"/>
      <c r="C308" s="222"/>
      <c r="D308" s="223" t="s">
        <v>360</v>
      </c>
      <c r="E308" s="224" t="s">
        <v>1</v>
      </c>
      <c r="F308" s="225" t="s">
        <v>729</v>
      </c>
      <c r="G308" s="222"/>
      <c r="H308" s="226">
        <v>7.21</v>
      </c>
      <c r="I308" s="227"/>
      <c r="J308" s="222"/>
      <c r="K308" s="222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360</v>
      </c>
      <c r="AU308" s="232" t="s">
        <v>79</v>
      </c>
      <c r="AV308" s="11" t="s">
        <v>79</v>
      </c>
      <c r="AW308" s="11" t="s">
        <v>31</v>
      </c>
      <c r="AX308" s="11" t="s">
        <v>77</v>
      </c>
      <c r="AY308" s="232" t="s">
        <v>113</v>
      </c>
    </row>
    <row r="309" spans="2:65" s="1" customFormat="1" ht="22.5" customHeight="1">
      <c r="B309" s="37"/>
      <c r="C309" s="195" t="s">
        <v>730</v>
      </c>
      <c r="D309" s="195" t="s">
        <v>114</v>
      </c>
      <c r="E309" s="196" t="s">
        <v>731</v>
      </c>
      <c r="F309" s="197" t="s">
        <v>732</v>
      </c>
      <c r="G309" s="198" t="s">
        <v>135</v>
      </c>
      <c r="H309" s="199">
        <v>34.5</v>
      </c>
      <c r="I309" s="200"/>
      <c r="J309" s="201">
        <f>ROUND(I309*H309,2)</f>
        <v>0</v>
      </c>
      <c r="K309" s="197" t="s">
        <v>358</v>
      </c>
      <c r="L309" s="42"/>
      <c r="M309" s="202" t="s">
        <v>1</v>
      </c>
      <c r="N309" s="203" t="s">
        <v>40</v>
      </c>
      <c r="O309" s="78"/>
      <c r="P309" s="204">
        <f>O309*H309</f>
        <v>0</v>
      </c>
      <c r="Q309" s="204">
        <v>0.0719</v>
      </c>
      <c r="R309" s="204">
        <f>Q309*H309</f>
        <v>2.48055</v>
      </c>
      <c r="S309" s="204">
        <v>0</v>
      </c>
      <c r="T309" s="205">
        <f>S309*H309</f>
        <v>0</v>
      </c>
      <c r="AR309" s="16" t="s">
        <v>118</v>
      </c>
      <c r="AT309" s="16" t="s">
        <v>114</v>
      </c>
      <c r="AU309" s="16" t="s">
        <v>79</v>
      </c>
      <c r="AY309" s="16" t="s">
        <v>113</v>
      </c>
      <c r="BE309" s="206">
        <f>IF(N309="základní",J309,0)</f>
        <v>0</v>
      </c>
      <c r="BF309" s="206">
        <f>IF(N309="snížená",J309,0)</f>
        <v>0</v>
      </c>
      <c r="BG309" s="206">
        <f>IF(N309="zákl. přenesená",J309,0)</f>
        <v>0</v>
      </c>
      <c r="BH309" s="206">
        <f>IF(N309="sníž. přenesená",J309,0)</f>
        <v>0</v>
      </c>
      <c r="BI309" s="206">
        <f>IF(N309="nulová",J309,0)</f>
        <v>0</v>
      </c>
      <c r="BJ309" s="16" t="s">
        <v>77</v>
      </c>
      <c r="BK309" s="206">
        <f>ROUND(I309*H309,2)</f>
        <v>0</v>
      </c>
      <c r="BL309" s="16" t="s">
        <v>118</v>
      </c>
      <c r="BM309" s="16" t="s">
        <v>733</v>
      </c>
    </row>
    <row r="310" spans="2:51" s="11" customFormat="1" ht="12">
      <c r="B310" s="221"/>
      <c r="C310" s="222"/>
      <c r="D310" s="223" t="s">
        <v>360</v>
      </c>
      <c r="E310" s="224" t="s">
        <v>1</v>
      </c>
      <c r="F310" s="225" t="s">
        <v>734</v>
      </c>
      <c r="G310" s="222"/>
      <c r="H310" s="226">
        <v>34.5</v>
      </c>
      <c r="I310" s="227"/>
      <c r="J310" s="222"/>
      <c r="K310" s="222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360</v>
      </c>
      <c r="AU310" s="232" t="s">
        <v>79</v>
      </c>
      <c r="AV310" s="11" t="s">
        <v>79</v>
      </c>
      <c r="AW310" s="11" t="s">
        <v>31</v>
      </c>
      <c r="AX310" s="11" t="s">
        <v>77</v>
      </c>
      <c r="AY310" s="232" t="s">
        <v>113</v>
      </c>
    </row>
    <row r="311" spans="2:65" s="1" customFormat="1" ht="22.5" customHeight="1">
      <c r="B311" s="37"/>
      <c r="C311" s="265" t="s">
        <v>271</v>
      </c>
      <c r="D311" s="265" t="s">
        <v>523</v>
      </c>
      <c r="E311" s="266" t="s">
        <v>735</v>
      </c>
      <c r="F311" s="267" t="s">
        <v>736</v>
      </c>
      <c r="G311" s="268" t="s">
        <v>357</v>
      </c>
      <c r="H311" s="269">
        <v>5.047</v>
      </c>
      <c r="I311" s="270"/>
      <c r="J311" s="271">
        <f>ROUND(I311*H311,2)</f>
        <v>0</v>
      </c>
      <c r="K311" s="267" t="s">
        <v>358</v>
      </c>
      <c r="L311" s="272"/>
      <c r="M311" s="273" t="s">
        <v>1</v>
      </c>
      <c r="N311" s="274" t="s">
        <v>40</v>
      </c>
      <c r="O311" s="78"/>
      <c r="P311" s="204">
        <f>O311*H311</f>
        <v>0</v>
      </c>
      <c r="Q311" s="204">
        <v>0.222</v>
      </c>
      <c r="R311" s="204">
        <f>Q311*H311</f>
        <v>1.120434</v>
      </c>
      <c r="S311" s="204">
        <v>0</v>
      </c>
      <c r="T311" s="205">
        <f>S311*H311</f>
        <v>0</v>
      </c>
      <c r="AR311" s="16" t="s">
        <v>128</v>
      </c>
      <c r="AT311" s="16" t="s">
        <v>523</v>
      </c>
      <c r="AU311" s="16" t="s">
        <v>79</v>
      </c>
      <c r="AY311" s="16" t="s">
        <v>113</v>
      </c>
      <c r="BE311" s="206">
        <f>IF(N311="základní",J311,0)</f>
        <v>0</v>
      </c>
      <c r="BF311" s="206">
        <f>IF(N311="snížená",J311,0)</f>
        <v>0</v>
      </c>
      <c r="BG311" s="206">
        <f>IF(N311="zákl. přenesená",J311,0)</f>
        <v>0</v>
      </c>
      <c r="BH311" s="206">
        <f>IF(N311="sníž. přenesená",J311,0)</f>
        <v>0</v>
      </c>
      <c r="BI311" s="206">
        <f>IF(N311="nulová",J311,0)</f>
        <v>0</v>
      </c>
      <c r="BJ311" s="16" t="s">
        <v>77</v>
      </c>
      <c r="BK311" s="206">
        <f>ROUND(I311*H311,2)</f>
        <v>0</v>
      </c>
      <c r="BL311" s="16" t="s">
        <v>118</v>
      </c>
      <c r="BM311" s="16" t="s">
        <v>737</v>
      </c>
    </row>
    <row r="312" spans="2:51" s="11" customFormat="1" ht="12">
      <c r="B312" s="221"/>
      <c r="C312" s="222"/>
      <c r="D312" s="223" t="s">
        <v>360</v>
      </c>
      <c r="E312" s="224" t="s">
        <v>1</v>
      </c>
      <c r="F312" s="225" t="s">
        <v>738</v>
      </c>
      <c r="G312" s="222"/>
      <c r="H312" s="226">
        <v>7.107</v>
      </c>
      <c r="I312" s="227"/>
      <c r="J312" s="222"/>
      <c r="K312" s="222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360</v>
      </c>
      <c r="AU312" s="232" t="s">
        <v>79</v>
      </c>
      <c r="AV312" s="11" t="s">
        <v>79</v>
      </c>
      <c r="AW312" s="11" t="s">
        <v>31</v>
      </c>
      <c r="AX312" s="11" t="s">
        <v>69</v>
      </c>
      <c r="AY312" s="232" t="s">
        <v>113</v>
      </c>
    </row>
    <row r="313" spans="2:51" s="11" customFormat="1" ht="12">
      <c r="B313" s="221"/>
      <c r="C313" s="222"/>
      <c r="D313" s="223" t="s">
        <v>360</v>
      </c>
      <c r="E313" s="224" t="s">
        <v>1</v>
      </c>
      <c r="F313" s="225" t="s">
        <v>739</v>
      </c>
      <c r="G313" s="222"/>
      <c r="H313" s="226">
        <v>-2.06</v>
      </c>
      <c r="I313" s="227"/>
      <c r="J313" s="222"/>
      <c r="K313" s="222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360</v>
      </c>
      <c r="AU313" s="232" t="s">
        <v>79</v>
      </c>
      <c r="AV313" s="11" t="s">
        <v>79</v>
      </c>
      <c r="AW313" s="11" t="s">
        <v>31</v>
      </c>
      <c r="AX313" s="11" t="s">
        <v>69</v>
      </c>
      <c r="AY313" s="232" t="s">
        <v>113</v>
      </c>
    </row>
    <row r="314" spans="2:51" s="12" customFormat="1" ht="12">
      <c r="B314" s="233"/>
      <c r="C314" s="234"/>
      <c r="D314" s="223" t="s">
        <v>360</v>
      </c>
      <c r="E314" s="235" t="s">
        <v>1</v>
      </c>
      <c r="F314" s="236" t="s">
        <v>363</v>
      </c>
      <c r="G314" s="234"/>
      <c r="H314" s="237">
        <v>5.047000000000001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360</v>
      </c>
      <c r="AU314" s="243" t="s">
        <v>79</v>
      </c>
      <c r="AV314" s="12" t="s">
        <v>118</v>
      </c>
      <c r="AW314" s="12" t="s">
        <v>31</v>
      </c>
      <c r="AX314" s="12" t="s">
        <v>77</v>
      </c>
      <c r="AY314" s="243" t="s">
        <v>113</v>
      </c>
    </row>
    <row r="315" spans="2:65" s="1" customFormat="1" ht="33.75" customHeight="1">
      <c r="B315" s="37"/>
      <c r="C315" s="195" t="s">
        <v>740</v>
      </c>
      <c r="D315" s="195" t="s">
        <v>114</v>
      </c>
      <c r="E315" s="196" t="s">
        <v>741</v>
      </c>
      <c r="F315" s="197" t="s">
        <v>742</v>
      </c>
      <c r="G315" s="198" t="s">
        <v>135</v>
      </c>
      <c r="H315" s="199">
        <v>34.5</v>
      </c>
      <c r="I315" s="200"/>
      <c r="J315" s="201">
        <f>ROUND(I315*H315,2)</f>
        <v>0</v>
      </c>
      <c r="K315" s="197" t="s">
        <v>358</v>
      </c>
      <c r="L315" s="42"/>
      <c r="M315" s="202" t="s">
        <v>1</v>
      </c>
      <c r="N315" s="203" t="s">
        <v>40</v>
      </c>
      <c r="O315" s="78"/>
      <c r="P315" s="204">
        <f>O315*H315</f>
        <v>0</v>
      </c>
      <c r="Q315" s="204">
        <v>0.08978</v>
      </c>
      <c r="R315" s="204">
        <f>Q315*H315</f>
        <v>3.09741</v>
      </c>
      <c r="S315" s="204">
        <v>0</v>
      </c>
      <c r="T315" s="205">
        <f>S315*H315</f>
        <v>0</v>
      </c>
      <c r="AR315" s="16" t="s">
        <v>118</v>
      </c>
      <c r="AT315" s="16" t="s">
        <v>114</v>
      </c>
      <c r="AU315" s="16" t="s">
        <v>79</v>
      </c>
      <c r="AY315" s="16" t="s">
        <v>113</v>
      </c>
      <c r="BE315" s="206">
        <f>IF(N315="základní",J315,0)</f>
        <v>0</v>
      </c>
      <c r="BF315" s="206">
        <f>IF(N315="snížená",J315,0)</f>
        <v>0</v>
      </c>
      <c r="BG315" s="206">
        <f>IF(N315="zákl. přenesená",J315,0)</f>
        <v>0</v>
      </c>
      <c r="BH315" s="206">
        <f>IF(N315="sníž. přenesená",J315,0)</f>
        <v>0</v>
      </c>
      <c r="BI315" s="206">
        <f>IF(N315="nulová",J315,0)</f>
        <v>0</v>
      </c>
      <c r="BJ315" s="16" t="s">
        <v>77</v>
      </c>
      <c r="BK315" s="206">
        <f>ROUND(I315*H315,2)</f>
        <v>0</v>
      </c>
      <c r="BL315" s="16" t="s">
        <v>118</v>
      </c>
      <c r="BM315" s="16" t="s">
        <v>743</v>
      </c>
    </row>
    <row r="316" spans="2:51" s="11" customFormat="1" ht="12">
      <c r="B316" s="221"/>
      <c r="C316" s="222"/>
      <c r="D316" s="223" t="s">
        <v>360</v>
      </c>
      <c r="E316" s="224" t="s">
        <v>1</v>
      </c>
      <c r="F316" s="225" t="s">
        <v>744</v>
      </c>
      <c r="G316" s="222"/>
      <c r="H316" s="226">
        <v>34.5</v>
      </c>
      <c r="I316" s="227"/>
      <c r="J316" s="222"/>
      <c r="K316" s="222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360</v>
      </c>
      <c r="AU316" s="232" t="s">
        <v>79</v>
      </c>
      <c r="AV316" s="11" t="s">
        <v>79</v>
      </c>
      <c r="AW316" s="11" t="s">
        <v>31</v>
      </c>
      <c r="AX316" s="11" t="s">
        <v>77</v>
      </c>
      <c r="AY316" s="232" t="s">
        <v>113</v>
      </c>
    </row>
    <row r="317" spans="2:65" s="1" customFormat="1" ht="22.5" customHeight="1">
      <c r="B317" s="37"/>
      <c r="C317" s="195" t="s">
        <v>274</v>
      </c>
      <c r="D317" s="195" t="s">
        <v>114</v>
      </c>
      <c r="E317" s="196" t="s">
        <v>745</v>
      </c>
      <c r="F317" s="197" t="s">
        <v>746</v>
      </c>
      <c r="G317" s="198" t="s">
        <v>135</v>
      </c>
      <c r="H317" s="199">
        <v>69</v>
      </c>
      <c r="I317" s="200"/>
      <c r="J317" s="201">
        <f>ROUND(I317*H317,2)</f>
        <v>0</v>
      </c>
      <c r="K317" s="197" t="s">
        <v>358</v>
      </c>
      <c r="L317" s="42"/>
      <c r="M317" s="202" t="s">
        <v>1</v>
      </c>
      <c r="N317" s="203" t="s">
        <v>40</v>
      </c>
      <c r="O317" s="78"/>
      <c r="P317" s="204">
        <f>O317*H317</f>
        <v>0</v>
      </c>
      <c r="Q317" s="204">
        <v>0.1295</v>
      </c>
      <c r="R317" s="204">
        <f>Q317*H317</f>
        <v>8.935500000000001</v>
      </c>
      <c r="S317" s="204">
        <v>0</v>
      </c>
      <c r="T317" s="205">
        <f>S317*H317</f>
        <v>0</v>
      </c>
      <c r="AR317" s="16" t="s">
        <v>118</v>
      </c>
      <c r="AT317" s="16" t="s">
        <v>114</v>
      </c>
      <c r="AU317" s="16" t="s">
        <v>79</v>
      </c>
      <c r="AY317" s="16" t="s">
        <v>113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16" t="s">
        <v>77</v>
      </c>
      <c r="BK317" s="206">
        <f>ROUND(I317*H317,2)</f>
        <v>0</v>
      </c>
      <c r="BL317" s="16" t="s">
        <v>118</v>
      </c>
      <c r="BM317" s="16" t="s">
        <v>747</v>
      </c>
    </row>
    <row r="318" spans="2:51" s="11" customFormat="1" ht="12">
      <c r="B318" s="221"/>
      <c r="C318" s="222"/>
      <c r="D318" s="223" t="s">
        <v>360</v>
      </c>
      <c r="E318" s="224" t="s">
        <v>1</v>
      </c>
      <c r="F318" s="225" t="s">
        <v>748</v>
      </c>
      <c r="G318" s="222"/>
      <c r="H318" s="226">
        <v>69</v>
      </c>
      <c r="I318" s="227"/>
      <c r="J318" s="222"/>
      <c r="K318" s="222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360</v>
      </c>
      <c r="AU318" s="232" t="s">
        <v>79</v>
      </c>
      <c r="AV318" s="11" t="s">
        <v>79</v>
      </c>
      <c r="AW318" s="11" t="s">
        <v>31</v>
      </c>
      <c r="AX318" s="11" t="s">
        <v>77</v>
      </c>
      <c r="AY318" s="232" t="s">
        <v>113</v>
      </c>
    </row>
    <row r="319" spans="2:65" s="1" customFormat="1" ht="16.5" customHeight="1">
      <c r="B319" s="37"/>
      <c r="C319" s="265" t="s">
        <v>749</v>
      </c>
      <c r="D319" s="265" t="s">
        <v>523</v>
      </c>
      <c r="E319" s="266" t="s">
        <v>750</v>
      </c>
      <c r="F319" s="267" t="s">
        <v>751</v>
      </c>
      <c r="G319" s="268" t="s">
        <v>135</v>
      </c>
      <c r="H319" s="269">
        <v>71.07</v>
      </c>
      <c r="I319" s="270"/>
      <c r="J319" s="271">
        <f>ROUND(I319*H319,2)</f>
        <v>0</v>
      </c>
      <c r="K319" s="267" t="s">
        <v>358</v>
      </c>
      <c r="L319" s="272"/>
      <c r="M319" s="273" t="s">
        <v>1</v>
      </c>
      <c r="N319" s="274" t="s">
        <v>40</v>
      </c>
      <c r="O319" s="78"/>
      <c r="P319" s="204">
        <f>O319*H319</f>
        <v>0</v>
      </c>
      <c r="Q319" s="204">
        <v>0.036</v>
      </c>
      <c r="R319" s="204">
        <f>Q319*H319</f>
        <v>2.5585199999999997</v>
      </c>
      <c r="S319" s="204">
        <v>0</v>
      </c>
      <c r="T319" s="205">
        <f>S319*H319</f>
        <v>0</v>
      </c>
      <c r="AR319" s="16" t="s">
        <v>128</v>
      </c>
      <c r="AT319" s="16" t="s">
        <v>523</v>
      </c>
      <c r="AU319" s="16" t="s">
        <v>79</v>
      </c>
      <c r="AY319" s="16" t="s">
        <v>113</v>
      </c>
      <c r="BE319" s="206">
        <f>IF(N319="základní",J319,0)</f>
        <v>0</v>
      </c>
      <c r="BF319" s="206">
        <f>IF(N319="snížená",J319,0)</f>
        <v>0</v>
      </c>
      <c r="BG319" s="206">
        <f>IF(N319="zákl. přenesená",J319,0)</f>
        <v>0</v>
      </c>
      <c r="BH319" s="206">
        <f>IF(N319="sníž. přenesená",J319,0)</f>
        <v>0</v>
      </c>
      <c r="BI319" s="206">
        <f>IF(N319="nulová",J319,0)</f>
        <v>0</v>
      </c>
      <c r="BJ319" s="16" t="s">
        <v>77</v>
      </c>
      <c r="BK319" s="206">
        <f>ROUND(I319*H319,2)</f>
        <v>0</v>
      </c>
      <c r="BL319" s="16" t="s">
        <v>118</v>
      </c>
      <c r="BM319" s="16" t="s">
        <v>752</v>
      </c>
    </row>
    <row r="320" spans="2:51" s="11" customFormat="1" ht="12">
      <c r="B320" s="221"/>
      <c r="C320" s="222"/>
      <c r="D320" s="223" t="s">
        <v>360</v>
      </c>
      <c r="E320" s="224" t="s">
        <v>1</v>
      </c>
      <c r="F320" s="225" t="s">
        <v>753</v>
      </c>
      <c r="G320" s="222"/>
      <c r="H320" s="226">
        <v>71.07</v>
      </c>
      <c r="I320" s="227"/>
      <c r="J320" s="222"/>
      <c r="K320" s="222"/>
      <c r="L320" s="228"/>
      <c r="M320" s="229"/>
      <c r="N320" s="230"/>
      <c r="O320" s="230"/>
      <c r="P320" s="230"/>
      <c r="Q320" s="230"/>
      <c r="R320" s="230"/>
      <c r="S320" s="230"/>
      <c r="T320" s="231"/>
      <c r="AT320" s="232" t="s">
        <v>360</v>
      </c>
      <c r="AU320" s="232" t="s">
        <v>79</v>
      </c>
      <c r="AV320" s="11" t="s">
        <v>79</v>
      </c>
      <c r="AW320" s="11" t="s">
        <v>31</v>
      </c>
      <c r="AX320" s="11" t="s">
        <v>77</v>
      </c>
      <c r="AY320" s="232" t="s">
        <v>113</v>
      </c>
    </row>
    <row r="321" spans="2:65" s="1" customFormat="1" ht="22.5" customHeight="1">
      <c r="B321" s="37"/>
      <c r="C321" s="195" t="s">
        <v>278</v>
      </c>
      <c r="D321" s="195" t="s">
        <v>114</v>
      </c>
      <c r="E321" s="196" t="s">
        <v>754</v>
      </c>
      <c r="F321" s="197" t="s">
        <v>755</v>
      </c>
      <c r="G321" s="198" t="s">
        <v>135</v>
      </c>
      <c r="H321" s="199">
        <v>86.5</v>
      </c>
      <c r="I321" s="200"/>
      <c r="J321" s="201">
        <f>ROUND(I321*H321,2)</f>
        <v>0</v>
      </c>
      <c r="K321" s="197" t="s">
        <v>358</v>
      </c>
      <c r="L321" s="42"/>
      <c r="M321" s="202" t="s">
        <v>1</v>
      </c>
      <c r="N321" s="203" t="s">
        <v>40</v>
      </c>
      <c r="O321" s="78"/>
      <c r="P321" s="204">
        <f>O321*H321</f>
        <v>0</v>
      </c>
      <c r="Q321" s="204">
        <v>0.14067</v>
      </c>
      <c r="R321" s="204">
        <f>Q321*H321</f>
        <v>12.167955</v>
      </c>
      <c r="S321" s="204">
        <v>0</v>
      </c>
      <c r="T321" s="205">
        <f>S321*H321</f>
        <v>0</v>
      </c>
      <c r="AR321" s="16" t="s">
        <v>118</v>
      </c>
      <c r="AT321" s="16" t="s">
        <v>114</v>
      </c>
      <c r="AU321" s="16" t="s">
        <v>79</v>
      </c>
      <c r="AY321" s="16" t="s">
        <v>113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16" t="s">
        <v>77</v>
      </c>
      <c r="BK321" s="206">
        <f>ROUND(I321*H321,2)</f>
        <v>0</v>
      </c>
      <c r="BL321" s="16" t="s">
        <v>118</v>
      </c>
      <c r="BM321" s="16" t="s">
        <v>756</v>
      </c>
    </row>
    <row r="322" spans="2:51" s="11" customFormat="1" ht="12">
      <c r="B322" s="221"/>
      <c r="C322" s="222"/>
      <c r="D322" s="223" t="s">
        <v>360</v>
      </c>
      <c r="E322" s="224" t="s">
        <v>1</v>
      </c>
      <c r="F322" s="225" t="s">
        <v>757</v>
      </c>
      <c r="G322" s="222"/>
      <c r="H322" s="226">
        <v>42</v>
      </c>
      <c r="I322" s="227"/>
      <c r="J322" s="222"/>
      <c r="K322" s="222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360</v>
      </c>
      <c r="AU322" s="232" t="s">
        <v>79</v>
      </c>
      <c r="AV322" s="11" t="s">
        <v>79</v>
      </c>
      <c r="AW322" s="11" t="s">
        <v>31</v>
      </c>
      <c r="AX322" s="11" t="s">
        <v>69</v>
      </c>
      <c r="AY322" s="232" t="s">
        <v>113</v>
      </c>
    </row>
    <row r="323" spans="2:51" s="11" customFormat="1" ht="12">
      <c r="B323" s="221"/>
      <c r="C323" s="222"/>
      <c r="D323" s="223" t="s">
        <v>360</v>
      </c>
      <c r="E323" s="224" t="s">
        <v>1</v>
      </c>
      <c r="F323" s="225" t="s">
        <v>758</v>
      </c>
      <c r="G323" s="222"/>
      <c r="H323" s="226">
        <v>41</v>
      </c>
      <c r="I323" s="227"/>
      <c r="J323" s="222"/>
      <c r="K323" s="222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360</v>
      </c>
      <c r="AU323" s="232" t="s">
        <v>79</v>
      </c>
      <c r="AV323" s="11" t="s">
        <v>79</v>
      </c>
      <c r="AW323" s="11" t="s">
        <v>31</v>
      </c>
      <c r="AX323" s="11" t="s">
        <v>69</v>
      </c>
      <c r="AY323" s="232" t="s">
        <v>113</v>
      </c>
    </row>
    <row r="324" spans="2:51" s="11" customFormat="1" ht="12">
      <c r="B324" s="221"/>
      <c r="C324" s="222"/>
      <c r="D324" s="223" t="s">
        <v>360</v>
      </c>
      <c r="E324" s="224" t="s">
        <v>1</v>
      </c>
      <c r="F324" s="225" t="s">
        <v>759</v>
      </c>
      <c r="G324" s="222"/>
      <c r="H324" s="226">
        <v>3.5</v>
      </c>
      <c r="I324" s="227"/>
      <c r="J324" s="222"/>
      <c r="K324" s="222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360</v>
      </c>
      <c r="AU324" s="232" t="s">
        <v>79</v>
      </c>
      <c r="AV324" s="11" t="s">
        <v>79</v>
      </c>
      <c r="AW324" s="11" t="s">
        <v>31</v>
      </c>
      <c r="AX324" s="11" t="s">
        <v>69</v>
      </c>
      <c r="AY324" s="232" t="s">
        <v>113</v>
      </c>
    </row>
    <row r="325" spans="2:51" s="12" customFormat="1" ht="12">
      <c r="B325" s="233"/>
      <c r="C325" s="234"/>
      <c r="D325" s="223" t="s">
        <v>360</v>
      </c>
      <c r="E325" s="235" t="s">
        <v>1</v>
      </c>
      <c r="F325" s="236" t="s">
        <v>363</v>
      </c>
      <c r="G325" s="234"/>
      <c r="H325" s="237">
        <v>86.5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360</v>
      </c>
      <c r="AU325" s="243" t="s">
        <v>79</v>
      </c>
      <c r="AV325" s="12" t="s">
        <v>118</v>
      </c>
      <c r="AW325" s="12" t="s">
        <v>31</v>
      </c>
      <c r="AX325" s="12" t="s">
        <v>77</v>
      </c>
      <c r="AY325" s="243" t="s">
        <v>113</v>
      </c>
    </row>
    <row r="326" spans="2:65" s="1" customFormat="1" ht="16.5" customHeight="1">
      <c r="B326" s="37"/>
      <c r="C326" s="265" t="s">
        <v>760</v>
      </c>
      <c r="D326" s="265" t="s">
        <v>523</v>
      </c>
      <c r="E326" s="266" t="s">
        <v>761</v>
      </c>
      <c r="F326" s="267" t="s">
        <v>762</v>
      </c>
      <c r="G326" s="268" t="s">
        <v>135</v>
      </c>
      <c r="H326" s="269">
        <v>89.095</v>
      </c>
      <c r="I326" s="270"/>
      <c r="J326" s="271">
        <f>ROUND(I326*H326,2)</f>
        <v>0</v>
      </c>
      <c r="K326" s="267" t="s">
        <v>358</v>
      </c>
      <c r="L326" s="272"/>
      <c r="M326" s="273" t="s">
        <v>1</v>
      </c>
      <c r="N326" s="274" t="s">
        <v>40</v>
      </c>
      <c r="O326" s="78"/>
      <c r="P326" s="204">
        <f>O326*H326</f>
        <v>0</v>
      </c>
      <c r="Q326" s="204">
        <v>0.065</v>
      </c>
      <c r="R326" s="204">
        <f>Q326*H326</f>
        <v>5.791175</v>
      </c>
      <c r="S326" s="204">
        <v>0</v>
      </c>
      <c r="T326" s="205">
        <f>S326*H326</f>
        <v>0</v>
      </c>
      <c r="AR326" s="16" t="s">
        <v>128</v>
      </c>
      <c r="AT326" s="16" t="s">
        <v>523</v>
      </c>
      <c r="AU326" s="16" t="s">
        <v>79</v>
      </c>
      <c r="AY326" s="16" t="s">
        <v>113</v>
      </c>
      <c r="BE326" s="206">
        <f>IF(N326="základní",J326,0)</f>
        <v>0</v>
      </c>
      <c r="BF326" s="206">
        <f>IF(N326="snížená",J326,0)</f>
        <v>0</v>
      </c>
      <c r="BG326" s="206">
        <f>IF(N326="zákl. přenesená",J326,0)</f>
        <v>0</v>
      </c>
      <c r="BH326" s="206">
        <f>IF(N326="sníž. přenesená",J326,0)</f>
        <v>0</v>
      </c>
      <c r="BI326" s="206">
        <f>IF(N326="nulová",J326,0)</f>
        <v>0</v>
      </c>
      <c r="BJ326" s="16" t="s">
        <v>77</v>
      </c>
      <c r="BK326" s="206">
        <f>ROUND(I326*H326,2)</f>
        <v>0</v>
      </c>
      <c r="BL326" s="16" t="s">
        <v>118</v>
      </c>
      <c r="BM326" s="16" t="s">
        <v>763</v>
      </c>
    </row>
    <row r="327" spans="2:51" s="11" customFormat="1" ht="12">
      <c r="B327" s="221"/>
      <c r="C327" s="222"/>
      <c r="D327" s="223" t="s">
        <v>360</v>
      </c>
      <c r="E327" s="224" t="s">
        <v>1</v>
      </c>
      <c r="F327" s="225" t="s">
        <v>764</v>
      </c>
      <c r="G327" s="222"/>
      <c r="H327" s="226">
        <v>89.095</v>
      </c>
      <c r="I327" s="227"/>
      <c r="J327" s="222"/>
      <c r="K327" s="222"/>
      <c r="L327" s="228"/>
      <c r="M327" s="229"/>
      <c r="N327" s="230"/>
      <c r="O327" s="230"/>
      <c r="P327" s="230"/>
      <c r="Q327" s="230"/>
      <c r="R327" s="230"/>
      <c r="S327" s="230"/>
      <c r="T327" s="231"/>
      <c r="AT327" s="232" t="s">
        <v>360</v>
      </c>
      <c r="AU327" s="232" t="s">
        <v>79</v>
      </c>
      <c r="AV327" s="11" t="s">
        <v>79</v>
      </c>
      <c r="AW327" s="11" t="s">
        <v>31</v>
      </c>
      <c r="AX327" s="11" t="s">
        <v>77</v>
      </c>
      <c r="AY327" s="232" t="s">
        <v>113</v>
      </c>
    </row>
    <row r="328" spans="2:65" s="1" customFormat="1" ht="16.5" customHeight="1">
      <c r="B328" s="37"/>
      <c r="C328" s="195" t="s">
        <v>281</v>
      </c>
      <c r="D328" s="195" t="s">
        <v>114</v>
      </c>
      <c r="E328" s="196" t="s">
        <v>765</v>
      </c>
      <c r="F328" s="197" t="s">
        <v>766</v>
      </c>
      <c r="G328" s="198" t="s">
        <v>220</v>
      </c>
      <c r="H328" s="199">
        <v>3.449</v>
      </c>
      <c r="I328" s="200"/>
      <c r="J328" s="201">
        <f>ROUND(I328*H328,2)</f>
        <v>0</v>
      </c>
      <c r="K328" s="197" t="s">
        <v>358</v>
      </c>
      <c r="L328" s="42"/>
      <c r="M328" s="202" t="s">
        <v>1</v>
      </c>
      <c r="N328" s="203" t="s">
        <v>40</v>
      </c>
      <c r="O328" s="78"/>
      <c r="P328" s="204">
        <f>O328*H328</f>
        <v>0</v>
      </c>
      <c r="Q328" s="204">
        <v>2.25634</v>
      </c>
      <c r="R328" s="204">
        <f>Q328*H328</f>
        <v>7.782116659999999</v>
      </c>
      <c r="S328" s="204">
        <v>0</v>
      </c>
      <c r="T328" s="205">
        <f>S328*H328</f>
        <v>0</v>
      </c>
      <c r="AR328" s="16" t="s">
        <v>118</v>
      </c>
      <c r="AT328" s="16" t="s">
        <v>114</v>
      </c>
      <c r="AU328" s="16" t="s">
        <v>79</v>
      </c>
      <c r="AY328" s="16" t="s">
        <v>113</v>
      </c>
      <c r="BE328" s="206">
        <f>IF(N328="základní",J328,0)</f>
        <v>0</v>
      </c>
      <c r="BF328" s="206">
        <f>IF(N328="snížená",J328,0)</f>
        <v>0</v>
      </c>
      <c r="BG328" s="206">
        <f>IF(N328="zákl. přenesená",J328,0)</f>
        <v>0</v>
      </c>
      <c r="BH328" s="206">
        <f>IF(N328="sníž. přenesená",J328,0)</f>
        <v>0</v>
      </c>
      <c r="BI328" s="206">
        <f>IF(N328="nulová",J328,0)</f>
        <v>0</v>
      </c>
      <c r="BJ328" s="16" t="s">
        <v>77</v>
      </c>
      <c r="BK328" s="206">
        <f>ROUND(I328*H328,2)</f>
        <v>0</v>
      </c>
      <c r="BL328" s="16" t="s">
        <v>118</v>
      </c>
      <c r="BM328" s="16" t="s">
        <v>767</v>
      </c>
    </row>
    <row r="329" spans="2:51" s="11" customFormat="1" ht="12">
      <c r="B329" s="221"/>
      <c r="C329" s="222"/>
      <c r="D329" s="223" t="s">
        <v>360</v>
      </c>
      <c r="E329" s="224" t="s">
        <v>1</v>
      </c>
      <c r="F329" s="225" t="s">
        <v>768</v>
      </c>
      <c r="G329" s="222"/>
      <c r="H329" s="226">
        <v>0.21</v>
      </c>
      <c r="I329" s="227"/>
      <c r="J329" s="222"/>
      <c r="K329" s="222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360</v>
      </c>
      <c r="AU329" s="232" t="s">
        <v>79</v>
      </c>
      <c r="AV329" s="11" t="s">
        <v>79</v>
      </c>
      <c r="AW329" s="11" t="s">
        <v>31</v>
      </c>
      <c r="AX329" s="11" t="s">
        <v>69</v>
      </c>
      <c r="AY329" s="232" t="s">
        <v>113</v>
      </c>
    </row>
    <row r="330" spans="2:51" s="11" customFormat="1" ht="12">
      <c r="B330" s="221"/>
      <c r="C330" s="222"/>
      <c r="D330" s="223" t="s">
        <v>360</v>
      </c>
      <c r="E330" s="224" t="s">
        <v>1</v>
      </c>
      <c r="F330" s="225" t="s">
        <v>769</v>
      </c>
      <c r="G330" s="222"/>
      <c r="H330" s="226">
        <v>1.514</v>
      </c>
      <c r="I330" s="227"/>
      <c r="J330" s="222"/>
      <c r="K330" s="222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360</v>
      </c>
      <c r="AU330" s="232" t="s">
        <v>79</v>
      </c>
      <c r="AV330" s="11" t="s">
        <v>79</v>
      </c>
      <c r="AW330" s="11" t="s">
        <v>31</v>
      </c>
      <c r="AX330" s="11" t="s">
        <v>69</v>
      </c>
      <c r="AY330" s="232" t="s">
        <v>113</v>
      </c>
    </row>
    <row r="331" spans="2:51" s="11" customFormat="1" ht="12">
      <c r="B331" s="221"/>
      <c r="C331" s="222"/>
      <c r="D331" s="223" t="s">
        <v>360</v>
      </c>
      <c r="E331" s="224" t="s">
        <v>1</v>
      </c>
      <c r="F331" s="225" t="s">
        <v>770</v>
      </c>
      <c r="G331" s="222"/>
      <c r="H331" s="226">
        <v>0.69</v>
      </c>
      <c r="I331" s="227"/>
      <c r="J331" s="222"/>
      <c r="K331" s="222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360</v>
      </c>
      <c r="AU331" s="232" t="s">
        <v>79</v>
      </c>
      <c r="AV331" s="11" t="s">
        <v>79</v>
      </c>
      <c r="AW331" s="11" t="s">
        <v>31</v>
      </c>
      <c r="AX331" s="11" t="s">
        <v>69</v>
      </c>
      <c r="AY331" s="232" t="s">
        <v>113</v>
      </c>
    </row>
    <row r="332" spans="2:51" s="11" customFormat="1" ht="12">
      <c r="B332" s="221"/>
      <c r="C332" s="222"/>
      <c r="D332" s="223" t="s">
        <v>360</v>
      </c>
      <c r="E332" s="224" t="s">
        <v>1</v>
      </c>
      <c r="F332" s="225" t="s">
        <v>771</v>
      </c>
      <c r="G332" s="222"/>
      <c r="H332" s="226">
        <v>1.035</v>
      </c>
      <c r="I332" s="227"/>
      <c r="J332" s="222"/>
      <c r="K332" s="222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360</v>
      </c>
      <c r="AU332" s="232" t="s">
        <v>79</v>
      </c>
      <c r="AV332" s="11" t="s">
        <v>79</v>
      </c>
      <c r="AW332" s="11" t="s">
        <v>31</v>
      </c>
      <c r="AX332" s="11" t="s">
        <v>69</v>
      </c>
      <c r="AY332" s="232" t="s">
        <v>113</v>
      </c>
    </row>
    <row r="333" spans="2:51" s="12" customFormat="1" ht="12">
      <c r="B333" s="233"/>
      <c r="C333" s="234"/>
      <c r="D333" s="223" t="s">
        <v>360</v>
      </c>
      <c r="E333" s="235" t="s">
        <v>1</v>
      </c>
      <c r="F333" s="236" t="s">
        <v>363</v>
      </c>
      <c r="G333" s="234"/>
      <c r="H333" s="237">
        <v>3.449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360</v>
      </c>
      <c r="AU333" s="243" t="s">
        <v>79</v>
      </c>
      <c r="AV333" s="12" t="s">
        <v>118</v>
      </c>
      <c r="AW333" s="12" t="s">
        <v>31</v>
      </c>
      <c r="AX333" s="12" t="s">
        <v>77</v>
      </c>
      <c r="AY333" s="243" t="s">
        <v>113</v>
      </c>
    </row>
    <row r="334" spans="2:65" s="1" customFormat="1" ht="16.5" customHeight="1">
      <c r="B334" s="37"/>
      <c r="C334" s="195" t="s">
        <v>772</v>
      </c>
      <c r="D334" s="195" t="s">
        <v>114</v>
      </c>
      <c r="E334" s="196" t="s">
        <v>773</v>
      </c>
      <c r="F334" s="197" t="s">
        <v>774</v>
      </c>
      <c r="G334" s="198" t="s">
        <v>135</v>
      </c>
      <c r="H334" s="199">
        <v>16.8</v>
      </c>
      <c r="I334" s="200"/>
      <c r="J334" s="201">
        <f>ROUND(I334*H334,2)</f>
        <v>0</v>
      </c>
      <c r="K334" s="197" t="s">
        <v>358</v>
      </c>
      <c r="L334" s="42"/>
      <c r="M334" s="202" t="s">
        <v>1</v>
      </c>
      <c r="N334" s="203" t="s">
        <v>40</v>
      </c>
      <c r="O334" s="78"/>
      <c r="P334" s="204">
        <f>O334*H334</f>
        <v>0</v>
      </c>
      <c r="Q334" s="204">
        <v>1E-05</v>
      </c>
      <c r="R334" s="204">
        <f>Q334*H334</f>
        <v>0.00016800000000000002</v>
      </c>
      <c r="S334" s="204">
        <v>0</v>
      </c>
      <c r="T334" s="205">
        <f>S334*H334</f>
        <v>0</v>
      </c>
      <c r="AR334" s="16" t="s">
        <v>118</v>
      </c>
      <c r="AT334" s="16" t="s">
        <v>114</v>
      </c>
      <c r="AU334" s="16" t="s">
        <v>79</v>
      </c>
      <c r="AY334" s="16" t="s">
        <v>113</v>
      </c>
      <c r="BE334" s="206">
        <f>IF(N334="základní",J334,0)</f>
        <v>0</v>
      </c>
      <c r="BF334" s="206">
        <f>IF(N334="snížená",J334,0)</f>
        <v>0</v>
      </c>
      <c r="BG334" s="206">
        <f>IF(N334="zákl. přenesená",J334,0)</f>
        <v>0</v>
      </c>
      <c r="BH334" s="206">
        <f>IF(N334="sníž. přenesená",J334,0)</f>
        <v>0</v>
      </c>
      <c r="BI334" s="206">
        <f>IF(N334="nulová",J334,0)</f>
        <v>0</v>
      </c>
      <c r="BJ334" s="16" t="s">
        <v>77</v>
      </c>
      <c r="BK334" s="206">
        <f>ROUND(I334*H334,2)</f>
        <v>0</v>
      </c>
      <c r="BL334" s="16" t="s">
        <v>118</v>
      </c>
      <c r="BM334" s="16" t="s">
        <v>775</v>
      </c>
    </row>
    <row r="335" spans="2:51" s="11" customFormat="1" ht="12">
      <c r="B335" s="221"/>
      <c r="C335" s="222"/>
      <c r="D335" s="223" t="s">
        <v>360</v>
      </c>
      <c r="E335" s="224" t="s">
        <v>1</v>
      </c>
      <c r="F335" s="225" t="s">
        <v>776</v>
      </c>
      <c r="G335" s="222"/>
      <c r="H335" s="226">
        <v>16.8</v>
      </c>
      <c r="I335" s="227"/>
      <c r="J335" s="222"/>
      <c r="K335" s="222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360</v>
      </c>
      <c r="AU335" s="232" t="s">
        <v>79</v>
      </c>
      <c r="AV335" s="11" t="s">
        <v>79</v>
      </c>
      <c r="AW335" s="11" t="s">
        <v>31</v>
      </c>
      <c r="AX335" s="11" t="s">
        <v>77</v>
      </c>
      <c r="AY335" s="232" t="s">
        <v>113</v>
      </c>
    </row>
    <row r="336" spans="2:65" s="1" customFormat="1" ht="22.5" customHeight="1">
      <c r="B336" s="37"/>
      <c r="C336" s="195" t="s">
        <v>285</v>
      </c>
      <c r="D336" s="195" t="s">
        <v>114</v>
      </c>
      <c r="E336" s="196" t="s">
        <v>777</v>
      </c>
      <c r="F336" s="197" t="s">
        <v>778</v>
      </c>
      <c r="G336" s="198" t="s">
        <v>135</v>
      </c>
      <c r="H336" s="199">
        <v>16.8</v>
      </c>
      <c r="I336" s="200"/>
      <c r="J336" s="201">
        <f>ROUND(I336*H336,2)</f>
        <v>0</v>
      </c>
      <c r="K336" s="197" t="s">
        <v>358</v>
      </c>
      <c r="L336" s="42"/>
      <c r="M336" s="202" t="s">
        <v>1</v>
      </c>
      <c r="N336" s="203" t="s">
        <v>40</v>
      </c>
      <c r="O336" s="78"/>
      <c r="P336" s="204">
        <f>O336*H336</f>
        <v>0</v>
      </c>
      <c r="Q336" s="204">
        <v>0.00088</v>
      </c>
      <c r="R336" s="204">
        <f>Q336*H336</f>
        <v>0.014784000000000002</v>
      </c>
      <c r="S336" s="204">
        <v>0</v>
      </c>
      <c r="T336" s="205">
        <f>S336*H336</f>
        <v>0</v>
      </c>
      <c r="AR336" s="16" t="s">
        <v>118</v>
      </c>
      <c r="AT336" s="16" t="s">
        <v>114</v>
      </c>
      <c r="AU336" s="16" t="s">
        <v>79</v>
      </c>
      <c r="AY336" s="16" t="s">
        <v>113</v>
      </c>
      <c r="BE336" s="206">
        <f>IF(N336="základní",J336,0)</f>
        <v>0</v>
      </c>
      <c r="BF336" s="206">
        <f>IF(N336="snížená",J336,0)</f>
        <v>0</v>
      </c>
      <c r="BG336" s="206">
        <f>IF(N336="zákl. přenesená",J336,0)</f>
        <v>0</v>
      </c>
      <c r="BH336" s="206">
        <f>IF(N336="sníž. přenesená",J336,0)</f>
        <v>0</v>
      </c>
      <c r="BI336" s="206">
        <f>IF(N336="nulová",J336,0)</f>
        <v>0</v>
      </c>
      <c r="BJ336" s="16" t="s">
        <v>77</v>
      </c>
      <c r="BK336" s="206">
        <f>ROUND(I336*H336,2)</f>
        <v>0</v>
      </c>
      <c r="BL336" s="16" t="s">
        <v>118</v>
      </c>
      <c r="BM336" s="16" t="s">
        <v>779</v>
      </c>
    </row>
    <row r="337" spans="2:65" s="1" customFormat="1" ht="16.5" customHeight="1">
      <c r="B337" s="37"/>
      <c r="C337" s="195" t="s">
        <v>780</v>
      </c>
      <c r="D337" s="195" t="s">
        <v>114</v>
      </c>
      <c r="E337" s="196" t="s">
        <v>781</v>
      </c>
      <c r="F337" s="197" t="s">
        <v>782</v>
      </c>
      <c r="G337" s="198" t="s">
        <v>135</v>
      </c>
      <c r="H337" s="199">
        <v>16.8</v>
      </c>
      <c r="I337" s="200"/>
      <c r="J337" s="201">
        <f>ROUND(I337*H337,2)</f>
        <v>0</v>
      </c>
      <c r="K337" s="197" t="s">
        <v>358</v>
      </c>
      <c r="L337" s="42"/>
      <c r="M337" s="202" t="s">
        <v>1</v>
      </c>
      <c r="N337" s="203" t="s">
        <v>40</v>
      </c>
      <c r="O337" s="78"/>
      <c r="P337" s="204">
        <f>O337*H337</f>
        <v>0</v>
      </c>
      <c r="Q337" s="204">
        <v>0</v>
      </c>
      <c r="R337" s="204">
        <f>Q337*H337</f>
        <v>0</v>
      </c>
      <c r="S337" s="204">
        <v>0</v>
      </c>
      <c r="T337" s="205">
        <f>S337*H337</f>
        <v>0</v>
      </c>
      <c r="AR337" s="16" t="s">
        <v>118</v>
      </c>
      <c r="AT337" s="16" t="s">
        <v>114</v>
      </c>
      <c r="AU337" s="16" t="s">
        <v>79</v>
      </c>
      <c r="AY337" s="16" t="s">
        <v>113</v>
      </c>
      <c r="BE337" s="206">
        <f>IF(N337="základní",J337,0)</f>
        <v>0</v>
      </c>
      <c r="BF337" s="206">
        <f>IF(N337="snížená",J337,0)</f>
        <v>0</v>
      </c>
      <c r="BG337" s="206">
        <f>IF(N337="zákl. přenesená",J337,0)</f>
        <v>0</v>
      </c>
      <c r="BH337" s="206">
        <f>IF(N337="sníž. přenesená",J337,0)</f>
        <v>0</v>
      </c>
      <c r="BI337" s="206">
        <f>IF(N337="nulová",J337,0)</f>
        <v>0</v>
      </c>
      <c r="BJ337" s="16" t="s">
        <v>77</v>
      </c>
      <c r="BK337" s="206">
        <f>ROUND(I337*H337,2)</f>
        <v>0</v>
      </c>
      <c r="BL337" s="16" t="s">
        <v>118</v>
      </c>
      <c r="BM337" s="16" t="s">
        <v>783</v>
      </c>
    </row>
    <row r="338" spans="2:65" s="1" customFormat="1" ht="16.5" customHeight="1">
      <c r="B338" s="37"/>
      <c r="C338" s="195" t="s">
        <v>288</v>
      </c>
      <c r="D338" s="195" t="s">
        <v>114</v>
      </c>
      <c r="E338" s="196" t="s">
        <v>784</v>
      </c>
      <c r="F338" s="197" t="s">
        <v>785</v>
      </c>
      <c r="G338" s="198" t="s">
        <v>135</v>
      </c>
      <c r="H338" s="199">
        <v>3</v>
      </c>
      <c r="I338" s="200"/>
      <c r="J338" s="201">
        <f>ROUND(I338*H338,2)</f>
        <v>0</v>
      </c>
      <c r="K338" s="197" t="s">
        <v>358</v>
      </c>
      <c r="L338" s="42"/>
      <c r="M338" s="202" t="s">
        <v>1</v>
      </c>
      <c r="N338" s="203" t="s">
        <v>40</v>
      </c>
      <c r="O338" s="78"/>
      <c r="P338" s="204">
        <f>O338*H338</f>
        <v>0</v>
      </c>
      <c r="Q338" s="204">
        <v>0.43819</v>
      </c>
      <c r="R338" s="204">
        <f>Q338*H338</f>
        <v>1.31457</v>
      </c>
      <c r="S338" s="204">
        <v>0</v>
      </c>
      <c r="T338" s="205">
        <f>S338*H338</f>
        <v>0</v>
      </c>
      <c r="AR338" s="16" t="s">
        <v>118</v>
      </c>
      <c r="AT338" s="16" t="s">
        <v>114</v>
      </c>
      <c r="AU338" s="16" t="s">
        <v>79</v>
      </c>
      <c r="AY338" s="16" t="s">
        <v>113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16" t="s">
        <v>77</v>
      </c>
      <c r="BK338" s="206">
        <f>ROUND(I338*H338,2)</f>
        <v>0</v>
      </c>
      <c r="BL338" s="16" t="s">
        <v>118</v>
      </c>
      <c r="BM338" s="16" t="s">
        <v>786</v>
      </c>
    </row>
    <row r="339" spans="2:65" s="1" customFormat="1" ht="16.5" customHeight="1">
      <c r="B339" s="37"/>
      <c r="C339" s="265" t="s">
        <v>787</v>
      </c>
      <c r="D339" s="265" t="s">
        <v>523</v>
      </c>
      <c r="E339" s="266" t="s">
        <v>788</v>
      </c>
      <c r="F339" s="267" t="s">
        <v>789</v>
      </c>
      <c r="G339" s="268" t="s">
        <v>135</v>
      </c>
      <c r="H339" s="269">
        <v>3.09</v>
      </c>
      <c r="I339" s="270"/>
      <c r="J339" s="271">
        <f>ROUND(I339*H339,2)</f>
        <v>0</v>
      </c>
      <c r="K339" s="267" t="s">
        <v>358</v>
      </c>
      <c r="L339" s="272"/>
      <c r="M339" s="273" t="s">
        <v>1</v>
      </c>
      <c r="N339" s="274" t="s">
        <v>40</v>
      </c>
      <c r="O339" s="78"/>
      <c r="P339" s="204">
        <f>O339*H339</f>
        <v>0</v>
      </c>
      <c r="Q339" s="204">
        <v>0.0058</v>
      </c>
      <c r="R339" s="204">
        <f>Q339*H339</f>
        <v>0.017921999999999997</v>
      </c>
      <c r="S339" s="204">
        <v>0</v>
      </c>
      <c r="T339" s="205">
        <f>S339*H339</f>
        <v>0</v>
      </c>
      <c r="AR339" s="16" t="s">
        <v>128</v>
      </c>
      <c r="AT339" s="16" t="s">
        <v>523</v>
      </c>
      <c r="AU339" s="16" t="s">
        <v>79</v>
      </c>
      <c r="AY339" s="16" t="s">
        <v>113</v>
      </c>
      <c r="BE339" s="206">
        <f>IF(N339="základní",J339,0)</f>
        <v>0</v>
      </c>
      <c r="BF339" s="206">
        <f>IF(N339="snížená",J339,0)</f>
        <v>0</v>
      </c>
      <c r="BG339" s="206">
        <f>IF(N339="zákl. přenesená",J339,0)</f>
        <v>0</v>
      </c>
      <c r="BH339" s="206">
        <f>IF(N339="sníž. přenesená",J339,0)</f>
        <v>0</v>
      </c>
      <c r="BI339" s="206">
        <f>IF(N339="nulová",J339,0)</f>
        <v>0</v>
      </c>
      <c r="BJ339" s="16" t="s">
        <v>77</v>
      </c>
      <c r="BK339" s="206">
        <f>ROUND(I339*H339,2)</f>
        <v>0</v>
      </c>
      <c r="BL339" s="16" t="s">
        <v>118</v>
      </c>
      <c r="BM339" s="16" t="s">
        <v>790</v>
      </c>
    </row>
    <row r="340" spans="2:51" s="11" customFormat="1" ht="12">
      <c r="B340" s="221"/>
      <c r="C340" s="222"/>
      <c r="D340" s="223" t="s">
        <v>360</v>
      </c>
      <c r="E340" s="224" t="s">
        <v>1</v>
      </c>
      <c r="F340" s="225" t="s">
        <v>791</v>
      </c>
      <c r="G340" s="222"/>
      <c r="H340" s="226">
        <v>3.09</v>
      </c>
      <c r="I340" s="227"/>
      <c r="J340" s="222"/>
      <c r="K340" s="222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360</v>
      </c>
      <c r="AU340" s="232" t="s">
        <v>79</v>
      </c>
      <c r="AV340" s="11" t="s">
        <v>79</v>
      </c>
      <c r="AW340" s="11" t="s">
        <v>31</v>
      </c>
      <c r="AX340" s="11" t="s">
        <v>77</v>
      </c>
      <c r="AY340" s="232" t="s">
        <v>113</v>
      </c>
    </row>
    <row r="341" spans="2:65" s="1" customFormat="1" ht="16.5" customHeight="1">
      <c r="B341" s="37"/>
      <c r="C341" s="265" t="s">
        <v>292</v>
      </c>
      <c r="D341" s="265" t="s">
        <v>523</v>
      </c>
      <c r="E341" s="266" t="s">
        <v>792</v>
      </c>
      <c r="F341" s="267" t="s">
        <v>793</v>
      </c>
      <c r="G341" s="268" t="s">
        <v>117</v>
      </c>
      <c r="H341" s="269">
        <v>7</v>
      </c>
      <c r="I341" s="270"/>
      <c r="J341" s="271">
        <f>ROUND(I341*H341,2)</f>
        <v>0</v>
      </c>
      <c r="K341" s="267" t="s">
        <v>1</v>
      </c>
      <c r="L341" s="272"/>
      <c r="M341" s="273" t="s">
        <v>1</v>
      </c>
      <c r="N341" s="274" t="s">
        <v>40</v>
      </c>
      <c r="O341" s="78"/>
      <c r="P341" s="204">
        <f>O341*H341</f>
        <v>0</v>
      </c>
      <c r="Q341" s="204">
        <v>0</v>
      </c>
      <c r="R341" s="204">
        <f>Q341*H341</f>
        <v>0</v>
      </c>
      <c r="S341" s="204">
        <v>0</v>
      </c>
      <c r="T341" s="205">
        <f>S341*H341</f>
        <v>0</v>
      </c>
      <c r="AR341" s="16" t="s">
        <v>128</v>
      </c>
      <c r="AT341" s="16" t="s">
        <v>523</v>
      </c>
      <c r="AU341" s="16" t="s">
        <v>79</v>
      </c>
      <c r="AY341" s="16" t="s">
        <v>113</v>
      </c>
      <c r="BE341" s="206">
        <f>IF(N341="základní",J341,0)</f>
        <v>0</v>
      </c>
      <c r="BF341" s="206">
        <f>IF(N341="snížená",J341,0)</f>
        <v>0</v>
      </c>
      <c r="BG341" s="206">
        <f>IF(N341="zákl. přenesená",J341,0)</f>
        <v>0</v>
      </c>
      <c r="BH341" s="206">
        <f>IF(N341="sníž. přenesená",J341,0)</f>
        <v>0</v>
      </c>
      <c r="BI341" s="206">
        <f>IF(N341="nulová",J341,0)</f>
        <v>0</v>
      </c>
      <c r="BJ341" s="16" t="s">
        <v>77</v>
      </c>
      <c r="BK341" s="206">
        <f>ROUND(I341*H341,2)</f>
        <v>0</v>
      </c>
      <c r="BL341" s="16" t="s">
        <v>118</v>
      </c>
      <c r="BM341" s="16" t="s">
        <v>794</v>
      </c>
    </row>
    <row r="342" spans="2:51" s="11" customFormat="1" ht="12">
      <c r="B342" s="221"/>
      <c r="C342" s="222"/>
      <c r="D342" s="223" t="s">
        <v>360</v>
      </c>
      <c r="E342" s="224" t="s">
        <v>1</v>
      </c>
      <c r="F342" s="225" t="s">
        <v>795</v>
      </c>
      <c r="G342" s="222"/>
      <c r="H342" s="226">
        <v>7</v>
      </c>
      <c r="I342" s="227"/>
      <c r="J342" s="222"/>
      <c r="K342" s="222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360</v>
      </c>
      <c r="AU342" s="232" t="s">
        <v>79</v>
      </c>
      <c r="AV342" s="11" t="s">
        <v>79</v>
      </c>
      <c r="AW342" s="11" t="s">
        <v>31</v>
      </c>
      <c r="AX342" s="11" t="s">
        <v>77</v>
      </c>
      <c r="AY342" s="232" t="s">
        <v>113</v>
      </c>
    </row>
    <row r="343" spans="2:65" s="1" customFormat="1" ht="22.5" customHeight="1">
      <c r="B343" s="37"/>
      <c r="C343" s="195" t="s">
        <v>796</v>
      </c>
      <c r="D343" s="195" t="s">
        <v>114</v>
      </c>
      <c r="E343" s="196" t="s">
        <v>797</v>
      </c>
      <c r="F343" s="197" t="s">
        <v>798</v>
      </c>
      <c r="G343" s="198" t="s">
        <v>117</v>
      </c>
      <c r="H343" s="199">
        <v>2</v>
      </c>
      <c r="I343" s="200"/>
      <c r="J343" s="201">
        <f>ROUND(I343*H343,2)</f>
        <v>0</v>
      </c>
      <c r="K343" s="197" t="s">
        <v>358</v>
      </c>
      <c r="L343" s="42"/>
      <c r="M343" s="202" t="s">
        <v>1</v>
      </c>
      <c r="N343" s="203" t="s">
        <v>40</v>
      </c>
      <c r="O343" s="78"/>
      <c r="P343" s="204">
        <f>O343*H343</f>
        <v>0</v>
      </c>
      <c r="Q343" s="204">
        <v>0</v>
      </c>
      <c r="R343" s="204">
        <f>Q343*H343</f>
        <v>0</v>
      </c>
      <c r="S343" s="204">
        <v>0.082</v>
      </c>
      <c r="T343" s="205">
        <f>S343*H343</f>
        <v>0.164</v>
      </c>
      <c r="AR343" s="16" t="s">
        <v>118</v>
      </c>
      <c r="AT343" s="16" t="s">
        <v>114</v>
      </c>
      <c r="AU343" s="16" t="s">
        <v>79</v>
      </c>
      <c r="AY343" s="16" t="s">
        <v>113</v>
      </c>
      <c r="BE343" s="206">
        <f>IF(N343="základní",J343,0)</f>
        <v>0</v>
      </c>
      <c r="BF343" s="206">
        <f>IF(N343="snížená",J343,0)</f>
        <v>0</v>
      </c>
      <c r="BG343" s="206">
        <f>IF(N343="zákl. přenesená",J343,0)</f>
        <v>0</v>
      </c>
      <c r="BH343" s="206">
        <f>IF(N343="sníž. přenesená",J343,0)</f>
        <v>0</v>
      </c>
      <c r="BI343" s="206">
        <f>IF(N343="nulová",J343,0)</f>
        <v>0</v>
      </c>
      <c r="BJ343" s="16" t="s">
        <v>77</v>
      </c>
      <c r="BK343" s="206">
        <f>ROUND(I343*H343,2)</f>
        <v>0</v>
      </c>
      <c r="BL343" s="16" t="s">
        <v>118</v>
      </c>
      <c r="BM343" s="16" t="s">
        <v>799</v>
      </c>
    </row>
    <row r="344" spans="2:65" s="1" customFormat="1" ht="33.75" customHeight="1">
      <c r="B344" s="37"/>
      <c r="C344" s="195" t="s">
        <v>295</v>
      </c>
      <c r="D344" s="195" t="s">
        <v>114</v>
      </c>
      <c r="E344" s="196" t="s">
        <v>800</v>
      </c>
      <c r="F344" s="197" t="s">
        <v>801</v>
      </c>
      <c r="G344" s="198" t="s">
        <v>135</v>
      </c>
      <c r="H344" s="199">
        <v>32.6</v>
      </c>
      <c r="I344" s="200"/>
      <c r="J344" s="201">
        <f>ROUND(I344*H344,2)</f>
        <v>0</v>
      </c>
      <c r="K344" s="197" t="s">
        <v>358</v>
      </c>
      <c r="L344" s="42"/>
      <c r="M344" s="202" t="s">
        <v>1</v>
      </c>
      <c r="N344" s="203" t="s">
        <v>40</v>
      </c>
      <c r="O344" s="78"/>
      <c r="P344" s="204">
        <f>O344*H344</f>
        <v>0</v>
      </c>
      <c r="Q344" s="204">
        <v>0</v>
      </c>
      <c r="R344" s="204">
        <f>Q344*H344</f>
        <v>0</v>
      </c>
      <c r="S344" s="204">
        <v>0</v>
      </c>
      <c r="T344" s="205">
        <f>S344*H344</f>
        <v>0</v>
      </c>
      <c r="AR344" s="16" t="s">
        <v>118</v>
      </c>
      <c r="AT344" s="16" t="s">
        <v>114</v>
      </c>
      <c r="AU344" s="16" t="s">
        <v>79</v>
      </c>
      <c r="AY344" s="16" t="s">
        <v>113</v>
      </c>
      <c r="BE344" s="206">
        <f>IF(N344="základní",J344,0)</f>
        <v>0</v>
      </c>
      <c r="BF344" s="206">
        <f>IF(N344="snížená",J344,0)</f>
        <v>0</v>
      </c>
      <c r="BG344" s="206">
        <f>IF(N344="zákl. přenesená",J344,0)</f>
        <v>0</v>
      </c>
      <c r="BH344" s="206">
        <f>IF(N344="sníž. přenesená",J344,0)</f>
        <v>0</v>
      </c>
      <c r="BI344" s="206">
        <f>IF(N344="nulová",J344,0)</f>
        <v>0</v>
      </c>
      <c r="BJ344" s="16" t="s">
        <v>77</v>
      </c>
      <c r="BK344" s="206">
        <f>ROUND(I344*H344,2)</f>
        <v>0</v>
      </c>
      <c r="BL344" s="16" t="s">
        <v>118</v>
      </c>
      <c r="BM344" s="16" t="s">
        <v>802</v>
      </c>
    </row>
    <row r="345" spans="2:51" s="11" customFormat="1" ht="12">
      <c r="B345" s="221"/>
      <c r="C345" s="222"/>
      <c r="D345" s="223" t="s">
        <v>360</v>
      </c>
      <c r="E345" s="224" t="s">
        <v>1</v>
      </c>
      <c r="F345" s="225" t="s">
        <v>803</v>
      </c>
      <c r="G345" s="222"/>
      <c r="H345" s="226">
        <v>32.6</v>
      </c>
      <c r="I345" s="227"/>
      <c r="J345" s="222"/>
      <c r="K345" s="222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360</v>
      </c>
      <c r="AU345" s="232" t="s">
        <v>79</v>
      </c>
      <c r="AV345" s="11" t="s">
        <v>79</v>
      </c>
      <c r="AW345" s="11" t="s">
        <v>31</v>
      </c>
      <c r="AX345" s="11" t="s">
        <v>77</v>
      </c>
      <c r="AY345" s="232" t="s">
        <v>113</v>
      </c>
    </row>
    <row r="346" spans="2:65" s="1" customFormat="1" ht="22.5" customHeight="1">
      <c r="B346" s="37"/>
      <c r="C346" s="195" t="s">
        <v>804</v>
      </c>
      <c r="D346" s="195" t="s">
        <v>114</v>
      </c>
      <c r="E346" s="196" t="s">
        <v>805</v>
      </c>
      <c r="F346" s="197" t="s">
        <v>806</v>
      </c>
      <c r="G346" s="198" t="s">
        <v>357</v>
      </c>
      <c r="H346" s="199">
        <v>45.4</v>
      </c>
      <c r="I346" s="200"/>
      <c r="J346" s="201">
        <f>ROUND(I346*H346,2)</f>
        <v>0</v>
      </c>
      <c r="K346" s="197" t="s">
        <v>358</v>
      </c>
      <c r="L346" s="42"/>
      <c r="M346" s="202" t="s">
        <v>1</v>
      </c>
      <c r="N346" s="203" t="s">
        <v>40</v>
      </c>
      <c r="O346" s="78"/>
      <c r="P346" s="204">
        <f>O346*H346</f>
        <v>0</v>
      </c>
      <c r="Q346" s="204">
        <v>0</v>
      </c>
      <c r="R346" s="204">
        <f>Q346*H346</f>
        <v>0</v>
      </c>
      <c r="S346" s="204">
        <v>0</v>
      </c>
      <c r="T346" s="205">
        <f>S346*H346</f>
        <v>0</v>
      </c>
      <c r="AR346" s="16" t="s">
        <v>118</v>
      </c>
      <c r="AT346" s="16" t="s">
        <v>114</v>
      </c>
      <c r="AU346" s="16" t="s">
        <v>79</v>
      </c>
      <c r="AY346" s="16" t="s">
        <v>113</v>
      </c>
      <c r="BE346" s="206">
        <f>IF(N346="základní",J346,0)</f>
        <v>0</v>
      </c>
      <c r="BF346" s="206">
        <f>IF(N346="snížená",J346,0)</f>
        <v>0</v>
      </c>
      <c r="BG346" s="206">
        <f>IF(N346="zákl. přenesená",J346,0)</f>
        <v>0</v>
      </c>
      <c r="BH346" s="206">
        <f>IF(N346="sníž. přenesená",J346,0)</f>
        <v>0</v>
      </c>
      <c r="BI346" s="206">
        <f>IF(N346="nulová",J346,0)</f>
        <v>0</v>
      </c>
      <c r="BJ346" s="16" t="s">
        <v>77</v>
      </c>
      <c r="BK346" s="206">
        <f>ROUND(I346*H346,2)</f>
        <v>0</v>
      </c>
      <c r="BL346" s="16" t="s">
        <v>118</v>
      </c>
      <c r="BM346" s="16" t="s">
        <v>807</v>
      </c>
    </row>
    <row r="347" spans="2:65" s="1" customFormat="1" ht="16.5" customHeight="1">
      <c r="B347" s="37"/>
      <c r="C347" s="265" t="s">
        <v>299</v>
      </c>
      <c r="D347" s="265" t="s">
        <v>523</v>
      </c>
      <c r="E347" s="266" t="s">
        <v>808</v>
      </c>
      <c r="F347" s="267" t="s">
        <v>809</v>
      </c>
      <c r="G347" s="268" t="s">
        <v>117</v>
      </c>
      <c r="H347" s="269">
        <v>4.286</v>
      </c>
      <c r="I347" s="270"/>
      <c r="J347" s="271">
        <f>ROUND(I347*H347,2)</f>
        <v>0</v>
      </c>
      <c r="K347" s="267" t="s">
        <v>1</v>
      </c>
      <c r="L347" s="272"/>
      <c r="M347" s="273" t="s">
        <v>1</v>
      </c>
      <c r="N347" s="274" t="s">
        <v>40</v>
      </c>
      <c r="O347" s="78"/>
      <c r="P347" s="204">
        <f>O347*H347</f>
        <v>0</v>
      </c>
      <c r="Q347" s="204">
        <v>0</v>
      </c>
      <c r="R347" s="204">
        <f>Q347*H347</f>
        <v>0</v>
      </c>
      <c r="S347" s="204">
        <v>0</v>
      </c>
      <c r="T347" s="205">
        <f>S347*H347</f>
        <v>0</v>
      </c>
      <c r="AR347" s="16" t="s">
        <v>128</v>
      </c>
      <c r="AT347" s="16" t="s">
        <v>523</v>
      </c>
      <c r="AU347" s="16" t="s">
        <v>79</v>
      </c>
      <c r="AY347" s="16" t="s">
        <v>113</v>
      </c>
      <c r="BE347" s="206">
        <f>IF(N347="základní",J347,0)</f>
        <v>0</v>
      </c>
      <c r="BF347" s="206">
        <f>IF(N347="snížená",J347,0)</f>
        <v>0</v>
      </c>
      <c r="BG347" s="206">
        <f>IF(N347="zákl. přenesená",J347,0)</f>
        <v>0</v>
      </c>
      <c r="BH347" s="206">
        <f>IF(N347="sníž. přenesená",J347,0)</f>
        <v>0</v>
      </c>
      <c r="BI347" s="206">
        <f>IF(N347="nulová",J347,0)</f>
        <v>0</v>
      </c>
      <c r="BJ347" s="16" t="s">
        <v>77</v>
      </c>
      <c r="BK347" s="206">
        <f>ROUND(I347*H347,2)</f>
        <v>0</v>
      </c>
      <c r="BL347" s="16" t="s">
        <v>118</v>
      </c>
      <c r="BM347" s="16" t="s">
        <v>810</v>
      </c>
    </row>
    <row r="348" spans="2:51" s="11" customFormat="1" ht="12">
      <c r="B348" s="221"/>
      <c r="C348" s="222"/>
      <c r="D348" s="223" t="s">
        <v>360</v>
      </c>
      <c r="E348" s="224" t="s">
        <v>1</v>
      </c>
      <c r="F348" s="225" t="s">
        <v>811</v>
      </c>
      <c r="G348" s="222"/>
      <c r="H348" s="226">
        <v>3.907</v>
      </c>
      <c r="I348" s="227"/>
      <c r="J348" s="222"/>
      <c r="K348" s="222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360</v>
      </c>
      <c r="AU348" s="232" t="s">
        <v>79</v>
      </c>
      <c r="AV348" s="11" t="s">
        <v>79</v>
      </c>
      <c r="AW348" s="11" t="s">
        <v>31</v>
      </c>
      <c r="AX348" s="11" t="s">
        <v>69</v>
      </c>
      <c r="AY348" s="232" t="s">
        <v>113</v>
      </c>
    </row>
    <row r="349" spans="2:51" s="11" customFormat="1" ht="12">
      <c r="B349" s="221"/>
      <c r="C349" s="222"/>
      <c r="D349" s="223" t="s">
        <v>360</v>
      </c>
      <c r="E349" s="224" t="s">
        <v>1</v>
      </c>
      <c r="F349" s="225" t="s">
        <v>812</v>
      </c>
      <c r="G349" s="222"/>
      <c r="H349" s="226">
        <v>0.379</v>
      </c>
      <c r="I349" s="227"/>
      <c r="J349" s="222"/>
      <c r="K349" s="222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360</v>
      </c>
      <c r="AU349" s="232" t="s">
        <v>79</v>
      </c>
      <c r="AV349" s="11" t="s">
        <v>79</v>
      </c>
      <c r="AW349" s="11" t="s">
        <v>31</v>
      </c>
      <c r="AX349" s="11" t="s">
        <v>69</v>
      </c>
      <c r="AY349" s="232" t="s">
        <v>113</v>
      </c>
    </row>
    <row r="350" spans="2:51" s="12" customFormat="1" ht="12">
      <c r="B350" s="233"/>
      <c r="C350" s="234"/>
      <c r="D350" s="223" t="s">
        <v>360</v>
      </c>
      <c r="E350" s="235" t="s">
        <v>1</v>
      </c>
      <c r="F350" s="236" t="s">
        <v>363</v>
      </c>
      <c r="G350" s="234"/>
      <c r="H350" s="237">
        <v>4.286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360</v>
      </c>
      <c r="AU350" s="243" t="s">
        <v>79</v>
      </c>
      <c r="AV350" s="12" t="s">
        <v>118</v>
      </c>
      <c r="AW350" s="12" t="s">
        <v>31</v>
      </c>
      <c r="AX350" s="12" t="s">
        <v>77</v>
      </c>
      <c r="AY350" s="243" t="s">
        <v>113</v>
      </c>
    </row>
    <row r="351" spans="2:63" s="9" customFormat="1" ht="22.8" customHeight="1">
      <c r="B351" s="181"/>
      <c r="C351" s="182"/>
      <c r="D351" s="183" t="s">
        <v>68</v>
      </c>
      <c r="E351" s="219" t="s">
        <v>813</v>
      </c>
      <c r="F351" s="219" t="s">
        <v>814</v>
      </c>
      <c r="G351" s="182"/>
      <c r="H351" s="182"/>
      <c r="I351" s="185"/>
      <c r="J351" s="220">
        <f>BK351</f>
        <v>0</v>
      </c>
      <c r="K351" s="182"/>
      <c r="L351" s="187"/>
      <c r="M351" s="188"/>
      <c r="N351" s="189"/>
      <c r="O351" s="189"/>
      <c r="P351" s="190">
        <f>SUM(P352:P385)</f>
        <v>0</v>
      </c>
      <c r="Q351" s="189"/>
      <c r="R351" s="190">
        <f>SUM(R352:R385)</f>
        <v>0</v>
      </c>
      <c r="S351" s="189"/>
      <c r="T351" s="191">
        <f>SUM(T352:T385)</f>
        <v>0</v>
      </c>
      <c r="AR351" s="192" t="s">
        <v>77</v>
      </c>
      <c r="AT351" s="193" t="s">
        <v>68</v>
      </c>
      <c r="AU351" s="193" t="s">
        <v>77</v>
      </c>
      <c r="AY351" s="192" t="s">
        <v>113</v>
      </c>
      <c r="BK351" s="194">
        <f>SUM(BK352:BK385)</f>
        <v>0</v>
      </c>
    </row>
    <row r="352" spans="2:65" s="1" customFormat="1" ht="16.5" customHeight="1">
      <c r="B352" s="37"/>
      <c r="C352" s="195" t="s">
        <v>815</v>
      </c>
      <c r="D352" s="195" t="s">
        <v>114</v>
      </c>
      <c r="E352" s="196" t="s">
        <v>816</v>
      </c>
      <c r="F352" s="197" t="s">
        <v>817</v>
      </c>
      <c r="G352" s="198" t="s">
        <v>507</v>
      </c>
      <c r="H352" s="199">
        <v>51.85</v>
      </c>
      <c r="I352" s="200"/>
      <c r="J352" s="201">
        <f>ROUND(I352*H352,2)</f>
        <v>0</v>
      </c>
      <c r="K352" s="197" t="s">
        <v>358</v>
      </c>
      <c r="L352" s="42"/>
      <c r="M352" s="202" t="s">
        <v>1</v>
      </c>
      <c r="N352" s="203" t="s">
        <v>40</v>
      </c>
      <c r="O352" s="78"/>
      <c r="P352" s="204">
        <f>O352*H352</f>
        <v>0</v>
      </c>
      <c r="Q352" s="204">
        <v>0</v>
      </c>
      <c r="R352" s="204">
        <f>Q352*H352</f>
        <v>0</v>
      </c>
      <c r="S352" s="204">
        <v>0</v>
      </c>
      <c r="T352" s="205">
        <f>S352*H352</f>
        <v>0</v>
      </c>
      <c r="AR352" s="16" t="s">
        <v>118</v>
      </c>
      <c r="AT352" s="16" t="s">
        <v>114</v>
      </c>
      <c r="AU352" s="16" t="s">
        <v>79</v>
      </c>
      <c r="AY352" s="16" t="s">
        <v>113</v>
      </c>
      <c r="BE352" s="206">
        <f>IF(N352="základní",J352,0)</f>
        <v>0</v>
      </c>
      <c r="BF352" s="206">
        <f>IF(N352="snížená",J352,0)</f>
        <v>0</v>
      </c>
      <c r="BG352" s="206">
        <f>IF(N352="zákl. přenesená",J352,0)</f>
        <v>0</v>
      </c>
      <c r="BH352" s="206">
        <f>IF(N352="sníž. přenesená",J352,0)</f>
        <v>0</v>
      </c>
      <c r="BI352" s="206">
        <f>IF(N352="nulová",J352,0)</f>
        <v>0</v>
      </c>
      <c r="BJ352" s="16" t="s">
        <v>77</v>
      </c>
      <c r="BK352" s="206">
        <f>ROUND(I352*H352,2)</f>
        <v>0</v>
      </c>
      <c r="BL352" s="16" t="s">
        <v>118</v>
      </c>
      <c r="BM352" s="16" t="s">
        <v>818</v>
      </c>
    </row>
    <row r="353" spans="2:51" s="11" customFormat="1" ht="12">
      <c r="B353" s="221"/>
      <c r="C353" s="222"/>
      <c r="D353" s="223" t="s">
        <v>360</v>
      </c>
      <c r="E353" s="224" t="s">
        <v>1</v>
      </c>
      <c r="F353" s="225" t="s">
        <v>819</v>
      </c>
      <c r="G353" s="222"/>
      <c r="H353" s="226">
        <v>28.56</v>
      </c>
      <c r="I353" s="227"/>
      <c r="J353" s="222"/>
      <c r="K353" s="222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360</v>
      </c>
      <c r="AU353" s="232" t="s">
        <v>79</v>
      </c>
      <c r="AV353" s="11" t="s">
        <v>79</v>
      </c>
      <c r="AW353" s="11" t="s">
        <v>31</v>
      </c>
      <c r="AX353" s="11" t="s">
        <v>69</v>
      </c>
      <c r="AY353" s="232" t="s">
        <v>113</v>
      </c>
    </row>
    <row r="354" spans="2:51" s="11" customFormat="1" ht="12">
      <c r="B354" s="221"/>
      <c r="C354" s="222"/>
      <c r="D354" s="223" t="s">
        <v>360</v>
      </c>
      <c r="E354" s="224" t="s">
        <v>1</v>
      </c>
      <c r="F354" s="225" t="s">
        <v>820</v>
      </c>
      <c r="G354" s="222"/>
      <c r="H354" s="226">
        <v>14.63</v>
      </c>
      <c r="I354" s="227"/>
      <c r="J354" s="222"/>
      <c r="K354" s="222"/>
      <c r="L354" s="228"/>
      <c r="M354" s="229"/>
      <c r="N354" s="230"/>
      <c r="O354" s="230"/>
      <c r="P354" s="230"/>
      <c r="Q354" s="230"/>
      <c r="R354" s="230"/>
      <c r="S354" s="230"/>
      <c r="T354" s="231"/>
      <c r="AT354" s="232" t="s">
        <v>360</v>
      </c>
      <c r="AU354" s="232" t="s">
        <v>79</v>
      </c>
      <c r="AV354" s="11" t="s">
        <v>79</v>
      </c>
      <c r="AW354" s="11" t="s">
        <v>31</v>
      </c>
      <c r="AX354" s="11" t="s">
        <v>69</v>
      </c>
      <c r="AY354" s="232" t="s">
        <v>113</v>
      </c>
    </row>
    <row r="355" spans="2:51" s="11" customFormat="1" ht="12">
      <c r="B355" s="221"/>
      <c r="C355" s="222"/>
      <c r="D355" s="223" t="s">
        <v>360</v>
      </c>
      <c r="E355" s="224" t="s">
        <v>1</v>
      </c>
      <c r="F355" s="225" t="s">
        <v>821</v>
      </c>
      <c r="G355" s="222"/>
      <c r="H355" s="226">
        <v>2.5</v>
      </c>
      <c r="I355" s="227"/>
      <c r="J355" s="222"/>
      <c r="K355" s="222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360</v>
      </c>
      <c r="AU355" s="232" t="s">
        <v>79</v>
      </c>
      <c r="AV355" s="11" t="s">
        <v>79</v>
      </c>
      <c r="AW355" s="11" t="s">
        <v>31</v>
      </c>
      <c r="AX355" s="11" t="s">
        <v>69</v>
      </c>
      <c r="AY355" s="232" t="s">
        <v>113</v>
      </c>
    </row>
    <row r="356" spans="2:51" s="14" customFormat="1" ht="12">
      <c r="B356" s="254"/>
      <c r="C356" s="255"/>
      <c r="D356" s="223" t="s">
        <v>360</v>
      </c>
      <c r="E356" s="256" t="s">
        <v>1</v>
      </c>
      <c r="F356" s="257" t="s">
        <v>438</v>
      </c>
      <c r="G356" s="255"/>
      <c r="H356" s="258">
        <v>45.69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AT356" s="264" t="s">
        <v>360</v>
      </c>
      <c r="AU356" s="264" t="s">
        <v>79</v>
      </c>
      <c r="AV356" s="14" t="s">
        <v>121</v>
      </c>
      <c r="AW356" s="14" t="s">
        <v>31</v>
      </c>
      <c r="AX356" s="14" t="s">
        <v>69</v>
      </c>
      <c r="AY356" s="264" t="s">
        <v>113</v>
      </c>
    </row>
    <row r="357" spans="2:51" s="11" customFormat="1" ht="12">
      <c r="B357" s="221"/>
      <c r="C357" s="222"/>
      <c r="D357" s="223" t="s">
        <v>360</v>
      </c>
      <c r="E357" s="224" t="s">
        <v>1</v>
      </c>
      <c r="F357" s="225" t="s">
        <v>822</v>
      </c>
      <c r="G357" s="222"/>
      <c r="H357" s="226">
        <v>6.16</v>
      </c>
      <c r="I357" s="227"/>
      <c r="J357" s="222"/>
      <c r="K357" s="222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360</v>
      </c>
      <c r="AU357" s="232" t="s">
        <v>79</v>
      </c>
      <c r="AV357" s="11" t="s">
        <v>79</v>
      </c>
      <c r="AW357" s="11" t="s">
        <v>31</v>
      </c>
      <c r="AX357" s="11" t="s">
        <v>69</v>
      </c>
      <c r="AY357" s="232" t="s">
        <v>113</v>
      </c>
    </row>
    <row r="358" spans="2:51" s="12" customFormat="1" ht="12">
      <c r="B358" s="233"/>
      <c r="C358" s="234"/>
      <c r="D358" s="223" t="s">
        <v>360</v>
      </c>
      <c r="E358" s="235" t="s">
        <v>1</v>
      </c>
      <c r="F358" s="236" t="s">
        <v>363</v>
      </c>
      <c r="G358" s="234"/>
      <c r="H358" s="237">
        <v>51.849999999999994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360</v>
      </c>
      <c r="AU358" s="243" t="s">
        <v>79</v>
      </c>
      <c r="AV358" s="12" t="s">
        <v>118</v>
      </c>
      <c r="AW358" s="12" t="s">
        <v>31</v>
      </c>
      <c r="AX358" s="12" t="s">
        <v>77</v>
      </c>
      <c r="AY358" s="243" t="s">
        <v>113</v>
      </c>
    </row>
    <row r="359" spans="2:65" s="1" customFormat="1" ht="22.5" customHeight="1">
      <c r="B359" s="37"/>
      <c r="C359" s="195" t="s">
        <v>303</v>
      </c>
      <c r="D359" s="195" t="s">
        <v>114</v>
      </c>
      <c r="E359" s="196" t="s">
        <v>823</v>
      </c>
      <c r="F359" s="197" t="s">
        <v>824</v>
      </c>
      <c r="G359" s="198" t="s">
        <v>507</v>
      </c>
      <c r="H359" s="199">
        <v>641.55</v>
      </c>
      <c r="I359" s="200"/>
      <c r="J359" s="201">
        <f>ROUND(I359*H359,2)</f>
        <v>0</v>
      </c>
      <c r="K359" s="197" t="s">
        <v>358</v>
      </c>
      <c r="L359" s="42"/>
      <c r="M359" s="202" t="s">
        <v>1</v>
      </c>
      <c r="N359" s="203" t="s">
        <v>40</v>
      </c>
      <c r="O359" s="78"/>
      <c r="P359" s="204">
        <f>O359*H359</f>
        <v>0</v>
      </c>
      <c r="Q359" s="204">
        <v>0</v>
      </c>
      <c r="R359" s="204">
        <f>Q359*H359</f>
        <v>0</v>
      </c>
      <c r="S359" s="204">
        <v>0</v>
      </c>
      <c r="T359" s="205">
        <f>S359*H359</f>
        <v>0</v>
      </c>
      <c r="AR359" s="16" t="s">
        <v>118</v>
      </c>
      <c r="AT359" s="16" t="s">
        <v>114</v>
      </c>
      <c r="AU359" s="16" t="s">
        <v>79</v>
      </c>
      <c r="AY359" s="16" t="s">
        <v>113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16" t="s">
        <v>77</v>
      </c>
      <c r="BK359" s="206">
        <f>ROUND(I359*H359,2)</f>
        <v>0</v>
      </c>
      <c r="BL359" s="16" t="s">
        <v>118</v>
      </c>
      <c r="BM359" s="16" t="s">
        <v>825</v>
      </c>
    </row>
    <row r="360" spans="2:51" s="11" customFormat="1" ht="12">
      <c r="B360" s="221"/>
      <c r="C360" s="222"/>
      <c r="D360" s="223" t="s">
        <v>360</v>
      </c>
      <c r="E360" s="224" t="s">
        <v>1</v>
      </c>
      <c r="F360" s="225" t="s">
        <v>826</v>
      </c>
      <c r="G360" s="222"/>
      <c r="H360" s="226">
        <v>641.55</v>
      </c>
      <c r="I360" s="227"/>
      <c r="J360" s="222"/>
      <c r="K360" s="222"/>
      <c r="L360" s="228"/>
      <c r="M360" s="229"/>
      <c r="N360" s="230"/>
      <c r="O360" s="230"/>
      <c r="P360" s="230"/>
      <c r="Q360" s="230"/>
      <c r="R360" s="230"/>
      <c r="S360" s="230"/>
      <c r="T360" s="231"/>
      <c r="AT360" s="232" t="s">
        <v>360</v>
      </c>
      <c r="AU360" s="232" t="s">
        <v>79</v>
      </c>
      <c r="AV360" s="11" t="s">
        <v>79</v>
      </c>
      <c r="AW360" s="11" t="s">
        <v>31</v>
      </c>
      <c r="AX360" s="11" t="s">
        <v>77</v>
      </c>
      <c r="AY360" s="232" t="s">
        <v>113</v>
      </c>
    </row>
    <row r="361" spans="2:65" s="1" customFormat="1" ht="22.5" customHeight="1">
      <c r="B361" s="37"/>
      <c r="C361" s="195" t="s">
        <v>827</v>
      </c>
      <c r="D361" s="195" t="s">
        <v>114</v>
      </c>
      <c r="E361" s="196" t="s">
        <v>828</v>
      </c>
      <c r="F361" s="197" t="s">
        <v>829</v>
      </c>
      <c r="G361" s="198" t="s">
        <v>507</v>
      </c>
      <c r="H361" s="199">
        <v>30.5</v>
      </c>
      <c r="I361" s="200"/>
      <c r="J361" s="201">
        <f>ROUND(I361*H361,2)</f>
        <v>0</v>
      </c>
      <c r="K361" s="197" t="s">
        <v>358</v>
      </c>
      <c r="L361" s="42"/>
      <c r="M361" s="202" t="s">
        <v>1</v>
      </c>
      <c r="N361" s="203" t="s">
        <v>40</v>
      </c>
      <c r="O361" s="78"/>
      <c r="P361" s="204">
        <f>O361*H361</f>
        <v>0</v>
      </c>
      <c r="Q361" s="204">
        <v>0</v>
      </c>
      <c r="R361" s="204">
        <f>Q361*H361</f>
        <v>0</v>
      </c>
      <c r="S361" s="204">
        <v>0</v>
      </c>
      <c r="T361" s="205">
        <f>S361*H361</f>
        <v>0</v>
      </c>
      <c r="AR361" s="16" t="s">
        <v>118</v>
      </c>
      <c r="AT361" s="16" t="s">
        <v>114</v>
      </c>
      <c r="AU361" s="16" t="s">
        <v>79</v>
      </c>
      <c r="AY361" s="16" t="s">
        <v>113</v>
      </c>
      <c r="BE361" s="206">
        <f>IF(N361="základní",J361,0)</f>
        <v>0</v>
      </c>
      <c r="BF361" s="206">
        <f>IF(N361="snížená",J361,0)</f>
        <v>0</v>
      </c>
      <c r="BG361" s="206">
        <f>IF(N361="zákl. přenesená",J361,0)</f>
        <v>0</v>
      </c>
      <c r="BH361" s="206">
        <f>IF(N361="sníž. přenesená",J361,0)</f>
        <v>0</v>
      </c>
      <c r="BI361" s="206">
        <f>IF(N361="nulová",J361,0)</f>
        <v>0</v>
      </c>
      <c r="BJ361" s="16" t="s">
        <v>77</v>
      </c>
      <c r="BK361" s="206">
        <f>ROUND(I361*H361,2)</f>
        <v>0</v>
      </c>
      <c r="BL361" s="16" t="s">
        <v>118</v>
      </c>
      <c r="BM361" s="16" t="s">
        <v>830</v>
      </c>
    </row>
    <row r="362" spans="2:51" s="11" customFormat="1" ht="12">
      <c r="B362" s="221"/>
      <c r="C362" s="222"/>
      <c r="D362" s="223" t="s">
        <v>360</v>
      </c>
      <c r="E362" s="224" t="s">
        <v>1</v>
      </c>
      <c r="F362" s="225" t="s">
        <v>831</v>
      </c>
      <c r="G362" s="222"/>
      <c r="H362" s="226">
        <v>6.4</v>
      </c>
      <c r="I362" s="227"/>
      <c r="J362" s="222"/>
      <c r="K362" s="222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360</v>
      </c>
      <c r="AU362" s="232" t="s">
        <v>79</v>
      </c>
      <c r="AV362" s="11" t="s">
        <v>79</v>
      </c>
      <c r="AW362" s="11" t="s">
        <v>31</v>
      </c>
      <c r="AX362" s="11" t="s">
        <v>69</v>
      </c>
      <c r="AY362" s="232" t="s">
        <v>113</v>
      </c>
    </row>
    <row r="363" spans="2:51" s="11" customFormat="1" ht="12">
      <c r="B363" s="221"/>
      <c r="C363" s="222"/>
      <c r="D363" s="223" t="s">
        <v>360</v>
      </c>
      <c r="E363" s="224" t="s">
        <v>1</v>
      </c>
      <c r="F363" s="225" t="s">
        <v>832</v>
      </c>
      <c r="G363" s="222"/>
      <c r="H363" s="226">
        <v>11.8</v>
      </c>
      <c r="I363" s="227"/>
      <c r="J363" s="222"/>
      <c r="K363" s="222"/>
      <c r="L363" s="228"/>
      <c r="M363" s="229"/>
      <c r="N363" s="230"/>
      <c r="O363" s="230"/>
      <c r="P363" s="230"/>
      <c r="Q363" s="230"/>
      <c r="R363" s="230"/>
      <c r="S363" s="230"/>
      <c r="T363" s="231"/>
      <c r="AT363" s="232" t="s">
        <v>360</v>
      </c>
      <c r="AU363" s="232" t="s">
        <v>79</v>
      </c>
      <c r="AV363" s="11" t="s">
        <v>79</v>
      </c>
      <c r="AW363" s="11" t="s">
        <v>31</v>
      </c>
      <c r="AX363" s="11" t="s">
        <v>69</v>
      </c>
      <c r="AY363" s="232" t="s">
        <v>113</v>
      </c>
    </row>
    <row r="364" spans="2:51" s="11" customFormat="1" ht="12">
      <c r="B364" s="221"/>
      <c r="C364" s="222"/>
      <c r="D364" s="223" t="s">
        <v>360</v>
      </c>
      <c r="E364" s="224" t="s">
        <v>1</v>
      </c>
      <c r="F364" s="225" t="s">
        <v>833</v>
      </c>
      <c r="G364" s="222"/>
      <c r="H364" s="226">
        <v>5.08</v>
      </c>
      <c r="I364" s="227"/>
      <c r="J364" s="222"/>
      <c r="K364" s="222"/>
      <c r="L364" s="228"/>
      <c r="M364" s="229"/>
      <c r="N364" s="230"/>
      <c r="O364" s="230"/>
      <c r="P364" s="230"/>
      <c r="Q364" s="230"/>
      <c r="R364" s="230"/>
      <c r="S364" s="230"/>
      <c r="T364" s="231"/>
      <c r="AT364" s="232" t="s">
        <v>360</v>
      </c>
      <c r="AU364" s="232" t="s">
        <v>79</v>
      </c>
      <c r="AV364" s="11" t="s">
        <v>79</v>
      </c>
      <c r="AW364" s="11" t="s">
        <v>31</v>
      </c>
      <c r="AX364" s="11" t="s">
        <v>69</v>
      </c>
      <c r="AY364" s="232" t="s">
        <v>113</v>
      </c>
    </row>
    <row r="365" spans="2:51" s="11" customFormat="1" ht="12">
      <c r="B365" s="221"/>
      <c r="C365" s="222"/>
      <c r="D365" s="223" t="s">
        <v>360</v>
      </c>
      <c r="E365" s="224" t="s">
        <v>1</v>
      </c>
      <c r="F365" s="225" t="s">
        <v>834</v>
      </c>
      <c r="G365" s="222"/>
      <c r="H365" s="226">
        <v>6.68</v>
      </c>
      <c r="I365" s="227"/>
      <c r="J365" s="222"/>
      <c r="K365" s="222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360</v>
      </c>
      <c r="AU365" s="232" t="s">
        <v>79</v>
      </c>
      <c r="AV365" s="11" t="s">
        <v>79</v>
      </c>
      <c r="AW365" s="11" t="s">
        <v>31</v>
      </c>
      <c r="AX365" s="11" t="s">
        <v>69</v>
      </c>
      <c r="AY365" s="232" t="s">
        <v>113</v>
      </c>
    </row>
    <row r="366" spans="2:51" s="11" customFormat="1" ht="12">
      <c r="B366" s="221"/>
      <c r="C366" s="222"/>
      <c r="D366" s="223" t="s">
        <v>360</v>
      </c>
      <c r="E366" s="224" t="s">
        <v>1</v>
      </c>
      <c r="F366" s="225" t="s">
        <v>835</v>
      </c>
      <c r="G366" s="222"/>
      <c r="H366" s="226">
        <v>0.38</v>
      </c>
      <c r="I366" s="227"/>
      <c r="J366" s="222"/>
      <c r="K366" s="222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360</v>
      </c>
      <c r="AU366" s="232" t="s">
        <v>79</v>
      </c>
      <c r="AV366" s="11" t="s">
        <v>79</v>
      </c>
      <c r="AW366" s="11" t="s">
        <v>31</v>
      </c>
      <c r="AX366" s="11" t="s">
        <v>69</v>
      </c>
      <c r="AY366" s="232" t="s">
        <v>113</v>
      </c>
    </row>
    <row r="367" spans="2:51" s="11" customFormat="1" ht="12">
      <c r="B367" s="221"/>
      <c r="C367" s="222"/>
      <c r="D367" s="223" t="s">
        <v>360</v>
      </c>
      <c r="E367" s="224" t="s">
        <v>1</v>
      </c>
      <c r="F367" s="225" t="s">
        <v>836</v>
      </c>
      <c r="G367" s="222"/>
      <c r="H367" s="226">
        <v>0.16</v>
      </c>
      <c r="I367" s="227"/>
      <c r="J367" s="222"/>
      <c r="K367" s="222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360</v>
      </c>
      <c r="AU367" s="232" t="s">
        <v>79</v>
      </c>
      <c r="AV367" s="11" t="s">
        <v>79</v>
      </c>
      <c r="AW367" s="11" t="s">
        <v>31</v>
      </c>
      <c r="AX367" s="11" t="s">
        <v>69</v>
      </c>
      <c r="AY367" s="232" t="s">
        <v>113</v>
      </c>
    </row>
    <row r="368" spans="2:51" s="12" customFormat="1" ht="12">
      <c r="B368" s="233"/>
      <c r="C368" s="234"/>
      <c r="D368" s="223" t="s">
        <v>360</v>
      </c>
      <c r="E368" s="235" t="s">
        <v>1</v>
      </c>
      <c r="F368" s="236" t="s">
        <v>363</v>
      </c>
      <c r="G368" s="234"/>
      <c r="H368" s="237">
        <v>30.5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360</v>
      </c>
      <c r="AU368" s="243" t="s">
        <v>79</v>
      </c>
      <c r="AV368" s="12" t="s">
        <v>118</v>
      </c>
      <c r="AW368" s="12" t="s">
        <v>31</v>
      </c>
      <c r="AX368" s="12" t="s">
        <v>77</v>
      </c>
      <c r="AY368" s="243" t="s">
        <v>113</v>
      </c>
    </row>
    <row r="369" spans="2:65" s="1" customFormat="1" ht="22.5" customHeight="1">
      <c r="B369" s="37"/>
      <c r="C369" s="195" t="s">
        <v>307</v>
      </c>
      <c r="D369" s="195" t="s">
        <v>114</v>
      </c>
      <c r="E369" s="196" t="s">
        <v>837</v>
      </c>
      <c r="F369" s="197" t="s">
        <v>838</v>
      </c>
      <c r="G369" s="198" t="s">
        <v>507</v>
      </c>
      <c r="H369" s="199">
        <v>156.26</v>
      </c>
      <c r="I369" s="200"/>
      <c r="J369" s="201">
        <f>ROUND(I369*H369,2)</f>
        <v>0</v>
      </c>
      <c r="K369" s="197" t="s">
        <v>358</v>
      </c>
      <c r="L369" s="42"/>
      <c r="M369" s="202" t="s">
        <v>1</v>
      </c>
      <c r="N369" s="203" t="s">
        <v>40</v>
      </c>
      <c r="O369" s="78"/>
      <c r="P369" s="204">
        <f>O369*H369</f>
        <v>0</v>
      </c>
      <c r="Q369" s="204">
        <v>0</v>
      </c>
      <c r="R369" s="204">
        <f>Q369*H369</f>
        <v>0</v>
      </c>
      <c r="S369" s="204">
        <v>0</v>
      </c>
      <c r="T369" s="205">
        <f>S369*H369</f>
        <v>0</v>
      </c>
      <c r="AR369" s="16" t="s">
        <v>118</v>
      </c>
      <c r="AT369" s="16" t="s">
        <v>114</v>
      </c>
      <c r="AU369" s="16" t="s">
        <v>79</v>
      </c>
      <c r="AY369" s="16" t="s">
        <v>113</v>
      </c>
      <c r="BE369" s="206">
        <f>IF(N369="základní",J369,0)</f>
        <v>0</v>
      </c>
      <c r="BF369" s="206">
        <f>IF(N369="snížená",J369,0)</f>
        <v>0</v>
      </c>
      <c r="BG369" s="206">
        <f>IF(N369="zákl. přenesená",J369,0)</f>
        <v>0</v>
      </c>
      <c r="BH369" s="206">
        <f>IF(N369="sníž. přenesená",J369,0)</f>
        <v>0</v>
      </c>
      <c r="BI369" s="206">
        <f>IF(N369="nulová",J369,0)</f>
        <v>0</v>
      </c>
      <c r="BJ369" s="16" t="s">
        <v>77</v>
      </c>
      <c r="BK369" s="206">
        <f>ROUND(I369*H369,2)</f>
        <v>0</v>
      </c>
      <c r="BL369" s="16" t="s">
        <v>118</v>
      </c>
      <c r="BM369" s="16" t="s">
        <v>839</v>
      </c>
    </row>
    <row r="370" spans="2:51" s="11" customFormat="1" ht="12">
      <c r="B370" s="221"/>
      <c r="C370" s="222"/>
      <c r="D370" s="223" t="s">
        <v>360</v>
      </c>
      <c r="E370" s="224" t="s">
        <v>1</v>
      </c>
      <c r="F370" s="225" t="s">
        <v>840</v>
      </c>
      <c r="G370" s="222"/>
      <c r="H370" s="226">
        <v>156.26</v>
      </c>
      <c r="I370" s="227"/>
      <c r="J370" s="222"/>
      <c r="K370" s="222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360</v>
      </c>
      <c r="AU370" s="232" t="s">
        <v>79</v>
      </c>
      <c r="AV370" s="11" t="s">
        <v>79</v>
      </c>
      <c r="AW370" s="11" t="s">
        <v>31</v>
      </c>
      <c r="AX370" s="11" t="s">
        <v>77</v>
      </c>
      <c r="AY370" s="232" t="s">
        <v>113</v>
      </c>
    </row>
    <row r="371" spans="2:65" s="1" customFormat="1" ht="22.5" customHeight="1">
      <c r="B371" s="37"/>
      <c r="C371" s="195" t="s">
        <v>841</v>
      </c>
      <c r="D371" s="195" t="s">
        <v>114</v>
      </c>
      <c r="E371" s="196" t="s">
        <v>837</v>
      </c>
      <c r="F371" s="197" t="s">
        <v>838</v>
      </c>
      <c r="G371" s="198" t="s">
        <v>507</v>
      </c>
      <c r="H371" s="199">
        <v>18.48</v>
      </c>
      <c r="I371" s="200"/>
      <c r="J371" s="201">
        <f>ROUND(I371*H371,2)</f>
        <v>0</v>
      </c>
      <c r="K371" s="197" t="s">
        <v>358</v>
      </c>
      <c r="L371" s="42"/>
      <c r="M371" s="202" t="s">
        <v>1</v>
      </c>
      <c r="N371" s="203" t="s">
        <v>40</v>
      </c>
      <c r="O371" s="78"/>
      <c r="P371" s="204">
        <f>O371*H371</f>
        <v>0</v>
      </c>
      <c r="Q371" s="204">
        <v>0</v>
      </c>
      <c r="R371" s="204">
        <f>Q371*H371</f>
        <v>0</v>
      </c>
      <c r="S371" s="204">
        <v>0</v>
      </c>
      <c r="T371" s="205">
        <f>S371*H371</f>
        <v>0</v>
      </c>
      <c r="AR371" s="16" t="s">
        <v>118</v>
      </c>
      <c r="AT371" s="16" t="s">
        <v>114</v>
      </c>
      <c r="AU371" s="16" t="s">
        <v>79</v>
      </c>
      <c r="AY371" s="16" t="s">
        <v>113</v>
      </c>
      <c r="BE371" s="206">
        <f>IF(N371="základní",J371,0)</f>
        <v>0</v>
      </c>
      <c r="BF371" s="206">
        <f>IF(N371="snížená",J371,0)</f>
        <v>0</v>
      </c>
      <c r="BG371" s="206">
        <f>IF(N371="zákl. přenesená",J371,0)</f>
        <v>0</v>
      </c>
      <c r="BH371" s="206">
        <f>IF(N371="sníž. přenesená",J371,0)</f>
        <v>0</v>
      </c>
      <c r="BI371" s="206">
        <f>IF(N371="nulová",J371,0)</f>
        <v>0</v>
      </c>
      <c r="BJ371" s="16" t="s">
        <v>77</v>
      </c>
      <c r="BK371" s="206">
        <f>ROUND(I371*H371,2)</f>
        <v>0</v>
      </c>
      <c r="BL371" s="16" t="s">
        <v>118</v>
      </c>
      <c r="BM371" s="16" t="s">
        <v>842</v>
      </c>
    </row>
    <row r="372" spans="2:51" s="13" customFormat="1" ht="12">
      <c r="B372" s="244"/>
      <c r="C372" s="245"/>
      <c r="D372" s="223" t="s">
        <v>360</v>
      </c>
      <c r="E372" s="246" t="s">
        <v>1</v>
      </c>
      <c r="F372" s="247" t="s">
        <v>843</v>
      </c>
      <c r="G372" s="245"/>
      <c r="H372" s="246" t="s">
        <v>1</v>
      </c>
      <c r="I372" s="248"/>
      <c r="J372" s="245"/>
      <c r="K372" s="245"/>
      <c r="L372" s="249"/>
      <c r="M372" s="250"/>
      <c r="N372" s="251"/>
      <c r="O372" s="251"/>
      <c r="P372" s="251"/>
      <c r="Q372" s="251"/>
      <c r="R372" s="251"/>
      <c r="S372" s="251"/>
      <c r="T372" s="252"/>
      <c r="AT372" s="253" t="s">
        <v>360</v>
      </c>
      <c r="AU372" s="253" t="s">
        <v>79</v>
      </c>
      <c r="AV372" s="13" t="s">
        <v>77</v>
      </c>
      <c r="AW372" s="13" t="s">
        <v>31</v>
      </c>
      <c r="AX372" s="13" t="s">
        <v>69</v>
      </c>
      <c r="AY372" s="253" t="s">
        <v>113</v>
      </c>
    </row>
    <row r="373" spans="2:51" s="11" customFormat="1" ht="12">
      <c r="B373" s="221"/>
      <c r="C373" s="222"/>
      <c r="D373" s="223" t="s">
        <v>360</v>
      </c>
      <c r="E373" s="224" t="s">
        <v>1</v>
      </c>
      <c r="F373" s="225" t="s">
        <v>844</v>
      </c>
      <c r="G373" s="222"/>
      <c r="H373" s="226">
        <v>18.48</v>
      </c>
      <c r="I373" s="227"/>
      <c r="J373" s="222"/>
      <c r="K373" s="222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360</v>
      </c>
      <c r="AU373" s="232" t="s">
        <v>79</v>
      </c>
      <c r="AV373" s="11" t="s">
        <v>79</v>
      </c>
      <c r="AW373" s="11" t="s">
        <v>31</v>
      </c>
      <c r="AX373" s="11" t="s">
        <v>77</v>
      </c>
      <c r="AY373" s="232" t="s">
        <v>113</v>
      </c>
    </row>
    <row r="374" spans="2:65" s="1" customFormat="1" ht="16.5" customHeight="1">
      <c r="B374" s="37"/>
      <c r="C374" s="195" t="s">
        <v>310</v>
      </c>
      <c r="D374" s="195" t="s">
        <v>114</v>
      </c>
      <c r="E374" s="196" t="s">
        <v>845</v>
      </c>
      <c r="F374" s="197" t="s">
        <v>846</v>
      </c>
      <c r="G374" s="198" t="s">
        <v>507</v>
      </c>
      <c r="H374" s="199">
        <v>51.85</v>
      </c>
      <c r="I374" s="200"/>
      <c r="J374" s="201">
        <f>ROUND(I374*H374,2)</f>
        <v>0</v>
      </c>
      <c r="K374" s="197" t="s">
        <v>358</v>
      </c>
      <c r="L374" s="42"/>
      <c r="M374" s="202" t="s">
        <v>1</v>
      </c>
      <c r="N374" s="203" t="s">
        <v>40</v>
      </c>
      <c r="O374" s="78"/>
      <c r="P374" s="204">
        <f>O374*H374</f>
        <v>0</v>
      </c>
      <c r="Q374" s="204">
        <v>0</v>
      </c>
      <c r="R374" s="204">
        <f>Q374*H374</f>
        <v>0</v>
      </c>
      <c r="S374" s="204">
        <v>0</v>
      </c>
      <c r="T374" s="205">
        <f>S374*H374</f>
        <v>0</v>
      </c>
      <c r="AR374" s="16" t="s">
        <v>118</v>
      </c>
      <c r="AT374" s="16" t="s">
        <v>114</v>
      </c>
      <c r="AU374" s="16" t="s">
        <v>79</v>
      </c>
      <c r="AY374" s="16" t="s">
        <v>113</v>
      </c>
      <c r="BE374" s="206">
        <f>IF(N374="základní",J374,0)</f>
        <v>0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16" t="s">
        <v>77</v>
      </c>
      <c r="BK374" s="206">
        <f>ROUND(I374*H374,2)</f>
        <v>0</v>
      </c>
      <c r="BL374" s="16" t="s">
        <v>118</v>
      </c>
      <c r="BM374" s="16" t="s">
        <v>847</v>
      </c>
    </row>
    <row r="375" spans="2:65" s="1" customFormat="1" ht="16.5" customHeight="1">
      <c r="B375" s="37"/>
      <c r="C375" s="195" t="s">
        <v>848</v>
      </c>
      <c r="D375" s="195" t="s">
        <v>114</v>
      </c>
      <c r="E375" s="196" t="s">
        <v>849</v>
      </c>
      <c r="F375" s="197" t="s">
        <v>850</v>
      </c>
      <c r="G375" s="198" t="s">
        <v>507</v>
      </c>
      <c r="H375" s="199">
        <v>30.5</v>
      </c>
      <c r="I375" s="200"/>
      <c r="J375" s="201">
        <f>ROUND(I375*H375,2)</f>
        <v>0</v>
      </c>
      <c r="K375" s="197" t="s">
        <v>358</v>
      </c>
      <c r="L375" s="42"/>
      <c r="M375" s="202" t="s">
        <v>1</v>
      </c>
      <c r="N375" s="203" t="s">
        <v>40</v>
      </c>
      <c r="O375" s="78"/>
      <c r="P375" s="204">
        <f>O375*H375</f>
        <v>0</v>
      </c>
      <c r="Q375" s="204">
        <v>0</v>
      </c>
      <c r="R375" s="204">
        <f>Q375*H375</f>
        <v>0</v>
      </c>
      <c r="S375" s="204">
        <v>0</v>
      </c>
      <c r="T375" s="205">
        <f>S375*H375</f>
        <v>0</v>
      </c>
      <c r="AR375" s="16" t="s">
        <v>118</v>
      </c>
      <c r="AT375" s="16" t="s">
        <v>114</v>
      </c>
      <c r="AU375" s="16" t="s">
        <v>79</v>
      </c>
      <c r="AY375" s="16" t="s">
        <v>113</v>
      </c>
      <c r="BE375" s="206">
        <f>IF(N375="základní",J375,0)</f>
        <v>0</v>
      </c>
      <c r="BF375" s="206">
        <f>IF(N375="snížená",J375,0)</f>
        <v>0</v>
      </c>
      <c r="BG375" s="206">
        <f>IF(N375="zákl. přenesená",J375,0)</f>
        <v>0</v>
      </c>
      <c r="BH375" s="206">
        <f>IF(N375="sníž. přenesená",J375,0)</f>
        <v>0</v>
      </c>
      <c r="BI375" s="206">
        <f>IF(N375="nulová",J375,0)</f>
        <v>0</v>
      </c>
      <c r="BJ375" s="16" t="s">
        <v>77</v>
      </c>
      <c r="BK375" s="206">
        <f>ROUND(I375*H375,2)</f>
        <v>0</v>
      </c>
      <c r="BL375" s="16" t="s">
        <v>118</v>
      </c>
      <c r="BM375" s="16" t="s">
        <v>851</v>
      </c>
    </row>
    <row r="376" spans="2:65" s="1" customFormat="1" ht="22.5" customHeight="1">
      <c r="B376" s="37"/>
      <c r="C376" s="195" t="s">
        <v>314</v>
      </c>
      <c r="D376" s="195" t="s">
        <v>114</v>
      </c>
      <c r="E376" s="196" t="s">
        <v>852</v>
      </c>
      <c r="F376" s="197" t="s">
        <v>853</v>
      </c>
      <c r="G376" s="198" t="s">
        <v>507</v>
      </c>
      <c r="H376" s="199">
        <v>26.49</v>
      </c>
      <c r="I376" s="200"/>
      <c r="J376" s="201">
        <f>ROUND(I376*H376,2)</f>
        <v>0</v>
      </c>
      <c r="K376" s="197" t="s">
        <v>358</v>
      </c>
      <c r="L376" s="42"/>
      <c r="M376" s="202" t="s">
        <v>1</v>
      </c>
      <c r="N376" s="203" t="s">
        <v>40</v>
      </c>
      <c r="O376" s="78"/>
      <c r="P376" s="204">
        <f>O376*H376</f>
        <v>0</v>
      </c>
      <c r="Q376" s="204">
        <v>0</v>
      </c>
      <c r="R376" s="204">
        <f>Q376*H376</f>
        <v>0</v>
      </c>
      <c r="S376" s="204">
        <v>0</v>
      </c>
      <c r="T376" s="205">
        <f>S376*H376</f>
        <v>0</v>
      </c>
      <c r="AR376" s="16" t="s">
        <v>118</v>
      </c>
      <c r="AT376" s="16" t="s">
        <v>114</v>
      </c>
      <c r="AU376" s="16" t="s">
        <v>79</v>
      </c>
      <c r="AY376" s="16" t="s">
        <v>113</v>
      </c>
      <c r="BE376" s="206">
        <f>IF(N376="základní",J376,0)</f>
        <v>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16" t="s">
        <v>77</v>
      </c>
      <c r="BK376" s="206">
        <f>ROUND(I376*H376,2)</f>
        <v>0</v>
      </c>
      <c r="BL376" s="16" t="s">
        <v>118</v>
      </c>
      <c r="BM376" s="16" t="s">
        <v>854</v>
      </c>
    </row>
    <row r="377" spans="2:51" s="11" customFormat="1" ht="12">
      <c r="B377" s="221"/>
      <c r="C377" s="222"/>
      <c r="D377" s="223" t="s">
        <v>360</v>
      </c>
      <c r="E377" s="224" t="s">
        <v>1</v>
      </c>
      <c r="F377" s="225" t="s">
        <v>831</v>
      </c>
      <c r="G377" s="222"/>
      <c r="H377" s="226">
        <v>6.4</v>
      </c>
      <c r="I377" s="227"/>
      <c r="J377" s="222"/>
      <c r="K377" s="222"/>
      <c r="L377" s="228"/>
      <c r="M377" s="229"/>
      <c r="N377" s="230"/>
      <c r="O377" s="230"/>
      <c r="P377" s="230"/>
      <c r="Q377" s="230"/>
      <c r="R377" s="230"/>
      <c r="S377" s="230"/>
      <c r="T377" s="231"/>
      <c r="AT377" s="232" t="s">
        <v>360</v>
      </c>
      <c r="AU377" s="232" t="s">
        <v>79</v>
      </c>
      <c r="AV377" s="11" t="s">
        <v>79</v>
      </c>
      <c r="AW377" s="11" t="s">
        <v>31</v>
      </c>
      <c r="AX377" s="11" t="s">
        <v>69</v>
      </c>
      <c r="AY377" s="232" t="s">
        <v>113</v>
      </c>
    </row>
    <row r="378" spans="2:51" s="11" customFormat="1" ht="12">
      <c r="B378" s="221"/>
      <c r="C378" s="222"/>
      <c r="D378" s="223" t="s">
        <v>360</v>
      </c>
      <c r="E378" s="224" t="s">
        <v>1</v>
      </c>
      <c r="F378" s="225" t="s">
        <v>820</v>
      </c>
      <c r="G378" s="222"/>
      <c r="H378" s="226">
        <v>14.63</v>
      </c>
      <c r="I378" s="227"/>
      <c r="J378" s="222"/>
      <c r="K378" s="222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360</v>
      </c>
      <c r="AU378" s="232" t="s">
        <v>79</v>
      </c>
      <c r="AV378" s="11" t="s">
        <v>79</v>
      </c>
      <c r="AW378" s="11" t="s">
        <v>31</v>
      </c>
      <c r="AX378" s="11" t="s">
        <v>69</v>
      </c>
      <c r="AY378" s="232" t="s">
        <v>113</v>
      </c>
    </row>
    <row r="379" spans="2:51" s="11" customFormat="1" ht="12">
      <c r="B379" s="221"/>
      <c r="C379" s="222"/>
      <c r="D379" s="223" t="s">
        <v>360</v>
      </c>
      <c r="E379" s="224" t="s">
        <v>1</v>
      </c>
      <c r="F379" s="225" t="s">
        <v>833</v>
      </c>
      <c r="G379" s="222"/>
      <c r="H379" s="226">
        <v>5.08</v>
      </c>
      <c r="I379" s="227"/>
      <c r="J379" s="222"/>
      <c r="K379" s="222"/>
      <c r="L379" s="228"/>
      <c r="M379" s="229"/>
      <c r="N379" s="230"/>
      <c r="O379" s="230"/>
      <c r="P379" s="230"/>
      <c r="Q379" s="230"/>
      <c r="R379" s="230"/>
      <c r="S379" s="230"/>
      <c r="T379" s="231"/>
      <c r="AT379" s="232" t="s">
        <v>360</v>
      </c>
      <c r="AU379" s="232" t="s">
        <v>79</v>
      </c>
      <c r="AV379" s="11" t="s">
        <v>79</v>
      </c>
      <c r="AW379" s="11" t="s">
        <v>31</v>
      </c>
      <c r="AX379" s="11" t="s">
        <v>69</v>
      </c>
      <c r="AY379" s="232" t="s">
        <v>113</v>
      </c>
    </row>
    <row r="380" spans="2:51" s="11" customFormat="1" ht="12">
      <c r="B380" s="221"/>
      <c r="C380" s="222"/>
      <c r="D380" s="223" t="s">
        <v>360</v>
      </c>
      <c r="E380" s="224" t="s">
        <v>1</v>
      </c>
      <c r="F380" s="225" t="s">
        <v>855</v>
      </c>
      <c r="G380" s="222"/>
      <c r="H380" s="226">
        <v>0.38</v>
      </c>
      <c r="I380" s="227"/>
      <c r="J380" s="222"/>
      <c r="K380" s="222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360</v>
      </c>
      <c r="AU380" s="232" t="s">
        <v>79</v>
      </c>
      <c r="AV380" s="11" t="s">
        <v>79</v>
      </c>
      <c r="AW380" s="11" t="s">
        <v>31</v>
      </c>
      <c r="AX380" s="11" t="s">
        <v>69</v>
      </c>
      <c r="AY380" s="232" t="s">
        <v>113</v>
      </c>
    </row>
    <row r="381" spans="2:51" s="12" customFormat="1" ht="12">
      <c r="B381" s="233"/>
      <c r="C381" s="234"/>
      <c r="D381" s="223" t="s">
        <v>360</v>
      </c>
      <c r="E381" s="235" t="s">
        <v>1</v>
      </c>
      <c r="F381" s="236" t="s">
        <v>363</v>
      </c>
      <c r="G381" s="234"/>
      <c r="H381" s="237">
        <v>26.49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360</v>
      </c>
      <c r="AU381" s="243" t="s">
        <v>79</v>
      </c>
      <c r="AV381" s="12" t="s">
        <v>118</v>
      </c>
      <c r="AW381" s="12" t="s">
        <v>31</v>
      </c>
      <c r="AX381" s="12" t="s">
        <v>77</v>
      </c>
      <c r="AY381" s="243" t="s">
        <v>113</v>
      </c>
    </row>
    <row r="382" spans="2:65" s="1" customFormat="1" ht="22.5" customHeight="1">
      <c r="B382" s="37"/>
      <c r="C382" s="195" t="s">
        <v>856</v>
      </c>
      <c r="D382" s="195" t="s">
        <v>114</v>
      </c>
      <c r="E382" s="196" t="s">
        <v>857</v>
      </c>
      <c r="F382" s="197" t="s">
        <v>858</v>
      </c>
      <c r="G382" s="198" t="s">
        <v>507</v>
      </c>
      <c r="H382" s="199">
        <v>6.16</v>
      </c>
      <c r="I382" s="200"/>
      <c r="J382" s="201">
        <f>ROUND(I382*H382,2)</f>
        <v>0</v>
      </c>
      <c r="K382" s="197" t="s">
        <v>358</v>
      </c>
      <c r="L382" s="42"/>
      <c r="M382" s="202" t="s">
        <v>1</v>
      </c>
      <c r="N382" s="203" t="s">
        <v>40</v>
      </c>
      <c r="O382" s="78"/>
      <c r="P382" s="204">
        <f>O382*H382</f>
        <v>0</v>
      </c>
      <c r="Q382" s="204">
        <v>0</v>
      </c>
      <c r="R382" s="204">
        <f>Q382*H382</f>
        <v>0</v>
      </c>
      <c r="S382" s="204">
        <v>0</v>
      </c>
      <c r="T382" s="205">
        <f>S382*H382</f>
        <v>0</v>
      </c>
      <c r="AR382" s="16" t="s">
        <v>118</v>
      </c>
      <c r="AT382" s="16" t="s">
        <v>114</v>
      </c>
      <c r="AU382" s="16" t="s">
        <v>79</v>
      </c>
      <c r="AY382" s="16" t="s">
        <v>113</v>
      </c>
      <c r="BE382" s="206">
        <f>IF(N382="základní",J382,0)</f>
        <v>0</v>
      </c>
      <c r="BF382" s="206">
        <f>IF(N382="snížená",J382,0)</f>
        <v>0</v>
      </c>
      <c r="BG382" s="206">
        <f>IF(N382="zákl. přenesená",J382,0)</f>
        <v>0</v>
      </c>
      <c r="BH382" s="206">
        <f>IF(N382="sníž. přenesená",J382,0)</f>
        <v>0</v>
      </c>
      <c r="BI382" s="206">
        <f>IF(N382="nulová",J382,0)</f>
        <v>0</v>
      </c>
      <c r="BJ382" s="16" t="s">
        <v>77</v>
      </c>
      <c r="BK382" s="206">
        <f>ROUND(I382*H382,2)</f>
        <v>0</v>
      </c>
      <c r="BL382" s="16" t="s">
        <v>118</v>
      </c>
      <c r="BM382" s="16" t="s">
        <v>859</v>
      </c>
    </row>
    <row r="383" spans="2:51" s="11" customFormat="1" ht="12">
      <c r="B383" s="221"/>
      <c r="C383" s="222"/>
      <c r="D383" s="223" t="s">
        <v>360</v>
      </c>
      <c r="E383" s="224" t="s">
        <v>1</v>
      </c>
      <c r="F383" s="225" t="s">
        <v>822</v>
      </c>
      <c r="G383" s="222"/>
      <c r="H383" s="226">
        <v>6.16</v>
      </c>
      <c r="I383" s="227"/>
      <c r="J383" s="222"/>
      <c r="K383" s="222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360</v>
      </c>
      <c r="AU383" s="232" t="s">
        <v>79</v>
      </c>
      <c r="AV383" s="11" t="s">
        <v>79</v>
      </c>
      <c r="AW383" s="11" t="s">
        <v>31</v>
      </c>
      <c r="AX383" s="11" t="s">
        <v>77</v>
      </c>
      <c r="AY383" s="232" t="s">
        <v>113</v>
      </c>
    </row>
    <row r="384" spans="2:65" s="1" customFormat="1" ht="22.5" customHeight="1">
      <c r="B384" s="37"/>
      <c r="C384" s="195" t="s">
        <v>319</v>
      </c>
      <c r="D384" s="195" t="s">
        <v>114</v>
      </c>
      <c r="E384" s="196" t="s">
        <v>860</v>
      </c>
      <c r="F384" s="197" t="s">
        <v>506</v>
      </c>
      <c r="G384" s="198" t="s">
        <v>507</v>
      </c>
      <c r="H384" s="199">
        <v>28.56</v>
      </c>
      <c r="I384" s="200"/>
      <c r="J384" s="201">
        <f>ROUND(I384*H384,2)</f>
        <v>0</v>
      </c>
      <c r="K384" s="197" t="s">
        <v>358</v>
      </c>
      <c r="L384" s="42"/>
      <c r="M384" s="202" t="s">
        <v>1</v>
      </c>
      <c r="N384" s="203" t="s">
        <v>40</v>
      </c>
      <c r="O384" s="78"/>
      <c r="P384" s="204">
        <f>O384*H384</f>
        <v>0</v>
      </c>
      <c r="Q384" s="204">
        <v>0</v>
      </c>
      <c r="R384" s="204">
        <f>Q384*H384</f>
        <v>0</v>
      </c>
      <c r="S384" s="204">
        <v>0</v>
      </c>
      <c r="T384" s="205">
        <f>S384*H384</f>
        <v>0</v>
      </c>
      <c r="AR384" s="16" t="s">
        <v>118</v>
      </c>
      <c r="AT384" s="16" t="s">
        <v>114</v>
      </c>
      <c r="AU384" s="16" t="s">
        <v>79</v>
      </c>
      <c r="AY384" s="16" t="s">
        <v>113</v>
      </c>
      <c r="BE384" s="206">
        <f>IF(N384="základní",J384,0)</f>
        <v>0</v>
      </c>
      <c r="BF384" s="206">
        <f>IF(N384="snížená",J384,0)</f>
        <v>0</v>
      </c>
      <c r="BG384" s="206">
        <f>IF(N384="zákl. přenesená",J384,0)</f>
        <v>0</v>
      </c>
      <c r="BH384" s="206">
        <f>IF(N384="sníž. přenesená",J384,0)</f>
        <v>0</v>
      </c>
      <c r="BI384" s="206">
        <f>IF(N384="nulová",J384,0)</f>
        <v>0</v>
      </c>
      <c r="BJ384" s="16" t="s">
        <v>77</v>
      </c>
      <c r="BK384" s="206">
        <f>ROUND(I384*H384,2)</f>
        <v>0</v>
      </c>
      <c r="BL384" s="16" t="s">
        <v>118</v>
      </c>
      <c r="BM384" s="16" t="s">
        <v>861</v>
      </c>
    </row>
    <row r="385" spans="2:51" s="11" customFormat="1" ht="12">
      <c r="B385" s="221"/>
      <c r="C385" s="222"/>
      <c r="D385" s="223" t="s">
        <v>360</v>
      </c>
      <c r="E385" s="224" t="s">
        <v>1</v>
      </c>
      <c r="F385" s="225" t="s">
        <v>819</v>
      </c>
      <c r="G385" s="222"/>
      <c r="H385" s="226">
        <v>28.56</v>
      </c>
      <c r="I385" s="227"/>
      <c r="J385" s="222"/>
      <c r="K385" s="222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360</v>
      </c>
      <c r="AU385" s="232" t="s">
        <v>79</v>
      </c>
      <c r="AV385" s="11" t="s">
        <v>79</v>
      </c>
      <c r="AW385" s="11" t="s">
        <v>31</v>
      </c>
      <c r="AX385" s="11" t="s">
        <v>77</v>
      </c>
      <c r="AY385" s="232" t="s">
        <v>113</v>
      </c>
    </row>
    <row r="386" spans="2:63" s="9" customFormat="1" ht="25.9" customHeight="1">
      <c r="B386" s="181"/>
      <c r="C386" s="182"/>
      <c r="D386" s="183" t="s">
        <v>68</v>
      </c>
      <c r="E386" s="184" t="s">
        <v>523</v>
      </c>
      <c r="F386" s="184" t="s">
        <v>862</v>
      </c>
      <c r="G386" s="182"/>
      <c r="H386" s="182"/>
      <c r="I386" s="185"/>
      <c r="J386" s="186">
        <f>BK386</f>
        <v>0</v>
      </c>
      <c r="K386" s="182"/>
      <c r="L386" s="187"/>
      <c r="M386" s="188"/>
      <c r="N386" s="189"/>
      <c r="O386" s="189"/>
      <c r="P386" s="190">
        <f>P387</f>
        <v>0</v>
      </c>
      <c r="Q386" s="189"/>
      <c r="R386" s="190">
        <f>R387</f>
        <v>118.711218</v>
      </c>
      <c r="S386" s="189"/>
      <c r="T386" s="191">
        <f>T387</f>
        <v>0</v>
      </c>
      <c r="AR386" s="192" t="s">
        <v>121</v>
      </c>
      <c r="AT386" s="193" t="s">
        <v>68</v>
      </c>
      <c r="AU386" s="193" t="s">
        <v>69</v>
      </c>
      <c r="AY386" s="192" t="s">
        <v>113</v>
      </c>
      <c r="BK386" s="194">
        <f>BK387</f>
        <v>0</v>
      </c>
    </row>
    <row r="387" spans="2:63" s="9" customFormat="1" ht="22.8" customHeight="1">
      <c r="B387" s="181"/>
      <c r="C387" s="182"/>
      <c r="D387" s="183" t="s">
        <v>68</v>
      </c>
      <c r="E387" s="219" t="s">
        <v>863</v>
      </c>
      <c r="F387" s="219" t="s">
        <v>864</v>
      </c>
      <c r="G387" s="182"/>
      <c r="H387" s="182"/>
      <c r="I387" s="185"/>
      <c r="J387" s="220">
        <f>BK387</f>
        <v>0</v>
      </c>
      <c r="K387" s="182"/>
      <c r="L387" s="187"/>
      <c r="M387" s="188"/>
      <c r="N387" s="189"/>
      <c r="O387" s="189"/>
      <c r="P387" s="190">
        <f>SUM(P388:P400)</f>
        <v>0</v>
      </c>
      <c r="Q387" s="189"/>
      <c r="R387" s="190">
        <f>SUM(R388:R400)</f>
        <v>118.711218</v>
      </c>
      <c r="S387" s="189"/>
      <c r="T387" s="191">
        <f>SUM(T388:T400)</f>
        <v>0</v>
      </c>
      <c r="AR387" s="192" t="s">
        <v>121</v>
      </c>
      <c r="AT387" s="193" t="s">
        <v>68</v>
      </c>
      <c r="AU387" s="193" t="s">
        <v>77</v>
      </c>
      <c r="AY387" s="192" t="s">
        <v>113</v>
      </c>
      <c r="BK387" s="194">
        <f>SUM(BK388:BK400)</f>
        <v>0</v>
      </c>
    </row>
    <row r="388" spans="2:65" s="1" customFormat="1" ht="16.5" customHeight="1">
      <c r="B388" s="37"/>
      <c r="C388" s="195" t="s">
        <v>865</v>
      </c>
      <c r="D388" s="195" t="s">
        <v>114</v>
      </c>
      <c r="E388" s="196" t="s">
        <v>866</v>
      </c>
      <c r="F388" s="197" t="s">
        <v>867</v>
      </c>
      <c r="G388" s="198" t="s">
        <v>357</v>
      </c>
      <c r="H388" s="199">
        <v>268.5</v>
      </c>
      <c r="I388" s="200"/>
      <c r="J388" s="201">
        <f>ROUND(I388*H388,2)</f>
        <v>0</v>
      </c>
      <c r="K388" s="197" t="s">
        <v>358</v>
      </c>
      <c r="L388" s="42"/>
      <c r="M388" s="202" t="s">
        <v>1</v>
      </c>
      <c r="N388" s="203" t="s">
        <v>40</v>
      </c>
      <c r="O388" s="78"/>
      <c r="P388" s="204">
        <f>O388*H388</f>
        <v>0</v>
      </c>
      <c r="Q388" s="204">
        <v>0.1837</v>
      </c>
      <c r="R388" s="204">
        <f>Q388*H388</f>
        <v>49.32345</v>
      </c>
      <c r="S388" s="204">
        <v>0</v>
      </c>
      <c r="T388" s="205">
        <f>S388*H388</f>
        <v>0</v>
      </c>
      <c r="AR388" s="16" t="s">
        <v>228</v>
      </c>
      <c r="AT388" s="16" t="s">
        <v>114</v>
      </c>
      <c r="AU388" s="16" t="s">
        <v>79</v>
      </c>
      <c r="AY388" s="16" t="s">
        <v>113</v>
      </c>
      <c r="BE388" s="206">
        <f>IF(N388="základní",J388,0)</f>
        <v>0</v>
      </c>
      <c r="BF388" s="206">
        <f>IF(N388="snížená",J388,0)</f>
        <v>0</v>
      </c>
      <c r="BG388" s="206">
        <f>IF(N388="zákl. přenesená",J388,0)</f>
        <v>0</v>
      </c>
      <c r="BH388" s="206">
        <f>IF(N388="sníž. přenesená",J388,0)</f>
        <v>0</v>
      </c>
      <c r="BI388" s="206">
        <f>IF(N388="nulová",J388,0)</f>
        <v>0</v>
      </c>
      <c r="BJ388" s="16" t="s">
        <v>77</v>
      </c>
      <c r="BK388" s="206">
        <f>ROUND(I388*H388,2)</f>
        <v>0</v>
      </c>
      <c r="BL388" s="16" t="s">
        <v>228</v>
      </c>
      <c r="BM388" s="16" t="s">
        <v>868</v>
      </c>
    </row>
    <row r="389" spans="2:51" s="11" customFormat="1" ht="12">
      <c r="B389" s="221"/>
      <c r="C389" s="222"/>
      <c r="D389" s="223" t="s">
        <v>360</v>
      </c>
      <c r="E389" s="224" t="s">
        <v>1</v>
      </c>
      <c r="F389" s="225" t="s">
        <v>592</v>
      </c>
      <c r="G389" s="222"/>
      <c r="H389" s="226">
        <v>136.5</v>
      </c>
      <c r="I389" s="227"/>
      <c r="J389" s="222"/>
      <c r="K389" s="222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360</v>
      </c>
      <c r="AU389" s="232" t="s">
        <v>79</v>
      </c>
      <c r="AV389" s="11" t="s">
        <v>79</v>
      </c>
      <c r="AW389" s="11" t="s">
        <v>31</v>
      </c>
      <c r="AX389" s="11" t="s">
        <v>69</v>
      </c>
      <c r="AY389" s="232" t="s">
        <v>113</v>
      </c>
    </row>
    <row r="390" spans="2:51" s="11" customFormat="1" ht="12">
      <c r="B390" s="221"/>
      <c r="C390" s="222"/>
      <c r="D390" s="223" t="s">
        <v>360</v>
      </c>
      <c r="E390" s="224" t="s">
        <v>1</v>
      </c>
      <c r="F390" s="225" t="s">
        <v>869</v>
      </c>
      <c r="G390" s="222"/>
      <c r="H390" s="226">
        <v>69.5</v>
      </c>
      <c r="I390" s="227"/>
      <c r="J390" s="222"/>
      <c r="K390" s="222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360</v>
      </c>
      <c r="AU390" s="232" t="s">
        <v>79</v>
      </c>
      <c r="AV390" s="11" t="s">
        <v>79</v>
      </c>
      <c r="AW390" s="11" t="s">
        <v>31</v>
      </c>
      <c r="AX390" s="11" t="s">
        <v>69</v>
      </c>
      <c r="AY390" s="232" t="s">
        <v>113</v>
      </c>
    </row>
    <row r="391" spans="2:51" s="11" customFormat="1" ht="12">
      <c r="B391" s="221"/>
      <c r="C391" s="222"/>
      <c r="D391" s="223" t="s">
        <v>360</v>
      </c>
      <c r="E391" s="224" t="s">
        <v>1</v>
      </c>
      <c r="F391" s="225" t="s">
        <v>599</v>
      </c>
      <c r="G391" s="222"/>
      <c r="H391" s="226">
        <v>62.5</v>
      </c>
      <c r="I391" s="227"/>
      <c r="J391" s="222"/>
      <c r="K391" s="222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360</v>
      </c>
      <c r="AU391" s="232" t="s">
        <v>79</v>
      </c>
      <c r="AV391" s="11" t="s">
        <v>79</v>
      </c>
      <c r="AW391" s="11" t="s">
        <v>31</v>
      </c>
      <c r="AX391" s="11" t="s">
        <v>69</v>
      </c>
      <c r="AY391" s="232" t="s">
        <v>113</v>
      </c>
    </row>
    <row r="392" spans="2:51" s="12" customFormat="1" ht="12">
      <c r="B392" s="233"/>
      <c r="C392" s="234"/>
      <c r="D392" s="223" t="s">
        <v>360</v>
      </c>
      <c r="E392" s="235" t="s">
        <v>1</v>
      </c>
      <c r="F392" s="236" t="s">
        <v>363</v>
      </c>
      <c r="G392" s="234"/>
      <c r="H392" s="237">
        <v>268.5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360</v>
      </c>
      <c r="AU392" s="243" t="s">
        <v>79</v>
      </c>
      <c r="AV392" s="12" t="s">
        <v>118</v>
      </c>
      <c r="AW392" s="12" t="s">
        <v>31</v>
      </c>
      <c r="AX392" s="12" t="s">
        <v>77</v>
      </c>
      <c r="AY392" s="243" t="s">
        <v>113</v>
      </c>
    </row>
    <row r="393" spans="2:65" s="1" customFormat="1" ht="33.75" customHeight="1">
      <c r="B393" s="37"/>
      <c r="C393" s="265" t="s">
        <v>323</v>
      </c>
      <c r="D393" s="265" t="s">
        <v>523</v>
      </c>
      <c r="E393" s="266" t="s">
        <v>870</v>
      </c>
      <c r="F393" s="267" t="s">
        <v>871</v>
      </c>
      <c r="G393" s="268" t="s">
        <v>357</v>
      </c>
      <c r="H393" s="269">
        <v>276.555</v>
      </c>
      <c r="I393" s="270"/>
      <c r="J393" s="271">
        <f>ROUND(I393*H393,2)</f>
        <v>0</v>
      </c>
      <c r="K393" s="267" t="s">
        <v>1</v>
      </c>
      <c r="L393" s="272"/>
      <c r="M393" s="273" t="s">
        <v>1</v>
      </c>
      <c r="N393" s="274" t="s">
        <v>40</v>
      </c>
      <c r="O393" s="78"/>
      <c r="P393" s="204">
        <f>O393*H393</f>
        <v>0</v>
      </c>
      <c r="Q393" s="204">
        <v>0.222</v>
      </c>
      <c r="R393" s="204">
        <f>Q393*H393</f>
        <v>61.395210000000006</v>
      </c>
      <c r="S393" s="204">
        <v>0</v>
      </c>
      <c r="T393" s="205">
        <f>S393*H393</f>
        <v>0</v>
      </c>
      <c r="AR393" s="16" t="s">
        <v>872</v>
      </c>
      <c r="AT393" s="16" t="s">
        <v>523</v>
      </c>
      <c r="AU393" s="16" t="s">
        <v>79</v>
      </c>
      <c r="AY393" s="16" t="s">
        <v>113</v>
      </c>
      <c r="BE393" s="206">
        <f>IF(N393="základní",J393,0)</f>
        <v>0</v>
      </c>
      <c r="BF393" s="206">
        <f>IF(N393="snížená",J393,0)</f>
        <v>0</v>
      </c>
      <c r="BG393" s="206">
        <f>IF(N393="zákl. přenesená",J393,0)</f>
        <v>0</v>
      </c>
      <c r="BH393" s="206">
        <f>IF(N393="sníž. přenesená",J393,0)</f>
        <v>0</v>
      </c>
      <c r="BI393" s="206">
        <f>IF(N393="nulová",J393,0)</f>
        <v>0</v>
      </c>
      <c r="BJ393" s="16" t="s">
        <v>77</v>
      </c>
      <c r="BK393" s="206">
        <f>ROUND(I393*H393,2)</f>
        <v>0</v>
      </c>
      <c r="BL393" s="16" t="s">
        <v>228</v>
      </c>
      <c r="BM393" s="16" t="s">
        <v>873</v>
      </c>
    </row>
    <row r="394" spans="2:51" s="11" customFormat="1" ht="12">
      <c r="B394" s="221"/>
      <c r="C394" s="222"/>
      <c r="D394" s="223" t="s">
        <v>360</v>
      </c>
      <c r="E394" s="224" t="s">
        <v>1</v>
      </c>
      <c r="F394" s="225" t="s">
        <v>874</v>
      </c>
      <c r="G394" s="222"/>
      <c r="H394" s="226">
        <v>268.5</v>
      </c>
      <c r="I394" s="227"/>
      <c r="J394" s="222"/>
      <c r="K394" s="222"/>
      <c r="L394" s="228"/>
      <c r="M394" s="229"/>
      <c r="N394" s="230"/>
      <c r="O394" s="230"/>
      <c r="P394" s="230"/>
      <c r="Q394" s="230"/>
      <c r="R394" s="230"/>
      <c r="S394" s="230"/>
      <c r="T394" s="231"/>
      <c r="AT394" s="232" t="s">
        <v>360</v>
      </c>
      <c r="AU394" s="232" t="s">
        <v>79</v>
      </c>
      <c r="AV394" s="11" t="s">
        <v>79</v>
      </c>
      <c r="AW394" s="11" t="s">
        <v>31</v>
      </c>
      <c r="AX394" s="11" t="s">
        <v>69</v>
      </c>
      <c r="AY394" s="232" t="s">
        <v>113</v>
      </c>
    </row>
    <row r="395" spans="2:51" s="14" customFormat="1" ht="12">
      <c r="B395" s="254"/>
      <c r="C395" s="255"/>
      <c r="D395" s="223" t="s">
        <v>360</v>
      </c>
      <c r="E395" s="256" t="s">
        <v>1</v>
      </c>
      <c r="F395" s="257" t="s">
        <v>438</v>
      </c>
      <c r="G395" s="255"/>
      <c r="H395" s="258">
        <v>268.5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AT395" s="264" t="s">
        <v>360</v>
      </c>
      <c r="AU395" s="264" t="s">
        <v>79</v>
      </c>
      <c r="AV395" s="14" t="s">
        <v>121</v>
      </c>
      <c r="AW395" s="14" t="s">
        <v>31</v>
      </c>
      <c r="AX395" s="14" t="s">
        <v>69</v>
      </c>
      <c r="AY395" s="264" t="s">
        <v>113</v>
      </c>
    </row>
    <row r="396" spans="2:51" s="11" customFormat="1" ht="12">
      <c r="B396" s="221"/>
      <c r="C396" s="222"/>
      <c r="D396" s="223" t="s">
        <v>360</v>
      </c>
      <c r="E396" s="224" t="s">
        <v>1</v>
      </c>
      <c r="F396" s="225" t="s">
        <v>875</v>
      </c>
      <c r="G396" s="222"/>
      <c r="H396" s="226">
        <v>276.555</v>
      </c>
      <c r="I396" s="227"/>
      <c r="J396" s="222"/>
      <c r="K396" s="222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360</v>
      </c>
      <c r="AU396" s="232" t="s">
        <v>79</v>
      </c>
      <c r="AV396" s="11" t="s">
        <v>79</v>
      </c>
      <c r="AW396" s="11" t="s">
        <v>31</v>
      </c>
      <c r="AX396" s="11" t="s">
        <v>77</v>
      </c>
      <c r="AY396" s="232" t="s">
        <v>113</v>
      </c>
    </row>
    <row r="397" spans="2:65" s="1" customFormat="1" ht="16.5" customHeight="1">
      <c r="B397" s="37"/>
      <c r="C397" s="195" t="s">
        <v>876</v>
      </c>
      <c r="D397" s="195" t="s">
        <v>114</v>
      </c>
      <c r="E397" s="196" t="s">
        <v>877</v>
      </c>
      <c r="F397" s="197" t="s">
        <v>878</v>
      </c>
      <c r="G397" s="198" t="s">
        <v>357</v>
      </c>
      <c r="H397" s="199">
        <v>27.7</v>
      </c>
      <c r="I397" s="200"/>
      <c r="J397" s="201">
        <f>ROUND(I397*H397,2)</f>
        <v>0</v>
      </c>
      <c r="K397" s="197" t="s">
        <v>358</v>
      </c>
      <c r="L397" s="42"/>
      <c r="M397" s="202" t="s">
        <v>1</v>
      </c>
      <c r="N397" s="203" t="s">
        <v>40</v>
      </c>
      <c r="O397" s="78"/>
      <c r="P397" s="204">
        <f>O397*H397</f>
        <v>0</v>
      </c>
      <c r="Q397" s="204">
        <v>0.167</v>
      </c>
      <c r="R397" s="204">
        <f>Q397*H397</f>
        <v>4.625900000000001</v>
      </c>
      <c r="S397" s="204">
        <v>0</v>
      </c>
      <c r="T397" s="205">
        <f>S397*H397</f>
        <v>0</v>
      </c>
      <c r="AR397" s="16" t="s">
        <v>228</v>
      </c>
      <c r="AT397" s="16" t="s">
        <v>114</v>
      </c>
      <c r="AU397" s="16" t="s">
        <v>79</v>
      </c>
      <c r="AY397" s="16" t="s">
        <v>113</v>
      </c>
      <c r="BE397" s="206">
        <f>IF(N397="základní",J397,0)</f>
        <v>0</v>
      </c>
      <c r="BF397" s="206">
        <f>IF(N397="snížená",J397,0)</f>
        <v>0</v>
      </c>
      <c r="BG397" s="206">
        <f>IF(N397="zákl. přenesená",J397,0)</f>
        <v>0</v>
      </c>
      <c r="BH397" s="206">
        <f>IF(N397="sníž. přenesená",J397,0)</f>
        <v>0</v>
      </c>
      <c r="BI397" s="206">
        <f>IF(N397="nulová",J397,0)</f>
        <v>0</v>
      </c>
      <c r="BJ397" s="16" t="s">
        <v>77</v>
      </c>
      <c r="BK397" s="206">
        <f>ROUND(I397*H397,2)</f>
        <v>0</v>
      </c>
      <c r="BL397" s="16" t="s">
        <v>228</v>
      </c>
      <c r="BM397" s="16" t="s">
        <v>879</v>
      </c>
    </row>
    <row r="398" spans="2:51" s="11" customFormat="1" ht="12">
      <c r="B398" s="221"/>
      <c r="C398" s="222"/>
      <c r="D398" s="223" t="s">
        <v>360</v>
      </c>
      <c r="E398" s="224" t="s">
        <v>1</v>
      </c>
      <c r="F398" s="225" t="s">
        <v>553</v>
      </c>
      <c r="G398" s="222"/>
      <c r="H398" s="226">
        <v>27.7</v>
      </c>
      <c r="I398" s="227"/>
      <c r="J398" s="222"/>
      <c r="K398" s="222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360</v>
      </c>
      <c r="AU398" s="232" t="s">
        <v>79</v>
      </c>
      <c r="AV398" s="11" t="s">
        <v>79</v>
      </c>
      <c r="AW398" s="11" t="s">
        <v>31</v>
      </c>
      <c r="AX398" s="11" t="s">
        <v>77</v>
      </c>
      <c r="AY398" s="232" t="s">
        <v>113</v>
      </c>
    </row>
    <row r="399" spans="2:65" s="1" customFormat="1" ht="16.5" customHeight="1">
      <c r="B399" s="37"/>
      <c r="C399" s="265" t="s">
        <v>326</v>
      </c>
      <c r="D399" s="265" t="s">
        <v>523</v>
      </c>
      <c r="E399" s="266" t="s">
        <v>880</v>
      </c>
      <c r="F399" s="267" t="s">
        <v>881</v>
      </c>
      <c r="G399" s="268" t="s">
        <v>357</v>
      </c>
      <c r="H399" s="269">
        <v>28.531</v>
      </c>
      <c r="I399" s="270"/>
      <c r="J399" s="271">
        <f>ROUND(I399*H399,2)</f>
        <v>0</v>
      </c>
      <c r="K399" s="267" t="s">
        <v>358</v>
      </c>
      <c r="L399" s="272"/>
      <c r="M399" s="273" t="s">
        <v>1</v>
      </c>
      <c r="N399" s="274" t="s">
        <v>40</v>
      </c>
      <c r="O399" s="78"/>
      <c r="P399" s="204">
        <f>O399*H399</f>
        <v>0</v>
      </c>
      <c r="Q399" s="204">
        <v>0.118</v>
      </c>
      <c r="R399" s="204">
        <f>Q399*H399</f>
        <v>3.3666579999999997</v>
      </c>
      <c r="S399" s="204">
        <v>0</v>
      </c>
      <c r="T399" s="205">
        <f>S399*H399</f>
        <v>0</v>
      </c>
      <c r="AR399" s="16" t="s">
        <v>882</v>
      </c>
      <c r="AT399" s="16" t="s">
        <v>523</v>
      </c>
      <c r="AU399" s="16" t="s">
        <v>79</v>
      </c>
      <c r="AY399" s="16" t="s">
        <v>113</v>
      </c>
      <c r="BE399" s="206">
        <f>IF(N399="základní",J399,0)</f>
        <v>0</v>
      </c>
      <c r="BF399" s="206">
        <f>IF(N399="snížená",J399,0)</f>
        <v>0</v>
      </c>
      <c r="BG399" s="206">
        <f>IF(N399="zákl. přenesená",J399,0)</f>
        <v>0</v>
      </c>
      <c r="BH399" s="206">
        <f>IF(N399="sníž. přenesená",J399,0)</f>
        <v>0</v>
      </c>
      <c r="BI399" s="206">
        <f>IF(N399="nulová",J399,0)</f>
        <v>0</v>
      </c>
      <c r="BJ399" s="16" t="s">
        <v>77</v>
      </c>
      <c r="BK399" s="206">
        <f>ROUND(I399*H399,2)</f>
        <v>0</v>
      </c>
      <c r="BL399" s="16" t="s">
        <v>882</v>
      </c>
      <c r="BM399" s="16" t="s">
        <v>883</v>
      </c>
    </row>
    <row r="400" spans="2:51" s="11" customFormat="1" ht="12">
      <c r="B400" s="221"/>
      <c r="C400" s="222"/>
      <c r="D400" s="223" t="s">
        <v>360</v>
      </c>
      <c r="E400" s="224" t="s">
        <v>1</v>
      </c>
      <c r="F400" s="225" t="s">
        <v>884</v>
      </c>
      <c r="G400" s="222"/>
      <c r="H400" s="226">
        <v>28.531</v>
      </c>
      <c r="I400" s="227"/>
      <c r="J400" s="222"/>
      <c r="K400" s="222"/>
      <c r="L400" s="228"/>
      <c r="M400" s="275"/>
      <c r="N400" s="276"/>
      <c r="O400" s="276"/>
      <c r="P400" s="276"/>
      <c r="Q400" s="276"/>
      <c r="R400" s="276"/>
      <c r="S400" s="276"/>
      <c r="T400" s="277"/>
      <c r="AT400" s="232" t="s">
        <v>360</v>
      </c>
      <c r="AU400" s="232" t="s">
        <v>79</v>
      </c>
      <c r="AV400" s="11" t="s">
        <v>79</v>
      </c>
      <c r="AW400" s="11" t="s">
        <v>31</v>
      </c>
      <c r="AX400" s="11" t="s">
        <v>77</v>
      </c>
      <c r="AY400" s="232" t="s">
        <v>113</v>
      </c>
    </row>
    <row r="401" spans="2:12" s="1" customFormat="1" ht="6.95" customHeight="1">
      <c r="B401" s="56"/>
      <c r="C401" s="57"/>
      <c r="D401" s="57"/>
      <c r="E401" s="57"/>
      <c r="F401" s="57"/>
      <c r="G401" s="57"/>
      <c r="H401" s="57"/>
      <c r="I401" s="154"/>
      <c r="J401" s="57"/>
      <c r="K401" s="57"/>
      <c r="L401" s="42"/>
    </row>
  </sheetData>
  <sheetProtection password="CC35" sheet="1" objects="1" scenarios="1" formatColumns="0" formatRows="0" autoFilter="0"/>
  <autoFilter ref="C88:K400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79</v>
      </c>
    </row>
    <row r="4" spans="2:46" ht="24.95" customHeight="1">
      <c r="B4" s="19"/>
      <c r="D4" s="127" t="s">
        <v>86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ÚČELOVÁ KOMUNIKACE K ČP. 48, PŘELOUČ</v>
      </c>
      <c r="F7" s="128"/>
      <c r="G7" s="128"/>
      <c r="H7" s="128"/>
      <c r="L7" s="19"/>
    </row>
    <row r="8" spans="2:12" s="1" customFormat="1" ht="12" customHeight="1">
      <c r="B8" s="42"/>
      <c r="D8" s="128" t="s">
        <v>87</v>
      </c>
      <c r="I8" s="130"/>
      <c r="L8" s="42"/>
    </row>
    <row r="9" spans="2:12" s="1" customFormat="1" ht="36.95" customHeight="1">
      <c r="B9" s="42"/>
      <c r="E9" s="131" t="s">
        <v>885</v>
      </c>
      <c r="F9" s="1"/>
      <c r="G9" s="1"/>
      <c r="H9" s="1"/>
      <c r="I9" s="130"/>
      <c r="L9" s="42"/>
    </row>
    <row r="10" spans="2:12" s="1" customFormat="1" ht="12">
      <c r="B10" s="42"/>
      <c r="I10" s="130"/>
      <c r="L10" s="42"/>
    </row>
    <row r="11" spans="2:12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pans="2: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26. 4. 2019</v>
      </c>
      <c r="L12" s="42"/>
    </row>
    <row r="13" spans="2:12" s="1" customFormat="1" ht="10.8" customHeight="1">
      <c r="B13" s="42"/>
      <c r="I13" s="130"/>
      <c r="L13" s="42"/>
    </row>
    <row r="14" spans="2:12" s="1" customFormat="1" ht="12" customHeight="1">
      <c r="B14" s="42"/>
      <c r="D14" s="128" t="s">
        <v>24</v>
      </c>
      <c r="I14" s="132" t="s">
        <v>25</v>
      </c>
      <c r="J14" s="16" t="str">
        <f>IF('Rekapitulace stavby'!AN10="","",'Rekapitulace stavby'!AN10)</f>
        <v/>
      </c>
      <c r="L14" s="42"/>
    </row>
    <row r="15" spans="2:12" s="1" customFormat="1" ht="18" customHeight="1">
      <c r="B15" s="42"/>
      <c r="E15" s="16" t="str">
        <f>IF('Rekapitulace stavby'!E11="","",'Rekapitulace stavby'!E11)</f>
        <v xml:space="preserve"> </v>
      </c>
      <c r="I15" s="132" t="s">
        <v>27</v>
      </c>
      <c r="J15" s="16" t="str">
        <f>IF('Rekapitulace stavby'!AN11="","",'Rekapitulace stavby'!AN11)</f>
        <v/>
      </c>
      <c r="L15" s="42"/>
    </row>
    <row r="16" spans="2:12" s="1" customFormat="1" ht="6.95" customHeight="1">
      <c r="B16" s="42"/>
      <c r="I16" s="130"/>
      <c r="L16" s="42"/>
    </row>
    <row r="17" spans="2:12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0"/>
      <c r="L19" s="42"/>
    </row>
    <row r="20" spans="2:12" s="1" customFormat="1" ht="12" customHeight="1">
      <c r="B20" s="42"/>
      <c r="D20" s="128" t="s">
        <v>30</v>
      </c>
      <c r="I20" s="132" t="s">
        <v>25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32" t="s">
        <v>27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30"/>
      <c r="L22" s="42"/>
    </row>
    <row r="23" spans="2:12" s="1" customFormat="1" ht="12" customHeight="1">
      <c r="B23" s="42"/>
      <c r="D23" s="128" t="s">
        <v>32</v>
      </c>
      <c r="I23" s="132" t="s">
        <v>25</v>
      </c>
      <c r="J23" s="16" t="s">
        <v>1</v>
      </c>
      <c r="L23" s="42"/>
    </row>
    <row r="24" spans="2:12" s="1" customFormat="1" ht="18" customHeight="1">
      <c r="B24" s="42"/>
      <c r="E24" s="16" t="s">
        <v>33</v>
      </c>
      <c r="I24" s="132" t="s">
        <v>27</v>
      </c>
      <c r="J24" s="16" t="s">
        <v>1</v>
      </c>
      <c r="L24" s="42"/>
    </row>
    <row r="25" spans="2:12" s="1" customFormat="1" ht="6.95" customHeight="1">
      <c r="B25" s="42"/>
      <c r="I25" s="130"/>
      <c r="L25" s="42"/>
    </row>
    <row r="26" spans="2:12" s="1" customFormat="1" ht="12" customHeight="1">
      <c r="B26" s="42"/>
      <c r="D26" s="128" t="s">
        <v>34</v>
      </c>
      <c r="I26" s="130"/>
      <c r="L26" s="42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2"/>
      <c r="I28" s="130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>
      <c r="B30" s="42"/>
      <c r="D30" s="138" t="s">
        <v>35</v>
      </c>
      <c r="I30" s="130"/>
      <c r="J30" s="139">
        <f>ROUND(J83,2)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>
      <c r="B32" s="42"/>
      <c r="F32" s="140" t="s">
        <v>37</v>
      </c>
      <c r="I32" s="141" t="s">
        <v>36</v>
      </c>
      <c r="J32" s="140" t="s">
        <v>38</v>
      </c>
      <c r="L32" s="42"/>
    </row>
    <row r="33" spans="2:12" s="1" customFormat="1" ht="14.4" customHeight="1">
      <c r="B33" s="42"/>
      <c r="D33" s="128" t="s">
        <v>39</v>
      </c>
      <c r="E33" s="128" t="s">
        <v>40</v>
      </c>
      <c r="F33" s="142">
        <f>ROUND((SUM(BE83:BE97)),2)</f>
        <v>0</v>
      </c>
      <c r="I33" s="143">
        <v>0.21</v>
      </c>
      <c r="J33" s="142">
        <f>ROUND(((SUM(BE83:BE97))*I33),2)</f>
        <v>0</v>
      </c>
      <c r="L33" s="42"/>
    </row>
    <row r="34" spans="2:12" s="1" customFormat="1" ht="14.4" customHeight="1">
      <c r="B34" s="42"/>
      <c r="E34" s="128" t="s">
        <v>41</v>
      </c>
      <c r="F34" s="142">
        <f>ROUND((SUM(BF83:BF97)),2)</f>
        <v>0</v>
      </c>
      <c r="I34" s="143">
        <v>0.15</v>
      </c>
      <c r="J34" s="142">
        <f>ROUND(((SUM(BF83:BF97))*I34),2)</f>
        <v>0</v>
      </c>
      <c r="L34" s="42"/>
    </row>
    <row r="35" spans="2:12" s="1" customFormat="1" ht="14.4" customHeight="1" hidden="1">
      <c r="B35" s="42"/>
      <c r="E35" s="128" t="s">
        <v>42</v>
      </c>
      <c r="F35" s="142">
        <f>ROUND((SUM(BG83:BG97)),2)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43</v>
      </c>
      <c r="F36" s="142">
        <f>ROUND((SUM(BH83:BH97)),2)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44</v>
      </c>
      <c r="F37" s="142">
        <f>ROUND((SUM(BI83:BI97)),2)</f>
        <v>0</v>
      </c>
      <c r="I37" s="143">
        <v>0</v>
      </c>
      <c r="J37" s="142">
        <f>0</f>
        <v>0</v>
      </c>
      <c r="L37" s="42"/>
    </row>
    <row r="38" spans="2:12" s="1" customFormat="1" ht="6.95" customHeight="1">
      <c r="B38" s="42"/>
      <c r="I38" s="130"/>
      <c r="L38" s="42"/>
    </row>
    <row r="39" spans="2:12" s="1" customFormat="1" ht="25.4" customHeight="1">
      <c r="B39" s="42"/>
      <c r="C39" s="144"/>
      <c r="D39" s="145" t="s">
        <v>45</v>
      </c>
      <c r="E39" s="146"/>
      <c r="F39" s="146"/>
      <c r="G39" s="147" t="s">
        <v>46</v>
      </c>
      <c r="H39" s="148" t="s">
        <v>47</v>
      </c>
      <c r="I39" s="149"/>
      <c r="J39" s="150">
        <f>SUM(J30:J37)</f>
        <v>0</v>
      </c>
      <c r="K39" s="151"/>
      <c r="L39" s="42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89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ÚČELOVÁ KOMUNIKACE K ČP. 48, PŘELOUČ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87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SO 001 - VEDLEJŠÍ A OSTATNÍ NÁKLADY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Přelouč</v>
      </c>
      <c r="G52" s="38"/>
      <c r="H52" s="38"/>
      <c r="I52" s="132" t="s">
        <v>22</v>
      </c>
      <c r="J52" s="66" t="str">
        <f>IF(J12="","",J12)</f>
        <v>26. 4. 2019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 xml:space="preserve"> </v>
      </c>
      <c r="G54" s="38"/>
      <c r="H54" s="38"/>
      <c r="I54" s="132" t="s">
        <v>30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32</v>
      </c>
      <c r="J55" s="35" t="str">
        <f>E24</f>
        <v>Sýkorová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90</v>
      </c>
      <c r="D57" s="160"/>
      <c r="E57" s="160"/>
      <c r="F57" s="160"/>
      <c r="G57" s="160"/>
      <c r="H57" s="160"/>
      <c r="I57" s="161"/>
      <c r="J57" s="162" t="s">
        <v>91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92</v>
      </c>
      <c r="D59" s="38"/>
      <c r="E59" s="38"/>
      <c r="F59" s="38"/>
      <c r="G59" s="38"/>
      <c r="H59" s="38"/>
      <c r="I59" s="130"/>
      <c r="J59" s="97">
        <f>J83</f>
        <v>0</v>
      </c>
      <c r="K59" s="38"/>
      <c r="L59" s="42"/>
      <c r="AU59" s="16" t="s">
        <v>93</v>
      </c>
    </row>
    <row r="60" spans="2:12" s="7" customFormat="1" ht="24.95" customHeight="1">
      <c r="B60" s="164"/>
      <c r="C60" s="165"/>
      <c r="D60" s="166" t="s">
        <v>886</v>
      </c>
      <c r="E60" s="167"/>
      <c r="F60" s="167"/>
      <c r="G60" s="167"/>
      <c r="H60" s="167"/>
      <c r="I60" s="168"/>
      <c r="J60" s="169">
        <f>J84</f>
        <v>0</v>
      </c>
      <c r="K60" s="165"/>
      <c r="L60" s="170"/>
    </row>
    <row r="61" spans="2:12" s="10" customFormat="1" ht="19.9" customHeight="1">
      <c r="B61" s="212"/>
      <c r="C61" s="213"/>
      <c r="D61" s="214" t="s">
        <v>887</v>
      </c>
      <c r="E61" s="215"/>
      <c r="F61" s="215"/>
      <c r="G61" s="215"/>
      <c r="H61" s="215"/>
      <c r="I61" s="216"/>
      <c r="J61" s="217">
        <f>J85</f>
        <v>0</v>
      </c>
      <c r="K61" s="213"/>
      <c r="L61" s="218"/>
    </row>
    <row r="62" spans="2:12" s="10" customFormat="1" ht="19.9" customHeight="1">
      <c r="B62" s="212"/>
      <c r="C62" s="213"/>
      <c r="D62" s="214" t="s">
        <v>888</v>
      </c>
      <c r="E62" s="215"/>
      <c r="F62" s="215"/>
      <c r="G62" s="215"/>
      <c r="H62" s="215"/>
      <c r="I62" s="216"/>
      <c r="J62" s="217">
        <f>J89</f>
        <v>0</v>
      </c>
      <c r="K62" s="213"/>
      <c r="L62" s="218"/>
    </row>
    <row r="63" spans="2:12" s="10" customFormat="1" ht="19.9" customHeight="1">
      <c r="B63" s="212"/>
      <c r="C63" s="213"/>
      <c r="D63" s="214" t="s">
        <v>889</v>
      </c>
      <c r="E63" s="215"/>
      <c r="F63" s="215"/>
      <c r="G63" s="215"/>
      <c r="H63" s="215"/>
      <c r="I63" s="216"/>
      <c r="J63" s="217">
        <f>J96</f>
        <v>0</v>
      </c>
      <c r="K63" s="213"/>
      <c r="L63" s="218"/>
    </row>
    <row r="64" spans="2:12" s="1" customFormat="1" ht="21.8" customHeight="1">
      <c r="B64" s="37"/>
      <c r="C64" s="38"/>
      <c r="D64" s="38"/>
      <c r="E64" s="38"/>
      <c r="F64" s="38"/>
      <c r="G64" s="38"/>
      <c r="H64" s="38"/>
      <c r="I64" s="130"/>
      <c r="J64" s="38"/>
      <c r="K64" s="38"/>
      <c r="L64" s="42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54"/>
      <c r="J65" s="57"/>
      <c r="K65" s="57"/>
      <c r="L65" s="42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57"/>
      <c r="J69" s="59"/>
      <c r="K69" s="59"/>
      <c r="L69" s="42"/>
    </row>
    <row r="70" spans="2:12" s="1" customFormat="1" ht="24.95" customHeight="1">
      <c r="B70" s="37"/>
      <c r="C70" s="22" t="s">
        <v>98</v>
      </c>
      <c r="D70" s="38"/>
      <c r="E70" s="38"/>
      <c r="F70" s="38"/>
      <c r="G70" s="38"/>
      <c r="H70" s="38"/>
      <c r="I70" s="130"/>
      <c r="J70" s="38"/>
      <c r="K70" s="38"/>
      <c r="L70" s="42"/>
    </row>
    <row r="71" spans="2:12" s="1" customFormat="1" ht="6.95" customHeight="1">
      <c r="B71" s="37"/>
      <c r="C71" s="38"/>
      <c r="D71" s="38"/>
      <c r="E71" s="38"/>
      <c r="F71" s="38"/>
      <c r="G71" s="38"/>
      <c r="H71" s="38"/>
      <c r="I71" s="130"/>
      <c r="J71" s="38"/>
      <c r="K71" s="38"/>
      <c r="L71" s="42"/>
    </row>
    <row r="72" spans="2:12" s="1" customFormat="1" ht="12" customHeight="1">
      <c r="B72" s="37"/>
      <c r="C72" s="31" t="s">
        <v>16</v>
      </c>
      <c r="D72" s="38"/>
      <c r="E72" s="38"/>
      <c r="F72" s="38"/>
      <c r="G72" s="38"/>
      <c r="H72" s="38"/>
      <c r="I72" s="130"/>
      <c r="J72" s="38"/>
      <c r="K72" s="38"/>
      <c r="L72" s="42"/>
    </row>
    <row r="73" spans="2:12" s="1" customFormat="1" ht="16.5" customHeight="1">
      <c r="B73" s="37"/>
      <c r="C73" s="38"/>
      <c r="D73" s="38"/>
      <c r="E73" s="158" t="str">
        <f>E7</f>
        <v>ÚČELOVÁ KOMUNIKACE K ČP. 48, PŘELOUČ</v>
      </c>
      <c r="F73" s="31"/>
      <c r="G73" s="31"/>
      <c r="H73" s="31"/>
      <c r="I73" s="130"/>
      <c r="J73" s="38"/>
      <c r="K73" s="38"/>
      <c r="L73" s="42"/>
    </row>
    <row r="74" spans="2:12" s="1" customFormat="1" ht="12" customHeight="1">
      <c r="B74" s="37"/>
      <c r="C74" s="31" t="s">
        <v>87</v>
      </c>
      <c r="D74" s="38"/>
      <c r="E74" s="38"/>
      <c r="F74" s="38"/>
      <c r="G74" s="38"/>
      <c r="H74" s="38"/>
      <c r="I74" s="130"/>
      <c r="J74" s="38"/>
      <c r="K74" s="38"/>
      <c r="L74" s="42"/>
    </row>
    <row r="75" spans="2:12" s="1" customFormat="1" ht="16.5" customHeight="1">
      <c r="B75" s="37"/>
      <c r="C75" s="38"/>
      <c r="D75" s="38"/>
      <c r="E75" s="63" t="str">
        <f>E9</f>
        <v>SO 001 - VEDLEJŠÍ A OSTATNÍ NÁKLADY</v>
      </c>
      <c r="F75" s="38"/>
      <c r="G75" s="38"/>
      <c r="H75" s="38"/>
      <c r="I75" s="130"/>
      <c r="J75" s="38"/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30"/>
      <c r="J76" s="38"/>
      <c r="K76" s="38"/>
      <c r="L76" s="42"/>
    </row>
    <row r="77" spans="2:12" s="1" customFormat="1" ht="12" customHeight="1">
      <c r="B77" s="37"/>
      <c r="C77" s="31" t="s">
        <v>20</v>
      </c>
      <c r="D77" s="38"/>
      <c r="E77" s="38"/>
      <c r="F77" s="26" t="str">
        <f>F12</f>
        <v>Přelouč</v>
      </c>
      <c r="G77" s="38"/>
      <c r="H77" s="38"/>
      <c r="I77" s="132" t="s">
        <v>22</v>
      </c>
      <c r="J77" s="66" t="str">
        <f>IF(J12="","",J12)</f>
        <v>26. 4. 2019</v>
      </c>
      <c r="K77" s="38"/>
      <c r="L77" s="42"/>
    </row>
    <row r="78" spans="2:12" s="1" customFormat="1" ht="6.95" customHeight="1">
      <c r="B78" s="37"/>
      <c r="C78" s="38"/>
      <c r="D78" s="38"/>
      <c r="E78" s="38"/>
      <c r="F78" s="38"/>
      <c r="G78" s="38"/>
      <c r="H78" s="38"/>
      <c r="I78" s="130"/>
      <c r="J78" s="38"/>
      <c r="K78" s="38"/>
      <c r="L78" s="42"/>
    </row>
    <row r="79" spans="2:12" s="1" customFormat="1" ht="13.65" customHeight="1">
      <c r="B79" s="37"/>
      <c r="C79" s="31" t="s">
        <v>24</v>
      </c>
      <c r="D79" s="38"/>
      <c r="E79" s="38"/>
      <c r="F79" s="26" t="str">
        <f>E15</f>
        <v xml:space="preserve"> </v>
      </c>
      <c r="G79" s="38"/>
      <c r="H79" s="38"/>
      <c r="I79" s="132" t="s">
        <v>30</v>
      </c>
      <c r="J79" s="35" t="str">
        <f>E21</f>
        <v xml:space="preserve"> </v>
      </c>
      <c r="K79" s="38"/>
      <c r="L79" s="42"/>
    </row>
    <row r="80" spans="2:12" s="1" customFormat="1" ht="13.65" customHeight="1">
      <c r="B80" s="37"/>
      <c r="C80" s="31" t="s">
        <v>28</v>
      </c>
      <c r="D80" s="38"/>
      <c r="E80" s="38"/>
      <c r="F80" s="26" t="str">
        <f>IF(E18="","",E18)</f>
        <v>Vyplň údaj</v>
      </c>
      <c r="G80" s="38"/>
      <c r="H80" s="38"/>
      <c r="I80" s="132" t="s">
        <v>32</v>
      </c>
      <c r="J80" s="35" t="str">
        <f>E24</f>
        <v>Sýkorová</v>
      </c>
      <c r="K80" s="38"/>
      <c r="L80" s="42"/>
    </row>
    <row r="81" spans="2:12" s="1" customFormat="1" ht="10.3" customHeight="1"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42"/>
    </row>
    <row r="82" spans="2:20" s="8" customFormat="1" ht="29.25" customHeight="1">
      <c r="B82" s="171"/>
      <c r="C82" s="172" t="s">
        <v>99</v>
      </c>
      <c r="D82" s="173" t="s">
        <v>54</v>
      </c>
      <c r="E82" s="173" t="s">
        <v>50</v>
      </c>
      <c r="F82" s="173" t="s">
        <v>51</v>
      </c>
      <c r="G82" s="173" t="s">
        <v>100</v>
      </c>
      <c r="H82" s="173" t="s">
        <v>101</v>
      </c>
      <c r="I82" s="174" t="s">
        <v>102</v>
      </c>
      <c r="J82" s="173" t="s">
        <v>91</v>
      </c>
      <c r="K82" s="175" t="s">
        <v>103</v>
      </c>
      <c r="L82" s="176"/>
      <c r="M82" s="87" t="s">
        <v>1</v>
      </c>
      <c r="N82" s="88" t="s">
        <v>39</v>
      </c>
      <c r="O82" s="88" t="s">
        <v>104</v>
      </c>
      <c r="P82" s="88" t="s">
        <v>105</v>
      </c>
      <c r="Q82" s="88" t="s">
        <v>106</v>
      </c>
      <c r="R82" s="88" t="s">
        <v>107</v>
      </c>
      <c r="S82" s="88" t="s">
        <v>108</v>
      </c>
      <c r="T82" s="89" t="s">
        <v>109</v>
      </c>
    </row>
    <row r="83" spans="2:63" s="1" customFormat="1" ht="22.8" customHeight="1">
      <c r="B83" s="37"/>
      <c r="C83" s="94" t="s">
        <v>110</v>
      </c>
      <c r="D83" s="38"/>
      <c r="E83" s="38"/>
      <c r="F83" s="38"/>
      <c r="G83" s="38"/>
      <c r="H83" s="38"/>
      <c r="I83" s="130"/>
      <c r="J83" s="177">
        <f>BK83</f>
        <v>0</v>
      </c>
      <c r="K83" s="38"/>
      <c r="L83" s="42"/>
      <c r="M83" s="90"/>
      <c r="N83" s="91"/>
      <c r="O83" s="91"/>
      <c r="P83" s="178">
        <f>P84</f>
        <v>0</v>
      </c>
      <c r="Q83" s="91"/>
      <c r="R83" s="178">
        <f>R84</f>
        <v>0</v>
      </c>
      <c r="S83" s="91"/>
      <c r="T83" s="179">
        <f>T84</f>
        <v>0</v>
      </c>
      <c r="AT83" s="16" t="s">
        <v>68</v>
      </c>
      <c r="AU83" s="16" t="s">
        <v>93</v>
      </c>
      <c r="BK83" s="180">
        <f>BK84</f>
        <v>0</v>
      </c>
    </row>
    <row r="84" spans="2:63" s="9" customFormat="1" ht="25.9" customHeight="1">
      <c r="B84" s="181"/>
      <c r="C84" s="182"/>
      <c r="D84" s="183" t="s">
        <v>68</v>
      </c>
      <c r="E84" s="184" t="s">
        <v>890</v>
      </c>
      <c r="F84" s="184" t="s">
        <v>891</v>
      </c>
      <c r="G84" s="182"/>
      <c r="H84" s="182"/>
      <c r="I84" s="185"/>
      <c r="J84" s="186">
        <f>BK84</f>
        <v>0</v>
      </c>
      <c r="K84" s="182"/>
      <c r="L84" s="187"/>
      <c r="M84" s="188"/>
      <c r="N84" s="189"/>
      <c r="O84" s="189"/>
      <c r="P84" s="190">
        <f>P85+P89+P96</f>
        <v>0</v>
      </c>
      <c r="Q84" s="189"/>
      <c r="R84" s="190">
        <f>R85+R89+R96</f>
        <v>0</v>
      </c>
      <c r="S84" s="189"/>
      <c r="T84" s="191">
        <f>T85+T89+T96</f>
        <v>0</v>
      </c>
      <c r="AR84" s="192" t="s">
        <v>129</v>
      </c>
      <c r="AT84" s="193" t="s">
        <v>68</v>
      </c>
      <c r="AU84" s="193" t="s">
        <v>69</v>
      </c>
      <c r="AY84" s="192" t="s">
        <v>113</v>
      </c>
      <c r="BK84" s="194">
        <f>BK85+BK89+BK96</f>
        <v>0</v>
      </c>
    </row>
    <row r="85" spans="2:63" s="9" customFormat="1" ht="22.8" customHeight="1">
      <c r="B85" s="181"/>
      <c r="C85" s="182"/>
      <c r="D85" s="183" t="s">
        <v>68</v>
      </c>
      <c r="E85" s="219" t="s">
        <v>317</v>
      </c>
      <c r="F85" s="219" t="s">
        <v>892</v>
      </c>
      <c r="G85" s="182"/>
      <c r="H85" s="182"/>
      <c r="I85" s="185"/>
      <c r="J85" s="220">
        <f>BK85</f>
        <v>0</v>
      </c>
      <c r="K85" s="182"/>
      <c r="L85" s="187"/>
      <c r="M85" s="188"/>
      <c r="N85" s="189"/>
      <c r="O85" s="189"/>
      <c r="P85" s="190">
        <f>SUM(P86:P88)</f>
        <v>0</v>
      </c>
      <c r="Q85" s="189"/>
      <c r="R85" s="190">
        <f>SUM(R86:R88)</f>
        <v>0</v>
      </c>
      <c r="S85" s="189"/>
      <c r="T85" s="191">
        <f>SUM(T86:T88)</f>
        <v>0</v>
      </c>
      <c r="AR85" s="192" t="s">
        <v>129</v>
      </c>
      <c r="AT85" s="193" t="s">
        <v>68</v>
      </c>
      <c r="AU85" s="193" t="s">
        <v>77</v>
      </c>
      <c r="AY85" s="192" t="s">
        <v>113</v>
      </c>
      <c r="BK85" s="194">
        <f>SUM(BK86:BK88)</f>
        <v>0</v>
      </c>
    </row>
    <row r="86" spans="2:65" s="1" customFormat="1" ht="16.5" customHeight="1">
      <c r="B86" s="37"/>
      <c r="C86" s="195" t="s">
        <v>77</v>
      </c>
      <c r="D86" s="195" t="s">
        <v>114</v>
      </c>
      <c r="E86" s="196" t="s">
        <v>893</v>
      </c>
      <c r="F86" s="197" t="s">
        <v>894</v>
      </c>
      <c r="G86" s="198" t="s">
        <v>895</v>
      </c>
      <c r="H86" s="199">
        <v>1</v>
      </c>
      <c r="I86" s="200"/>
      <c r="J86" s="201">
        <f>ROUND(I86*H86,2)</f>
        <v>0</v>
      </c>
      <c r="K86" s="197" t="s">
        <v>358</v>
      </c>
      <c r="L86" s="42"/>
      <c r="M86" s="202" t="s">
        <v>1</v>
      </c>
      <c r="N86" s="203" t="s">
        <v>40</v>
      </c>
      <c r="O86" s="78"/>
      <c r="P86" s="204">
        <f>O86*H86</f>
        <v>0</v>
      </c>
      <c r="Q86" s="204">
        <v>0</v>
      </c>
      <c r="R86" s="204">
        <f>Q86*H86</f>
        <v>0</v>
      </c>
      <c r="S86" s="204">
        <v>0</v>
      </c>
      <c r="T86" s="205">
        <f>S86*H86</f>
        <v>0</v>
      </c>
      <c r="AR86" s="16" t="s">
        <v>896</v>
      </c>
      <c r="AT86" s="16" t="s">
        <v>114</v>
      </c>
      <c r="AU86" s="16" t="s">
        <v>79</v>
      </c>
      <c r="AY86" s="16" t="s">
        <v>113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6" t="s">
        <v>77</v>
      </c>
      <c r="BK86" s="206">
        <f>ROUND(I86*H86,2)</f>
        <v>0</v>
      </c>
      <c r="BL86" s="16" t="s">
        <v>896</v>
      </c>
      <c r="BM86" s="16" t="s">
        <v>897</v>
      </c>
    </row>
    <row r="87" spans="2:65" s="1" customFormat="1" ht="16.5" customHeight="1">
      <c r="B87" s="37"/>
      <c r="C87" s="195" t="s">
        <v>79</v>
      </c>
      <c r="D87" s="195" t="s">
        <v>114</v>
      </c>
      <c r="E87" s="196" t="s">
        <v>898</v>
      </c>
      <c r="F87" s="197" t="s">
        <v>899</v>
      </c>
      <c r="G87" s="198" t="s">
        <v>895</v>
      </c>
      <c r="H87" s="199">
        <v>1</v>
      </c>
      <c r="I87" s="200"/>
      <c r="J87" s="201">
        <f>ROUND(I87*H87,2)</f>
        <v>0</v>
      </c>
      <c r="K87" s="197" t="s">
        <v>358</v>
      </c>
      <c r="L87" s="42"/>
      <c r="M87" s="202" t="s">
        <v>1</v>
      </c>
      <c r="N87" s="203" t="s">
        <v>40</v>
      </c>
      <c r="O87" s="78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16" t="s">
        <v>896</v>
      </c>
      <c r="AT87" s="16" t="s">
        <v>114</v>
      </c>
      <c r="AU87" s="16" t="s">
        <v>79</v>
      </c>
      <c r="AY87" s="16" t="s">
        <v>113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6" t="s">
        <v>77</v>
      </c>
      <c r="BK87" s="206">
        <f>ROUND(I87*H87,2)</f>
        <v>0</v>
      </c>
      <c r="BL87" s="16" t="s">
        <v>896</v>
      </c>
      <c r="BM87" s="16" t="s">
        <v>900</v>
      </c>
    </row>
    <row r="88" spans="2:65" s="1" customFormat="1" ht="16.5" customHeight="1">
      <c r="B88" s="37"/>
      <c r="C88" s="195" t="s">
        <v>121</v>
      </c>
      <c r="D88" s="195" t="s">
        <v>114</v>
      </c>
      <c r="E88" s="196" t="s">
        <v>901</v>
      </c>
      <c r="F88" s="197" t="s">
        <v>902</v>
      </c>
      <c r="G88" s="198" t="s">
        <v>895</v>
      </c>
      <c r="H88" s="199">
        <v>1</v>
      </c>
      <c r="I88" s="200"/>
      <c r="J88" s="201">
        <f>ROUND(I88*H88,2)</f>
        <v>0</v>
      </c>
      <c r="K88" s="197" t="s">
        <v>358</v>
      </c>
      <c r="L88" s="42"/>
      <c r="M88" s="202" t="s">
        <v>1</v>
      </c>
      <c r="N88" s="203" t="s">
        <v>40</v>
      </c>
      <c r="O88" s="78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AR88" s="16" t="s">
        <v>896</v>
      </c>
      <c r="AT88" s="16" t="s">
        <v>114</v>
      </c>
      <c r="AU88" s="16" t="s">
        <v>79</v>
      </c>
      <c r="AY88" s="16" t="s">
        <v>113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6" t="s">
        <v>77</v>
      </c>
      <c r="BK88" s="206">
        <f>ROUND(I88*H88,2)</f>
        <v>0</v>
      </c>
      <c r="BL88" s="16" t="s">
        <v>896</v>
      </c>
      <c r="BM88" s="16" t="s">
        <v>903</v>
      </c>
    </row>
    <row r="89" spans="2:63" s="9" customFormat="1" ht="22.8" customHeight="1">
      <c r="B89" s="181"/>
      <c r="C89" s="182"/>
      <c r="D89" s="183" t="s">
        <v>68</v>
      </c>
      <c r="E89" s="219" t="s">
        <v>324</v>
      </c>
      <c r="F89" s="219" t="s">
        <v>904</v>
      </c>
      <c r="G89" s="182"/>
      <c r="H89" s="182"/>
      <c r="I89" s="185"/>
      <c r="J89" s="220">
        <f>BK89</f>
        <v>0</v>
      </c>
      <c r="K89" s="182"/>
      <c r="L89" s="187"/>
      <c r="M89" s="188"/>
      <c r="N89" s="189"/>
      <c r="O89" s="189"/>
      <c r="P89" s="190">
        <f>SUM(P90:P95)</f>
        <v>0</v>
      </c>
      <c r="Q89" s="189"/>
      <c r="R89" s="190">
        <f>SUM(R90:R95)</f>
        <v>0</v>
      </c>
      <c r="S89" s="189"/>
      <c r="T89" s="191">
        <f>SUM(T90:T95)</f>
        <v>0</v>
      </c>
      <c r="AR89" s="192" t="s">
        <v>129</v>
      </c>
      <c r="AT89" s="193" t="s">
        <v>68</v>
      </c>
      <c r="AU89" s="193" t="s">
        <v>77</v>
      </c>
      <c r="AY89" s="192" t="s">
        <v>113</v>
      </c>
      <c r="BK89" s="194">
        <f>SUM(BK90:BK95)</f>
        <v>0</v>
      </c>
    </row>
    <row r="90" spans="2:65" s="1" customFormat="1" ht="16.5" customHeight="1">
      <c r="B90" s="37"/>
      <c r="C90" s="195" t="s">
        <v>118</v>
      </c>
      <c r="D90" s="195" t="s">
        <v>114</v>
      </c>
      <c r="E90" s="196" t="s">
        <v>905</v>
      </c>
      <c r="F90" s="197" t="s">
        <v>904</v>
      </c>
      <c r="G90" s="198" t="s">
        <v>895</v>
      </c>
      <c r="H90" s="199">
        <v>1</v>
      </c>
      <c r="I90" s="200"/>
      <c r="J90" s="201">
        <f>ROUND(I90*H90,2)</f>
        <v>0</v>
      </c>
      <c r="K90" s="197" t="s">
        <v>358</v>
      </c>
      <c r="L90" s="42"/>
      <c r="M90" s="202" t="s">
        <v>1</v>
      </c>
      <c r="N90" s="203" t="s">
        <v>40</v>
      </c>
      <c r="O90" s="78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AR90" s="16" t="s">
        <v>896</v>
      </c>
      <c r="AT90" s="16" t="s">
        <v>114</v>
      </c>
      <c r="AU90" s="16" t="s">
        <v>79</v>
      </c>
      <c r="AY90" s="16" t="s">
        <v>113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6" t="s">
        <v>77</v>
      </c>
      <c r="BK90" s="206">
        <f>ROUND(I90*H90,2)</f>
        <v>0</v>
      </c>
      <c r="BL90" s="16" t="s">
        <v>896</v>
      </c>
      <c r="BM90" s="16" t="s">
        <v>906</v>
      </c>
    </row>
    <row r="91" spans="2:65" s="1" customFormat="1" ht="16.5" customHeight="1">
      <c r="B91" s="37"/>
      <c r="C91" s="195" t="s">
        <v>129</v>
      </c>
      <c r="D91" s="195" t="s">
        <v>114</v>
      </c>
      <c r="E91" s="196" t="s">
        <v>907</v>
      </c>
      <c r="F91" s="197" t="s">
        <v>908</v>
      </c>
      <c r="G91" s="198" t="s">
        <v>895</v>
      </c>
      <c r="H91" s="199">
        <v>1</v>
      </c>
      <c r="I91" s="200"/>
      <c r="J91" s="201">
        <f>ROUND(I91*H91,2)</f>
        <v>0</v>
      </c>
      <c r="K91" s="197" t="s">
        <v>358</v>
      </c>
      <c r="L91" s="42"/>
      <c r="M91" s="202" t="s">
        <v>1</v>
      </c>
      <c r="N91" s="203" t="s">
        <v>40</v>
      </c>
      <c r="O91" s="78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16" t="s">
        <v>896</v>
      </c>
      <c r="AT91" s="16" t="s">
        <v>114</v>
      </c>
      <c r="AU91" s="16" t="s">
        <v>79</v>
      </c>
      <c r="AY91" s="16" t="s">
        <v>113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6" t="s">
        <v>77</v>
      </c>
      <c r="BK91" s="206">
        <f>ROUND(I91*H91,2)</f>
        <v>0</v>
      </c>
      <c r="BL91" s="16" t="s">
        <v>896</v>
      </c>
      <c r="BM91" s="16" t="s">
        <v>909</v>
      </c>
    </row>
    <row r="92" spans="2:65" s="1" customFormat="1" ht="16.5" customHeight="1">
      <c r="B92" s="37"/>
      <c r="C92" s="195" t="s">
        <v>125</v>
      </c>
      <c r="D92" s="195" t="s">
        <v>114</v>
      </c>
      <c r="E92" s="196" t="s">
        <v>910</v>
      </c>
      <c r="F92" s="197" t="s">
        <v>911</v>
      </c>
      <c r="G92" s="198" t="s">
        <v>895</v>
      </c>
      <c r="H92" s="199">
        <v>1</v>
      </c>
      <c r="I92" s="200"/>
      <c r="J92" s="201">
        <f>ROUND(I92*H92,2)</f>
        <v>0</v>
      </c>
      <c r="K92" s="197" t="s">
        <v>358</v>
      </c>
      <c r="L92" s="42"/>
      <c r="M92" s="202" t="s">
        <v>1</v>
      </c>
      <c r="N92" s="203" t="s">
        <v>40</v>
      </c>
      <c r="O92" s="78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AR92" s="16" t="s">
        <v>896</v>
      </c>
      <c r="AT92" s="16" t="s">
        <v>114</v>
      </c>
      <c r="AU92" s="16" t="s">
        <v>79</v>
      </c>
      <c r="AY92" s="16" t="s">
        <v>113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6" t="s">
        <v>77</v>
      </c>
      <c r="BK92" s="206">
        <f>ROUND(I92*H92,2)</f>
        <v>0</v>
      </c>
      <c r="BL92" s="16" t="s">
        <v>896</v>
      </c>
      <c r="BM92" s="16" t="s">
        <v>912</v>
      </c>
    </row>
    <row r="93" spans="2:65" s="1" customFormat="1" ht="22.5" customHeight="1">
      <c r="B93" s="37"/>
      <c r="C93" s="195" t="s">
        <v>137</v>
      </c>
      <c r="D93" s="195" t="s">
        <v>114</v>
      </c>
      <c r="E93" s="196" t="s">
        <v>913</v>
      </c>
      <c r="F93" s="197" t="s">
        <v>914</v>
      </c>
      <c r="G93" s="198" t="s">
        <v>895</v>
      </c>
      <c r="H93" s="199">
        <v>1</v>
      </c>
      <c r="I93" s="200"/>
      <c r="J93" s="201">
        <f>ROUND(I93*H93,2)</f>
        <v>0</v>
      </c>
      <c r="K93" s="197" t="s">
        <v>1</v>
      </c>
      <c r="L93" s="42"/>
      <c r="M93" s="202" t="s">
        <v>1</v>
      </c>
      <c r="N93" s="203" t="s">
        <v>40</v>
      </c>
      <c r="O93" s="78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16" t="s">
        <v>896</v>
      </c>
      <c r="AT93" s="16" t="s">
        <v>114</v>
      </c>
      <c r="AU93" s="16" t="s">
        <v>79</v>
      </c>
      <c r="AY93" s="16" t="s">
        <v>113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6" t="s">
        <v>77</v>
      </c>
      <c r="BK93" s="206">
        <f>ROUND(I93*H93,2)</f>
        <v>0</v>
      </c>
      <c r="BL93" s="16" t="s">
        <v>896</v>
      </c>
      <c r="BM93" s="16" t="s">
        <v>915</v>
      </c>
    </row>
    <row r="94" spans="2:51" s="11" customFormat="1" ht="12">
      <c r="B94" s="221"/>
      <c r="C94" s="222"/>
      <c r="D94" s="223" t="s">
        <v>360</v>
      </c>
      <c r="E94" s="224" t="s">
        <v>1</v>
      </c>
      <c r="F94" s="225" t="s">
        <v>916</v>
      </c>
      <c r="G94" s="222"/>
      <c r="H94" s="226">
        <v>1</v>
      </c>
      <c r="I94" s="227"/>
      <c r="J94" s="222"/>
      <c r="K94" s="222"/>
      <c r="L94" s="228"/>
      <c r="M94" s="229"/>
      <c r="N94" s="230"/>
      <c r="O94" s="230"/>
      <c r="P94" s="230"/>
      <c r="Q94" s="230"/>
      <c r="R94" s="230"/>
      <c r="S94" s="230"/>
      <c r="T94" s="231"/>
      <c r="AT94" s="232" t="s">
        <v>360</v>
      </c>
      <c r="AU94" s="232" t="s">
        <v>79</v>
      </c>
      <c r="AV94" s="11" t="s">
        <v>79</v>
      </c>
      <c r="AW94" s="11" t="s">
        <v>31</v>
      </c>
      <c r="AX94" s="11" t="s">
        <v>77</v>
      </c>
      <c r="AY94" s="232" t="s">
        <v>113</v>
      </c>
    </row>
    <row r="95" spans="2:65" s="1" customFormat="1" ht="16.5" customHeight="1">
      <c r="B95" s="37"/>
      <c r="C95" s="195" t="s">
        <v>128</v>
      </c>
      <c r="D95" s="195" t="s">
        <v>114</v>
      </c>
      <c r="E95" s="196" t="s">
        <v>917</v>
      </c>
      <c r="F95" s="197" t="s">
        <v>918</v>
      </c>
      <c r="G95" s="198" t="s">
        <v>895</v>
      </c>
      <c r="H95" s="199">
        <v>1</v>
      </c>
      <c r="I95" s="200"/>
      <c r="J95" s="201">
        <f>ROUND(I95*H95,2)</f>
        <v>0</v>
      </c>
      <c r="K95" s="197" t="s">
        <v>358</v>
      </c>
      <c r="L95" s="42"/>
      <c r="M95" s="202" t="s">
        <v>1</v>
      </c>
      <c r="N95" s="203" t="s">
        <v>40</v>
      </c>
      <c r="O95" s="78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16" t="s">
        <v>896</v>
      </c>
      <c r="AT95" s="16" t="s">
        <v>114</v>
      </c>
      <c r="AU95" s="16" t="s">
        <v>79</v>
      </c>
      <c r="AY95" s="16" t="s">
        <v>113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6" t="s">
        <v>77</v>
      </c>
      <c r="BK95" s="206">
        <f>ROUND(I95*H95,2)</f>
        <v>0</v>
      </c>
      <c r="BL95" s="16" t="s">
        <v>896</v>
      </c>
      <c r="BM95" s="16" t="s">
        <v>919</v>
      </c>
    </row>
    <row r="96" spans="2:63" s="9" customFormat="1" ht="22.8" customHeight="1">
      <c r="B96" s="181"/>
      <c r="C96" s="182"/>
      <c r="D96" s="183" t="s">
        <v>68</v>
      </c>
      <c r="E96" s="219" t="s">
        <v>328</v>
      </c>
      <c r="F96" s="219" t="s">
        <v>920</v>
      </c>
      <c r="G96" s="182"/>
      <c r="H96" s="182"/>
      <c r="I96" s="185"/>
      <c r="J96" s="220">
        <f>BK96</f>
        <v>0</v>
      </c>
      <c r="K96" s="182"/>
      <c r="L96" s="187"/>
      <c r="M96" s="188"/>
      <c r="N96" s="189"/>
      <c r="O96" s="189"/>
      <c r="P96" s="190">
        <f>P97</f>
        <v>0</v>
      </c>
      <c r="Q96" s="189"/>
      <c r="R96" s="190">
        <f>R97</f>
        <v>0</v>
      </c>
      <c r="S96" s="189"/>
      <c r="T96" s="191">
        <f>T97</f>
        <v>0</v>
      </c>
      <c r="AR96" s="192" t="s">
        <v>129</v>
      </c>
      <c r="AT96" s="193" t="s">
        <v>68</v>
      </c>
      <c r="AU96" s="193" t="s">
        <v>77</v>
      </c>
      <c r="AY96" s="192" t="s">
        <v>113</v>
      </c>
      <c r="BK96" s="194">
        <f>BK97</f>
        <v>0</v>
      </c>
    </row>
    <row r="97" spans="2:65" s="1" customFormat="1" ht="16.5" customHeight="1">
      <c r="B97" s="37"/>
      <c r="C97" s="195" t="s">
        <v>144</v>
      </c>
      <c r="D97" s="195" t="s">
        <v>114</v>
      </c>
      <c r="E97" s="196" t="s">
        <v>921</v>
      </c>
      <c r="F97" s="197" t="s">
        <v>922</v>
      </c>
      <c r="G97" s="198" t="s">
        <v>117</v>
      </c>
      <c r="H97" s="199">
        <v>10</v>
      </c>
      <c r="I97" s="200"/>
      <c r="J97" s="201">
        <f>ROUND(I97*H97,2)</f>
        <v>0</v>
      </c>
      <c r="K97" s="197" t="s">
        <v>358</v>
      </c>
      <c r="L97" s="42"/>
      <c r="M97" s="207" t="s">
        <v>1</v>
      </c>
      <c r="N97" s="208" t="s">
        <v>40</v>
      </c>
      <c r="O97" s="209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6" t="s">
        <v>896</v>
      </c>
      <c r="AT97" s="16" t="s">
        <v>114</v>
      </c>
      <c r="AU97" s="16" t="s">
        <v>79</v>
      </c>
      <c r="AY97" s="16" t="s">
        <v>113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6" t="s">
        <v>77</v>
      </c>
      <c r="BK97" s="206">
        <f>ROUND(I97*H97,2)</f>
        <v>0</v>
      </c>
      <c r="BL97" s="16" t="s">
        <v>896</v>
      </c>
      <c r="BM97" s="16" t="s">
        <v>923</v>
      </c>
    </row>
    <row r="98" spans="2:12" s="1" customFormat="1" ht="6.95" customHeight="1">
      <c r="B98" s="56"/>
      <c r="C98" s="57"/>
      <c r="D98" s="57"/>
      <c r="E98" s="57"/>
      <c r="F98" s="57"/>
      <c r="G98" s="57"/>
      <c r="H98" s="57"/>
      <c r="I98" s="154"/>
      <c r="J98" s="57"/>
      <c r="K98" s="57"/>
      <c r="L98" s="42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Sýkorová</dc:creator>
  <cp:keywords/>
  <dc:description/>
  <cp:lastModifiedBy>Miroslava Sýkorová</cp:lastModifiedBy>
  <dcterms:created xsi:type="dcterms:W3CDTF">2019-08-06T08:18:03Z</dcterms:created>
  <dcterms:modified xsi:type="dcterms:W3CDTF">2019-08-06T08:18:08Z</dcterms:modified>
  <cp:category/>
  <cp:version/>
  <cp:contentType/>
  <cp:contentStatus/>
</cp:coreProperties>
</file>